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tiff" ContentType="image/tiff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esley Lacayo\Desktop\Wesley Lacayo\Desktop\Informacion\AGROFORESTAL\Agroforestal Info General - Proyecciones , Admon\"/>
    </mc:Choice>
  </mc:AlternateContent>
  <bookViews>
    <workbookView xWindow="0" yWindow="0" windowWidth="15345" windowHeight="4635"/>
  </bookViews>
  <sheets>
    <sheet name="Est. Costos" sheetId="1" r:id="rId1"/>
    <sheet name="Datos Resumen" sheetId="2" state="hidden" r:id="rId2"/>
    <sheet name="Rural A PC" sheetId="3" r:id="rId3"/>
    <sheet name="Rural A PM" sheetId="4" r:id="rId4"/>
    <sheet name="Rural A LC" sheetId="5" r:id="rId5"/>
    <sheet name="Rural B PC" sheetId="6" r:id="rId6"/>
    <sheet name="Rural B PM" sheetId="7" r:id="rId7"/>
    <sheet name="Rural B LC" sheetId="8" r:id="rId8"/>
    <sheet name="Rural C" sheetId="9" r:id="rId9"/>
    <sheet name="Rural D PC" sheetId="10" r:id="rId10"/>
    <sheet name="Rural D PM" sheetId="11" r:id="rId11"/>
    <sheet name="Rural D LC" sheetId="12" r:id="rId12"/>
    <sheet name="Rural E PC" sheetId="13" r:id="rId13"/>
    <sheet name="Rural E PM" sheetId="14" r:id="rId14"/>
    <sheet name="Rural E LC" sheetId="15" r:id="rId15"/>
    <sheet name="Wood Rural" sheetId="16" r:id="rId16"/>
    <sheet name="Urbana G" sheetId="17" r:id="rId17"/>
    <sheet name="Urbana B" sheetId="18" r:id="rId18"/>
    <sheet name="Urbana BL." sheetId="19" r:id="rId19"/>
    <sheet name="Urbana BLX" sheetId="20" r:id="rId20"/>
    <sheet name="Wood Urbanas" sheetId="21" r:id="rId21"/>
    <sheet name="Muebles" sheetId="22" r:id="rId22"/>
    <sheet name="Investment Phases VF" sheetId="23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_123Graph_A" hidden="1">[1]CUADROS!$B$105:$J$105</definedName>
    <definedName name="__123Graph_AASERR2" hidden="1">[1]CUADROS!$B$105:$J$105</definedName>
    <definedName name="__123Graph_ACB1" hidden="1">[1]CUADROS!$B$253:$J$253</definedName>
    <definedName name="__123Graph_ACB2" hidden="1">[1]CUADROS!$B$340:$J$340</definedName>
    <definedName name="__123Graph_ACB3" hidden="1">[1]CUADROS!$B$317:$J$317</definedName>
    <definedName name="__123Graph_BCB1" hidden="1">[1]CUADROS!$B$340:$J$340</definedName>
    <definedName name="__123Graph_X" hidden="1">[1]CUADROS!$BO$83:$BO$88</definedName>
    <definedName name="__123Graph_XASERR2" hidden="1">[1]CUADROS!$BO$83:$BO$88</definedName>
    <definedName name="_xlnm._FilterDatabase" localSheetId="1" hidden="1">'Datos Resumen'!$A$2:$O$7</definedName>
    <definedName name="ACOData">'[2]ACO Data'!$A$1:$K$37</definedName>
    <definedName name="Acompanamientos">[3]Recipies!$F$12:$F$52</definedName>
    <definedName name="APLICADAS">[4]temporal!$B$2:$B$3</definedName>
    <definedName name="ARA_Threshold">#REF!</definedName>
    <definedName name="ARP_Threshold">#REF!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bcomp">[5]BComp!$D$3:$J$385</definedName>
    <definedName name="BG_Del" hidden="1">15</definedName>
    <definedName name="BG_Ins" hidden="1">4</definedName>
    <definedName name="BG_Mod" hidden="1">6</definedName>
    <definedName name="bgfeb13">[6]Feb!$A$1:$D$35</definedName>
    <definedName name="bgjan13">[6]Jan!$A$1:$D$37</definedName>
    <definedName name="bgmar13">[6]Mar!$A$1:$D$35</definedName>
    <definedName name="Biodiovercost">#REF!</definedName>
    <definedName name="Calidad">[7]Validaciones!$C$5:$C$17</definedName>
    <definedName name="CFC">'[8]Simulador HR'!$C$13</definedName>
    <definedName name="CFP">'[8]Simulador HR'!$B$13</definedName>
    <definedName name="CFPB">'[8]Simulador HR'!$D$13</definedName>
    <definedName name="COMPONENTES">'[9]HOJA COMPONENTES'!$B$4:$B$32</definedName>
    <definedName name="costfeb13">[10]Feb!$F$10:$K$15</definedName>
    <definedName name="costmar13">[10]Mar!$F$12:$K$15</definedName>
    <definedName name="CTC">'[8]Simulador HR'!$C$19</definedName>
    <definedName name="CTP">'[8]Simulador HR'!$B$19</definedName>
    <definedName name="CTPB">'[8]Simulador HR'!$D$19</definedName>
    <definedName name="CTT">#REF!</definedName>
    <definedName name="DEPARTAMENTOS">[11]Formulario!$D$51:$D$100</definedName>
    <definedName name="Desayunos">[3]Recipies!$H$12:$H$41</definedName>
    <definedName name="DESCTO">[12]codigos!$Y$5:$AC$6</definedName>
    <definedName name="efene13">[13]Jan!$A$1:$D$44</definedName>
    <definedName name="effeb13">[13]Feb!$A$1:$D$44</definedName>
    <definedName name="efmar13">[13]Mar!$A$1:$D$44</definedName>
    <definedName name="efwgsafhdfh">#REF!</definedName>
    <definedName name="erene13">[13]Jan!$F$1:$K$48</definedName>
    <definedName name="erjan13">[6]Jan!$F$1:$K$62</definedName>
    <definedName name="Especie">[7]Validaciones!$B$5:$B$27</definedName>
    <definedName name="Estatus">'[14]Consolidado Mantenimiento'!$V$1:$V$4</definedName>
    <definedName name="FGNJFIODJBG">#REF!</definedName>
    <definedName name="gadmen13">[10]Jan!$F$9:$K$33</definedName>
    <definedName name="gadmfeb13">[10]Feb!$F$21:$K$49</definedName>
    <definedName name="gadmmar13">[10]Mar!$F$22:$K$60</definedName>
    <definedName name="gfene13">[10]Jan!$F$41:$K$46</definedName>
    <definedName name="gffeb13">[10]Feb!$F$58:$K$63</definedName>
    <definedName name="gfmar13">[10]Mar!$F$69:$K$74</definedName>
    <definedName name="gmanene13">[10]Jan!$F$34:$K$40</definedName>
    <definedName name="gmantfeb13">[10]Feb!$F$50:$K$57</definedName>
    <definedName name="gmantmar13">[10]Mar!$F$61:$K$68</definedName>
    <definedName name="gvenfeb13">[10]Feb!$F$16:$K$20</definedName>
    <definedName name="gventmar13">[10]Mar!$F$16:$K$21</definedName>
    <definedName name="ingene13">[10]Jan!$F$1:$K$8</definedName>
    <definedName name="ingfeb13">[10]Feb!$F$1:$K$9</definedName>
    <definedName name="ingmar13">[10]Mar!$F$1:$K$9</definedName>
    <definedName name="IngresoR">#REF!</definedName>
    <definedName name="Ingresos_Egresos_X_Mes">#REF!</definedName>
    <definedName name="Initiative">[15]Cover!$D$1</definedName>
    <definedName name="Initiative_Name">[15]Cover!$D$2</definedName>
    <definedName name="jhvuytuy">#REF!</definedName>
    <definedName name="JODens">#REF!</definedName>
    <definedName name="KeyInd">[16]SCH_1!$W$2:$AE$35,[16]SCH_1!$W$55:$AE$95</definedName>
    <definedName name="L_Adjust">[17]Links!$H$1:$H$65536</definedName>
    <definedName name="L_AJE_Tot">[17]Links!$G$1:$G$65536</definedName>
    <definedName name="L_CY_Beg">[17]Links!$F$1:$F$65536</definedName>
    <definedName name="L_CY_End">[17]Links!$J$1:$J$65536</definedName>
    <definedName name="L_PY_End">[17]Links!$K$1:$K$65536</definedName>
    <definedName name="L_RJE_Tot">[17]Links!$I$1:$I$65536</definedName>
    <definedName name="MenuAdultos">[3]Recipies!$B$12:$B$100</definedName>
    <definedName name="Menuninos">[3]Recipies!$D$12:$D$67</definedName>
    <definedName name="NUMEROS">'[18]2-Foto'!$T$9:$T$19</definedName>
    <definedName name="OT">'[19]Control de OT'!$A$7:$A$100</definedName>
    <definedName name="PCC">#REF!</definedName>
    <definedName name="PCP">#REF!</definedName>
    <definedName name="PCPB">#REF!</definedName>
    <definedName name="precioP">#REF!</definedName>
    <definedName name="PRUEBA">#REF!</definedName>
    <definedName name="PTAC">'[8]Simulador HR'!$C$33</definedName>
    <definedName name="PTAP">'[8]Simulador HR'!$B$33</definedName>
    <definedName name="PTAPB">'[8]Simulador HR'!$D$33</definedName>
    <definedName name="PTAT">#REF!</definedName>
    <definedName name="S_AcctDes">#REF!</definedName>
    <definedName name="S_Adjust">#REF!</definedName>
    <definedName name="S_Adjust_Data">#REF!</definedName>
    <definedName name="S_Adjust_GT">#REF!</definedName>
    <definedName name="S_AJE_Tot">#REF!</definedName>
    <definedName name="S_AJE_Tot_Data">#REF!</definedName>
    <definedName name="S_AJE_Tot_GT">#REF!</definedName>
    <definedName name="S_CompNum">#REF!</definedName>
    <definedName name="S_CY_Beg">#REF!</definedName>
    <definedName name="S_CY_Beg_Data">#REF!</definedName>
    <definedName name="S_CY_Beg_GT">#REF!</definedName>
    <definedName name="S_CY_End">#REF!</definedName>
    <definedName name="S_CY_End_Data">#REF!</definedName>
    <definedName name="S_CY_End_GT">#REF!</definedName>
    <definedName name="S_Diff_Amt">#REF!</definedName>
    <definedName name="S_Diff_Pct">#REF!</definedName>
    <definedName name="S_GrpNum">#REF!</definedName>
    <definedName name="S_Headings">#REF!</definedName>
    <definedName name="S_KeyValue">#REF!</definedName>
    <definedName name="S_PY_End">#REF!</definedName>
    <definedName name="S_PY_End_Data">#REF!</definedName>
    <definedName name="S_PY_End_GT">#REF!</definedName>
    <definedName name="S_RJE_Tot">#REF!</definedName>
    <definedName name="S_RJE_Tot_Data">#REF!</definedName>
    <definedName name="S_RJE_Tot_GT">#REF!</definedName>
    <definedName name="S_RowNum">#REF!</definedName>
    <definedName name="S_YP_End">#REF!</definedName>
    <definedName name="S_YP_End_Data">#REF!</definedName>
    <definedName name="SFTAC">#REF!</definedName>
    <definedName name="SFTAP">#REF!</definedName>
    <definedName name="SFTAPB">#REF!</definedName>
    <definedName name="SFTAT">#REF!</definedName>
    <definedName name="SFTC">#REF!</definedName>
    <definedName name="SFTP">#REF!</definedName>
    <definedName name="SFTPB">#REF!</definedName>
    <definedName name="SFTT">#REF!</definedName>
    <definedName name="Shade_Weekends">[20]Schedule!$F$9</definedName>
    <definedName name="Show_Minutes">'[21]Calendario Semanal'!$D$9</definedName>
    <definedName name="SITAC">'[8]Simulador HR'!$C$31</definedName>
    <definedName name="SITAP">'[8]Simulador HR'!$B$31</definedName>
    <definedName name="SITAPB">'[8]Simulador HR'!$D$31</definedName>
    <definedName name="SITAT">#REF!</definedName>
    <definedName name="SITC">'[8]Simulador HR'!$C$18</definedName>
    <definedName name="SITP">'[8]Simulador HR'!$B$18</definedName>
    <definedName name="SITPB">'[8]Simulador HR'!$D$18</definedName>
    <definedName name="SITT">#REF!</definedName>
    <definedName name="SODens">#REF!</definedName>
    <definedName name="SPTAC">#REF!</definedName>
    <definedName name="SPTAP">#REF!</definedName>
    <definedName name="SPTAPB">#REF!</definedName>
    <definedName name="SSPTAT">#REF!</definedName>
    <definedName name="SSTC">'[8]Simulador HR'!$C$20</definedName>
    <definedName name="SSTP">'[8]Simulador HR'!$B$20</definedName>
    <definedName name="SSTPB">'[8]Simulador HR'!$D$20</definedName>
    <definedName name="SSTT">'[8]Simulador HR'!$E$20</definedName>
    <definedName name="Start_Date">'[21]Calendario Semanal'!$D$5</definedName>
    <definedName name="Start_Time">'[21]Calendario Semanal'!$D$7</definedName>
    <definedName name="Status">[22]Producción!$X$2:$AB$2</definedName>
    <definedName name="Tabla_Tareas1">'[23]GANT CHART'!#REF!</definedName>
    <definedName name="Time_Format">'[21]Calendario Semanal'!$F$7</definedName>
    <definedName name="_xlnm.Print_Titles">#N/A</definedName>
    <definedName name="TOTALEE">'[8]Simulador HR'!$E$50</definedName>
    <definedName name="TOTALGFI">'[8]Simulador HR'!$E$51</definedName>
    <definedName name="TOTALMATS">'[8]Simulador HR'!$E$52</definedName>
    <definedName name="TOTALMO">'[8]Simulador HR'!$E$43</definedName>
    <definedName name="TOTALSUM">'[8]Simulador HR'!$E$53</definedName>
    <definedName name="troza_año" comment="valor de m3 troza a procesar al año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52" i="1" l="1"/>
  <c r="A152" i="1"/>
  <c r="H87" i="23" l="1"/>
  <c r="H86" i="23"/>
  <c r="H85" i="23"/>
  <c r="H84" i="23"/>
  <c r="H83" i="23"/>
  <c r="H82" i="23"/>
  <c r="H81" i="23"/>
  <c r="H80" i="23"/>
  <c r="H77" i="23" s="1"/>
  <c r="H79" i="23"/>
  <c r="H78" i="23"/>
  <c r="H76" i="23"/>
  <c r="H73" i="23" s="1"/>
  <c r="H75" i="23"/>
  <c r="H74" i="23"/>
  <c r="H67" i="23"/>
  <c r="H66" i="23"/>
  <c r="H65" i="23"/>
  <c r="H64" i="23"/>
  <c r="H63" i="23" s="1"/>
  <c r="H62" i="23"/>
  <c r="H61" i="23"/>
  <c r="H60" i="23"/>
  <c r="H58" i="23" s="1"/>
  <c r="H59" i="23"/>
  <c r="H57" i="23"/>
  <c r="H56" i="23"/>
  <c r="H54" i="23" s="1"/>
  <c r="H55" i="23"/>
  <c r="H53" i="23"/>
  <c r="H52" i="23"/>
  <c r="H51" i="23"/>
  <c r="H50" i="23"/>
  <c r="H49" i="23"/>
  <c r="H48" i="23"/>
  <c r="H47" i="23" s="1"/>
  <c r="H46" i="23"/>
  <c r="H45" i="23"/>
  <c r="H44" i="23"/>
  <c r="H43" i="23" s="1"/>
  <c r="H37" i="23"/>
  <c r="H36" i="23"/>
  <c r="H35" i="23"/>
  <c r="H34" i="23"/>
  <c r="H33" i="23"/>
  <c r="H32" i="23"/>
  <c r="H29" i="23" s="1"/>
  <c r="H31" i="23"/>
  <c r="H30" i="23"/>
  <c r="H28" i="23"/>
  <c r="H25" i="23" s="1"/>
  <c r="H27" i="23"/>
  <c r="H26" i="23"/>
  <c r="H24" i="23"/>
  <c r="H23" i="23"/>
  <c r="H22" i="23"/>
  <c r="H21" i="23"/>
  <c r="H20" i="23"/>
  <c r="H18" i="23" s="1"/>
  <c r="H19" i="23"/>
  <c r="H17" i="23"/>
  <c r="H16" i="23"/>
  <c r="H15" i="23"/>
  <c r="H14" i="23"/>
  <c r="H13" i="23"/>
  <c r="H11" i="23"/>
  <c r="H10" i="23" s="1"/>
  <c r="H6" i="23" s="1"/>
  <c r="H69" i="23" l="1"/>
  <c r="H39" i="23"/>
  <c r="H5" i="23" s="1"/>
  <c r="I520" i="1" l="1"/>
  <c r="K520" i="1" s="1"/>
  <c r="M520" i="1" s="1"/>
  <c r="O520" i="1" s="1"/>
  <c r="I519" i="1"/>
  <c r="K519" i="1" s="1"/>
  <c r="M519" i="1" s="1"/>
  <c r="O519" i="1" s="1"/>
  <c r="I518" i="1"/>
  <c r="K518" i="1" s="1"/>
  <c r="M518" i="1" s="1"/>
  <c r="O518" i="1" s="1"/>
  <c r="I517" i="1"/>
  <c r="K517" i="1" s="1"/>
  <c r="M517" i="1" s="1"/>
  <c r="O517" i="1" s="1"/>
  <c r="I516" i="1"/>
  <c r="K516" i="1" s="1"/>
  <c r="M516" i="1" s="1"/>
  <c r="O516" i="1" s="1"/>
  <c r="I515" i="1"/>
  <c r="K515" i="1" s="1"/>
  <c r="M515" i="1" s="1"/>
  <c r="O515" i="1" s="1"/>
  <c r="I514" i="1"/>
  <c r="K514" i="1" s="1"/>
  <c r="M514" i="1" s="1"/>
  <c r="O514" i="1" s="1"/>
  <c r="I513" i="1"/>
  <c r="K513" i="1" s="1"/>
  <c r="M513" i="1" s="1"/>
  <c r="O513" i="1" s="1"/>
  <c r="N109" i="20"/>
  <c r="N108" i="19"/>
  <c r="N107" i="19"/>
  <c r="N108" i="18"/>
  <c r="N127" i="17"/>
  <c r="L1893" i="21"/>
  <c r="P1893" i="21" s="1"/>
  <c r="K1893" i="21"/>
  <c r="L1892" i="21"/>
  <c r="P1891" i="21"/>
  <c r="L1891" i="21"/>
  <c r="K1891" i="21" s="1"/>
  <c r="L1890" i="21"/>
  <c r="P1890" i="21" s="1"/>
  <c r="Q1890" i="21" s="1"/>
  <c r="D1890" i="21"/>
  <c r="L1888" i="21"/>
  <c r="P1887" i="21"/>
  <c r="L1887" i="21"/>
  <c r="K1887" i="21"/>
  <c r="L1885" i="21"/>
  <c r="P1885" i="21" s="1"/>
  <c r="K1885" i="21"/>
  <c r="L1884" i="21"/>
  <c r="Q1882" i="21"/>
  <c r="L1882" i="21"/>
  <c r="P1882" i="21" s="1"/>
  <c r="D1882" i="21"/>
  <c r="P1881" i="21"/>
  <c r="Q1881" i="21" s="1"/>
  <c r="L1881" i="21"/>
  <c r="K1881" i="21"/>
  <c r="D1881" i="21"/>
  <c r="L1880" i="21"/>
  <c r="P1879" i="21"/>
  <c r="L1879" i="21"/>
  <c r="K1879" i="21" s="1"/>
  <c r="Q1878" i="21"/>
  <c r="P1878" i="21"/>
  <c r="L1878" i="21"/>
  <c r="K1878" i="21" s="1"/>
  <c r="D1878" i="21"/>
  <c r="Q1877" i="21"/>
  <c r="P1877" i="21"/>
  <c r="L1877" i="21"/>
  <c r="K1877" i="21"/>
  <c r="D1877" i="21"/>
  <c r="L1876" i="21"/>
  <c r="P1875" i="21"/>
  <c r="L1875" i="21"/>
  <c r="K1875" i="21" s="1"/>
  <c r="Q1874" i="21"/>
  <c r="P1874" i="21"/>
  <c r="L1874" i="21"/>
  <c r="K1874" i="21" s="1"/>
  <c r="D1874" i="21"/>
  <c r="Q1873" i="21"/>
  <c r="P1873" i="21"/>
  <c r="L1873" i="21"/>
  <c r="K1873" i="21"/>
  <c r="D1873" i="21"/>
  <c r="L1872" i="21"/>
  <c r="P1871" i="21"/>
  <c r="L1871" i="21"/>
  <c r="K1871" i="21" s="1"/>
  <c r="L1869" i="21"/>
  <c r="P1869" i="21" s="1"/>
  <c r="K1869" i="21"/>
  <c r="L1868" i="21"/>
  <c r="P1867" i="21"/>
  <c r="L1867" i="21"/>
  <c r="K1867" i="21" s="1"/>
  <c r="Q1866" i="21"/>
  <c r="P1866" i="21"/>
  <c r="L1866" i="21"/>
  <c r="K1866" i="21" s="1"/>
  <c r="D1866" i="21"/>
  <c r="Q1865" i="21"/>
  <c r="P1865" i="21"/>
  <c r="L1865" i="21"/>
  <c r="K1865" i="21"/>
  <c r="D1865" i="21"/>
  <c r="L1864" i="21"/>
  <c r="P1863" i="21"/>
  <c r="L1863" i="21"/>
  <c r="K1863" i="21" s="1"/>
  <c r="Q1862" i="21"/>
  <c r="P1862" i="21"/>
  <c r="L1862" i="21"/>
  <c r="K1862" i="21" s="1"/>
  <c r="D1862" i="21"/>
  <c r="L1861" i="21"/>
  <c r="P1861" i="21" s="1"/>
  <c r="K1861" i="21"/>
  <c r="L1860" i="21"/>
  <c r="P1859" i="21"/>
  <c r="L1859" i="21"/>
  <c r="K1859" i="21" s="1"/>
  <c r="Q1858" i="21"/>
  <c r="P1858" i="21"/>
  <c r="L1858" i="21"/>
  <c r="K1858" i="21" s="1"/>
  <c r="D1858" i="21"/>
  <c r="Q1857" i="21"/>
  <c r="P1857" i="21"/>
  <c r="L1857" i="21"/>
  <c r="K1857" i="21"/>
  <c r="D1857" i="21"/>
  <c r="L1856" i="21"/>
  <c r="P1855" i="21"/>
  <c r="L1855" i="21"/>
  <c r="K1855" i="21" s="1"/>
  <c r="Q1854" i="21"/>
  <c r="P1854" i="21"/>
  <c r="L1854" i="21"/>
  <c r="K1854" i="21" s="1"/>
  <c r="D1854" i="21"/>
  <c r="Q1853" i="21"/>
  <c r="P1853" i="21"/>
  <c r="L1853" i="21"/>
  <c r="K1853" i="21"/>
  <c r="D1853" i="21"/>
  <c r="L1852" i="21"/>
  <c r="P1851" i="21"/>
  <c r="L1851" i="21"/>
  <c r="K1851" i="21" s="1"/>
  <c r="Q1850" i="21"/>
  <c r="P1850" i="21"/>
  <c r="L1850" i="21"/>
  <c r="K1850" i="21" s="1"/>
  <c r="D1850" i="21"/>
  <c r="Q1849" i="21"/>
  <c r="P1849" i="21"/>
  <c r="L1849" i="21"/>
  <c r="K1849" i="21"/>
  <c r="D1849" i="21"/>
  <c r="L1848" i="21"/>
  <c r="P1847" i="21"/>
  <c r="L1847" i="21"/>
  <c r="K1847" i="21" s="1"/>
  <c r="Q1846" i="21"/>
  <c r="P1846" i="21"/>
  <c r="L1846" i="21"/>
  <c r="K1846" i="21" s="1"/>
  <c r="D1846" i="21"/>
  <c r="Q1845" i="21"/>
  <c r="P1845" i="21"/>
  <c r="L1845" i="21"/>
  <c r="K1845" i="21"/>
  <c r="D1845" i="21"/>
  <c r="L1844" i="21"/>
  <c r="P1843" i="21"/>
  <c r="L1843" i="21"/>
  <c r="K1843" i="21" s="1"/>
  <c r="Q1842" i="21"/>
  <c r="P1842" i="21"/>
  <c r="L1842" i="21"/>
  <c r="K1842" i="21" s="1"/>
  <c r="D1842" i="21"/>
  <c r="Q1841" i="21"/>
  <c r="P1841" i="21"/>
  <c r="L1841" i="21"/>
  <c r="K1841" i="21"/>
  <c r="D1841" i="21"/>
  <c r="L1840" i="21"/>
  <c r="P1839" i="21"/>
  <c r="L1839" i="21"/>
  <c r="K1839" i="21" s="1"/>
  <c r="Q1838" i="21"/>
  <c r="P1838" i="21"/>
  <c r="L1838" i="21"/>
  <c r="K1838" i="21" s="1"/>
  <c r="D1838" i="21"/>
  <c r="Q1837" i="21"/>
  <c r="P1837" i="21"/>
  <c r="L1837" i="21"/>
  <c r="K1837" i="21"/>
  <c r="D1837" i="21"/>
  <c r="L1836" i="21"/>
  <c r="P1835" i="21"/>
  <c r="L1835" i="21"/>
  <c r="K1835" i="21" s="1"/>
  <c r="Q1834" i="21"/>
  <c r="P1834" i="21"/>
  <c r="L1834" i="21"/>
  <c r="K1834" i="21" s="1"/>
  <c r="D1834" i="21"/>
  <c r="Q1833" i="21"/>
  <c r="P1833" i="21"/>
  <c r="L1833" i="21"/>
  <c r="K1833" i="21"/>
  <c r="D1833" i="21"/>
  <c r="L1832" i="21"/>
  <c r="P1831" i="21"/>
  <c r="L1831" i="21"/>
  <c r="K1831" i="21" s="1"/>
  <c r="Q1830" i="21"/>
  <c r="P1830" i="21"/>
  <c r="L1830" i="21"/>
  <c r="K1830" i="21" s="1"/>
  <c r="D1830" i="21"/>
  <c r="Q1829" i="21"/>
  <c r="P1829" i="21"/>
  <c r="L1829" i="21"/>
  <c r="K1829" i="21"/>
  <c r="D1829" i="21"/>
  <c r="L1828" i="21"/>
  <c r="P1828" i="21" s="1"/>
  <c r="K1828" i="21"/>
  <c r="P1827" i="21"/>
  <c r="L1827" i="21"/>
  <c r="K1827" i="21" s="1"/>
  <c r="P1826" i="21"/>
  <c r="L1826" i="21"/>
  <c r="K1826" i="21" s="1"/>
  <c r="Q1825" i="21"/>
  <c r="P1825" i="21"/>
  <c r="L1825" i="21"/>
  <c r="K1825" i="21"/>
  <c r="D1825" i="21"/>
  <c r="L1824" i="21"/>
  <c r="P1823" i="21"/>
  <c r="L1823" i="21"/>
  <c r="K1823" i="21" s="1"/>
  <c r="Q1822" i="21"/>
  <c r="P1822" i="21"/>
  <c r="D1822" i="21" s="1"/>
  <c r="L1822" i="21"/>
  <c r="K1822" i="21" s="1"/>
  <c r="Q1821" i="21"/>
  <c r="P1821" i="21"/>
  <c r="L1821" i="21"/>
  <c r="K1821" i="21"/>
  <c r="D1821" i="21"/>
  <c r="L1820" i="21"/>
  <c r="P1820" i="21" s="1"/>
  <c r="L1819" i="21"/>
  <c r="Q1818" i="21"/>
  <c r="P1818" i="21"/>
  <c r="L1818" i="21"/>
  <c r="K1818" i="21" s="1"/>
  <c r="D1818" i="21"/>
  <c r="Q1817" i="21"/>
  <c r="L1817" i="21"/>
  <c r="P1817" i="21" s="1"/>
  <c r="K1817" i="21"/>
  <c r="D1817" i="21"/>
  <c r="L1816" i="21"/>
  <c r="P1816" i="21" s="1"/>
  <c r="L1815" i="21"/>
  <c r="Q1814" i="21"/>
  <c r="P1814" i="21"/>
  <c r="L1814" i="21"/>
  <c r="K1814" i="21" s="1"/>
  <c r="D1814" i="21"/>
  <c r="Q1813" i="21"/>
  <c r="L1813" i="21"/>
  <c r="P1813" i="21" s="1"/>
  <c r="K1813" i="21"/>
  <c r="D1813" i="21"/>
  <c r="L1812" i="21"/>
  <c r="P1812" i="21" s="1"/>
  <c r="L1811" i="21"/>
  <c r="Q1810" i="21"/>
  <c r="P1810" i="21"/>
  <c r="L1810" i="21"/>
  <c r="K1810" i="21" s="1"/>
  <c r="D1810" i="21"/>
  <c r="Q1809" i="21"/>
  <c r="L1809" i="21"/>
  <c r="P1809" i="21" s="1"/>
  <c r="K1809" i="21"/>
  <c r="D1809" i="21"/>
  <c r="L1808" i="21"/>
  <c r="P1808" i="21" s="1"/>
  <c r="L1807" i="21"/>
  <c r="Q1806" i="21"/>
  <c r="P1806" i="21"/>
  <c r="L1806" i="21"/>
  <c r="K1806" i="21" s="1"/>
  <c r="D1806" i="21"/>
  <c r="L1805" i="21"/>
  <c r="P1805" i="21" s="1"/>
  <c r="K1805" i="21"/>
  <c r="L1804" i="21"/>
  <c r="P1803" i="21"/>
  <c r="L1803" i="21"/>
  <c r="K1803" i="21" s="1"/>
  <c r="Q1802" i="21"/>
  <c r="P1802" i="21"/>
  <c r="L1802" i="21"/>
  <c r="K1802" i="21" s="1"/>
  <c r="D1802" i="21"/>
  <c r="Q1797" i="21"/>
  <c r="P1797" i="21"/>
  <c r="L1797" i="21"/>
  <c r="K1797" i="21" s="1"/>
  <c r="D1797" i="21"/>
  <c r="Q1796" i="21"/>
  <c r="Q1795" i="21" s="1"/>
  <c r="P1796" i="21"/>
  <c r="L1796" i="21"/>
  <c r="K1796" i="21"/>
  <c r="D1796" i="21"/>
  <c r="P1794" i="21"/>
  <c r="L1794" i="21"/>
  <c r="K1794" i="21" s="1"/>
  <c r="Q1793" i="21"/>
  <c r="P1793" i="21"/>
  <c r="L1793" i="21"/>
  <c r="K1793" i="21" s="1"/>
  <c r="D1793" i="21"/>
  <c r="L1791" i="21"/>
  <c r="P1790" i="21"/>
  <c r="L1790" i="21"/>
  <c r="K1790" i="21" s="1"/>
  <c r="P1786" i="21"/>
  <c r="L1786" i="21"/>
  <c r="K1786" i="21" s="1"/>
  <c r="Q1785" i="21"/>
  <c r="P1785" i="21"/>
  <c r="L1785" i="21"/>
  <c r="K1785" i="21" s="1"/>
  <c r="D1785" i="21"/>
  <c r="P1782" i="21"/>
  <c r="L1782" i="21"/>
  <c r="K1782" i="21" s="1"/>
  <c r="Q1781" i="21"/>
  <c r="P1781" i="21"/>
  <c r="L1781" i="21"/>
  <c r="K1781" i="21" s="1"/>
  <c r="D1781" i="21"/>
  <c r="L1780" i="21"/>
  <c r="P1780" i="21" s="1"/>
  <c r="K1780" i="21"/>
  <c r="L1779" i="21"/>
  <c r="Q1777" i="21"/>
  <c r="P1777" i="21"/>
  <c r="L1777" i="21"/>
  <c r="K1777" i="21" s="1"/>
  <c r="D1777" i="21"/>
  <c r="Q1776" i="21"/>
  <c r="P1776" i="21"/>
  <c r="L1776" i="21"/>
  <c r="K1776" i="21"/>
  <c r="D1776" i="21"/>
  <c r="L1775" i="21"/>
  <c r="P1774" i="21"/>
  <c r="L1774" i="21"/>
  <c r="K1774" i="21" s="1"/>
  <c r="L1772" i="21"/>
  <c r="P1772" i="21" s="1"/>
  <c r="K1772" i="21"/>
  <c r="L1771" i="21"/>
  <c r="P1770" i="21"/>
  <c r="L1770" i="21"/>
  <c r="K1770" i="21" s="1"/>
  <c r="Q1769" i="21"/>
  <c r="P1769" i="21"/>
  <c r="L1769" i="21"/>
  <c r="K1769" i="21" s="1"/>
  <c r="D1769" i="21"/>
  <c r="Q1768" i="21"/>
  <c r="P1768" i="21"/>
  <c r="L1768" i="21"/>
  <c r="K1768" i="21"/>
  <c r="D1768" i="21"/>
  <c r="P1766" i="21"/>
  <c r="L1766" i="21"/>
  <c r="K1766" i="21" s="1"/>
  <c r="Q1765" i="21"/>
  <c r="P1765" i="21"/>
  <c r="L1765" i="21"/>
  <c r="K1765" i="21" s="1"/>
  <c r="D1765" i="21"/>
  <c r="L1764" i="21"/>
  <c r="P1764" i="21" s="1"/>
  <c r="K1764" i="21"/>
  <c r="L1763" i="21"/>
  <c r="P1762" i="21"/>
  <c r="L1762" i="21"/>
  <c r="K1762" i="21" s="1"/>
  <c r="Q1761" i="21"/>
  <c r="P1761" i="21"/>
  <c r="L1761" i="21"/>
  <c r="K1761" i="21" s="1"/>
  <c r="D1761" i="21"/>
  <c r="L1760" i="21"/>
  <c r="P1760" i="21" s="1"/>
  <c r="K1760" i="21"/>
  <c r="L1759" i="21"/>
  <c r="P1758" i="21"/>
  <c r="L1758" i="21"/>
  <c r="K1758" i="21" s="1"/>
  <c r="Q1757" i="21"/>
  <c r="P1757" i="21"/>
  <c r="L1757" i="21"/>
  <c r="K1757" i="21" s="1"/>
  <c r="D1757" i="21"/>
  <c r="L1756" i="21"/>
  <c r="P1756" i="21" s="1"/>
  <c r="K1756" i="21"/>
  <c r="L1755" i="21"/>
  <c r="P1754" i="21"/>
  <c r="L1754" i="21"/>
  <c r="K1754" i="21" s="1"/>
  <c r="Q1753" i="21"/>
  <c r="P1753" i="21"/>
  <c r="L1753" i="21"/>
  <c r="K1753" i="21" s="1"/>
  <c r="D1753" i="21"/>
  <c r="Q1752" i="21"/>
  <c r="P1752" i="21"/>
  <c r="L1752" i="21"/>
  <c r="K1752" i="21"/>
  <c r="D1752" i="21"/>
  <c r="L1751" i="21"/>
  <c r="P1750" i="21"/>
  <c r="L1750" i="21"/>
  <c r="K1750" i="21" s="1"/>
  <c r="Q1749" i="21"/>
  <c r="P1749" i="21"/>
  <c r="L1749" i="21"/>
  <c r="K1749" i="21" s="1"/>
  <c r="D1749" i="21"/>
  <c r="Q1748" i="21"/>
  <c r="P1748" i="21"/>
  <c r="L1748" i="21"/>
  <c r="K1748" i="21"/>
  <c r="D1748" i="21"/>
  <c r="L1747" i="21"/>
  <c r="P1746" i="21"/>
  <c r="L1746" i="21"/>
  <c r="K1746" i="21" s="1"/>
  <c r="Q1745" i="21"/>
  <c r="P1745" i="21"/>
  <c r="L1745" i="21"/>
  <c r="K1745" i="21" s="1"/>
  <c r="D1745" i="21"/>
  <c r="Q1744" i="21"/>
  <c r="P1744" i="21"/>
  <c r="L1744" i="21"/>
  <c r="K1744" i="21"/>
  <c r="D1744" i="21"/>
  <c r="L1743" i="21"/>
  <c r="P1742" i="21"/>
  <c r="L1742" i="21"/>
  <c r="K1742" i="21" s="1"/>
  <c r="Q1741" i="21"/>
  <c r="P1741" i="21"/>
  <c r="L1741" i="21"/>
  <c r="K1741" i="21" s="1"/>
  <c r="D1741" i="21"/>
  <c r="P1738" i="21"/>
  <c r="L1738" i="21"/>
  <c r="K1738" i="21" s="1"/>
  <c r="Q1737" i="21"/>
  <c r="P1737" i="21"/>
  <c r="L1737" i="21"/>
  <c r="K1737" i="21" s="1"/>
  <c r="D1737" i="21"/>
  <c r="L1736" i="21"/>
  <c r="P1736" i="21" s="1"/>
  <c r="K1736" i="21"/>
  <c r="L1735" i="21"/>
  <c r="Q1733" i="21"/>
  <c r="P1733" i="21"/>
  <c r="L1733" i="21"/>
  <c r="K1733" i="21" s="1"/>
  <c r="D1733" i="21"/>
  <c r="Q1732" i="21"/>
  <c r="P1732" i="21"/>
  <c r="L1732" i="21"/>
  <c r="K1732" i="21"/>
  <c r="D1732" i="21"/>
  <c r="L1731" i="21"/>
  <c r="P1730" i="21"/>
  <c r="L1730" i="21"/>
  <c r="K1730" i="21" s="1"/>
  <c r="L1728" i="21"/>
  <c r="P1728" i="21" s="1"/>
  <c r="K1728" i="21"/>
  <c r="L1727" i="21"/>
  <c r="P1726" i="21"/>
  <c r="L1726" i="21"/>
  <c r="K1726" i="21" s="1"/>
  <c r="Q1725" i="21"/>
  <c r="P1725" i="21"/>
  <c r="L1725" i="21"/>
  <c r="K1725" i="21" s="1"/>
  <c r="D1725" i="21"/>
  <c r="L1723" i="21"/>
  <c r="P1722" i="21"/>
  <c r="L1722" i="21"/>
  <c r="K1722" i="21" s="1"/>
  <c r="Q1720" i="21"/>
  <c r="Q1719" i="21" s="1"/>
  <c r="P1720" i="21"/>
  <c r="L1720" i="21"/>
  <c r="K1720" i="21"/>
  <c r="D1720" i="21"/>
  <c r="P1718" i="21"/>
  <c r="L1718" i="21"/>
  <c r="K1718" i="21" s="1"/>
  <c r="Q1717" i="21"/>
  <c r="P1717" i="21"/>
  <c r="L1717" i="21"/>
  <c r="K1717" i="21" s="1"/>
  <c r="D1717" i="21"/>
  <c r="L1716" i="21"/>
  <c r="P1716" i="21" s="1"/>
  <c r="K1716" i="21"/>
  <c r="L1715" i="21"/>
  <c r="P1714" i="21"/>
  <c r="L1714" i="21"/>
  <c r="K1714" i="21" s="1"/>
  <c r="Q1713" i="21"/>
  <c r="P1713" i="21"/>
  <c r="L1713" i="21"/>
  <c r="K1713" i="21" s="1"/>
  <c r="D1713" i="21"/>
  <c r="L1711" i="21"/>
  <c r="P1710" i="21"/>
  <c r="L1710" i="21"/>
  <c r="K1710" i="21" s="1"/>
  <c r="Q1709" i="21"/>
  <c r="P1709" i="21"/>
  <c r="L1709" i="21"/>
  <c r="K1709" i="21" s="1"/>
  <c r="D1709" i="21"/>
  <c r="Q1708" i="21"/>
  <c r="P1708" i="21"/>
  <c r="L1708" i="21"/>
  <c r="K1708" i="21"/>
  <c r="D1708" i="21"/>
  <c r="L1707" i="21"/>
  <c r="Q1705" i="21"/>
  <c r="P1705" i="21"/>
  <c r="L1705" i="21"/>
  <c r="K1705" i="21" s="1"/>
  <c r="D1705" i="21"/>
  <c r="Q1704" i="21"/>
  <c r="P1704" i="21"/>
  <c r="L1704" i="21"/>
  <c r="K1704" i="21"/>
  <c r="D1704" i="21"/>
  <c r="L1703" i="21"/>
  <c r="P1703" i="21" s="1"/>
  <c r="K1703" i="21"/>
  <c r="P1702" i="21"/>
  <c r="L1702" i="21"/>
  <c r="K1702" i="21" s="1"/>
  <c r="P1701" i="21"/>
  <c r="L1701" i="21"/>
  <c r="K1701" i="21" s="1"/>
  <c r="Q1700" i="21"/>
  <c r="P1700" i="21"/>
  <c r="L1700" i="21"/>
  <c r="K1700" i="21"/>
  <c r="D1700" i="21"/>
  <c r="L1699" i="21"/>
  <c r="L1698" i="21"/>
  <c r="L1697" i="21"/>
  <c r="P1696" i="21"/>
  <c r="L1696" i="21"/>
  <c r="K1696" i="21" s="1"/>
  <c r="Q1695" i="21"/>
  <c r="P1695" i="21"/>
  <c r="L1695" i="21"/>
  <c r="K1695" i="21" s="1"/>
  <c r="D1695" i="21"/>
  <c r="Q1694" i="21"/>
  <c r="P1694" i="21"/>
  <c r="L1694" i="21"/>
  <c r="K1694" i="21"/>
  <c r="D1694" i="21"/>
  <c r="L1693" i="21"/>
  <c r="P1692" i="21"/>
  <c r="L1692" i="21"/>
  <c r="K1692" i="21" s="1"/>
  <c r="Q1691" i="21"/>
  <c r="P1691" i="21"/>
  <c r="L1691" i="21"/>
  <c r="K1691" i="21" s="1"/>
  <c r="D1691" i="21"/>
  <c r="Q1690" i="21"/>
  <c r="P1690" i="21"/>
  <c r="L1690" i="21"/>
  <c r="K1690" i="21"/>
  <c r="D1690" i="21"/>
  <c r="L1689" i="21"/>
  <c r="P1688" i="21"/>
  <c r="L1688" i="21"/>
  <c r="K1688" i="21" s="1"/>
  <c r="Q1687" i="21"/>
  <c r="P1687" i="21"/>
  <c r="L1687" i="21"/>
  <c r="K1687" i="21" s="1"/>
  <c r="D1687" i="21"/>
  <c r="Q1686" i="21"/>
  <c r="P1686" i="21"/>
  <c r="L1686" i="21"/>
  <c r="K1686" i="21"/>
  <c r="D1686" i="21"/>
  <c r="L1685" i="21"/>
  <c r="P1684" i="21"/>
  <c r="L1684" i="21"/>
  <c r="K1684" i="21" s="1"/>
  <c r="Q1683" i="21"/>
  <c r="P1683" i="21"/>
  <c r="L1683" i="21"/>
  <c r="K1683" i="21" s="1"/>
  <c r="D1683" i="21"/>
  <c r="Q1682" i="21"/>
  <c r="P1682" i="21"/>
  <c r="L1682" i="21"/>
  <c r="K1682" i="21"/>
  <c r="D1682" i="21"/>
  <c r="L1681" i="21"/>
  <c r="P1680" i="21"/>
  <c r="L1680" i="21"/>
  <c r="K1680" i="21" s="1"/>
  <c r="Q1679" i="21"/>
  <c r="P1679" i="21"/>
  <c r="L1679" i="21"/>
  <c r="K1679" i="21" s="1"/>
  <c r="D1679" i="21"/>
  <c r="Q1678" i="21"/>
  <c r="P1678" i="21"/>
  <c r="L1678" i="21"/>
  <c r="K1678" i="21"/>
  <c r="D1678" i="21"/>
  <c r="L1677" i="21"/>
  <c r="P1676" i="21"/>
  <c r="L1676" i="21"/>
  <c r="K1676" i="21" s="1"/>
  <c r="Q1675" i="21"/>
  <c r="P1675" i="21"/>
  <c r="L1675" i="21"/>
  <c r="K1675" i="21" s="1"/>
  <c r="D1675" i="21"/>
  <c r="Q1674" i="21"/>
  <c r="P1674" i="21"/>
  <c r="L1674" i="21"/>
  <c r="K1674" i="21"/>
  <c r="D1674" i="21"/>
  <c r="L1673" i="21"/>
  <c r="P1672" i="21"/>
  <c r="L1672" i="21"/>
  <c r="K1672" i="21" s="1"/>
  <c r="Q1671" i="21"/>
  <c r="P1671" i="21"/>
  <c r="L1671" i="21"/>
  <c r="K1671" i="21" s="1"/>
  <c r="D1671" i="21"/>
  <c r="Q1670" i="21"/>
  <c r="P1670" i="21"/>
  <c r="L1670" i="21"/>
  <c r="K1670" i="21"/>
  <c r="D1670" i="21"/>
  <c r="L1669" i="21"/>
  <c r="P1668" i="21"/>
  <c r="L1668" i="21"/>
  <c r="K1668" i="21" s="1"/>
  <c r="Q1667" i="21"/>
  <c r="P1667" i="21"/>
  <c r="L1667" i="21"/>
  <c r="K1667" i="21" s="1"/>
  <c r="D1667" i="21"/>
  <c r="Q1666" i="21"/>
  <c r="P1666" i="21"/>
  <c r="L1666" i="21"/>
  <c r="K1666" i="21"/>
  <c r="D1666" i="21"/>
  <c r="L1665" i="21"/>
  <c r="P1664" i="21"/>
  <c r="L1664" i="21"/>
  <c r="K1664" i="21" s="1"/>
  <c r="Q1663" i="21"/>
  <c r="P1663" i="21"/>
  <c r="L1663" i="21"/>
  <c r="K1663" i="21" s="1"/>
  <c r="D1663" i="21"/>
  <c r="Q1662" i="21"/>
  <c r="P1662" i="21"/>
  <c r="L1662" i="21"/>
  <c r="K1662" i="21"/>
  <c r="D1662" i="21"/>
  <c r="L1661" i="21"/>
  <c r="P1660" i="21"/>
  <c r="L1660" i="21"/>
  <c r="K1660" i="21" s="1"/>
  <c r="Q1659" i="21"/>
  <c r="P1659" i="21"/>
  <c r="L1659" i="21"/>
  <c r="K1659" i="21" s="1"/>
  <c r="D1659" i="21"/>
  <c r="Q1658" i="21"/>
  <c r="P1658" i="21"/>
  <c r="L1658" i="21"/>
  <c r="K1658" i="21"/>
  <c r="D1658" i="21"/>
  <c r="L1657" i="21"/>
  <c r="P1656" i="21"/>
  <c r="L1656" i="21"/>
  <c r="K1656" i="21" s="1"/>
  <c r="Q1655" i="21"/>
  <c r="P1655" i="21"/>
  <c r="L1655" i="21"/>
  <c r="K1655" i="21" s="1"/>
  <c r="D1655" i="21"/>
  <c r="Q1654" i="21"/>
  <c r="P1654" i="21"/>
  <c r="L1654" i="21"/>
  <c r="K1654" i="21"/>
  <c r="D1654" i="21"/>
  <c r="L1653" i="21"/>
  <c r="P1652" i="21"/>
  <c r="L1652" i="21"/>
  <c r="K1652" i="21" s="1"/>
  <c r="Q1651" i="21"/>
  <c r="P1651" i="21"/>
  <c r="L1651" i="21"/>
  <c r="K1651" i="21" s="1"/>
  <c r="D1651" i="21"/>
  <c r="Q1650" i="21"/>
  <c r="P1650" i="21"/>
  <c r="L1650" i="21"/>
  <c r="K1650" i="21"/>
  <c r="D1650" i="21"/>
  <c r="L1649" i="21"/>
  <c r="P1648" i="21"/>
  <c r="L1648" i="21"/>
  <c r="K1648" i="21" s="1"/>
  <c r="Q1647" i="21"/>
  <c r="P1647" i="21"/>
  <c r="L1647" i="21"/>
  <c r="K1647" i="21" s="1"/>
  <c r="D1647" i="21"/>
  <c r="Q1646" i="21"/>
  <c r="P1646" i="21"/>
  <c r="L1646" i="21"/>
  <c r="K1646" i="21"/>
  <c r="D1646" i="21"/>
  <c r="L1645" i="21"/>
  <c r="P1644" i="21"/>
  <c r="L1644" i="21"/>
  <c r="K1644" i="21" s="1"/>
  <c r="Q1643" i="21"/>
  <c r="P1643" i="21"/>
  <c r="L1643" i="21"/>
  <c r="K1643" i="21" s="1"/>
  <c r="D1643" i="21"/>
  <c r="Q1642" i="21"/>
  <c r="P1642" i="21"/>
  <c r="L1642" i="21"/>
  <c r="K1642" i="21"/>
  <c r="D1642" i="21"/>
  <c r="L1641" i="21"/>
  <c r="P1640" i="21"/>
  <c r="L1640" i="21"/>
  <c r="K1640" i="21" s="1"/>
  <c r="Q1639" i="21"/>
  <c r="P1639" i="21"/>
  <c r="L1639" i="21"/>
  <c r="K1639" i="21" s="1"/>
  <c r="D1639" i="21"/>
  <c r="Q1638" i="21"/>
  <c r="P1638" i="21"/>
  <c r="L1638" i="21"/>
  <c r="K1638" i="21"/>
  <c r="D1638" i="21"/>
  <c r="L1637" i="21"/>
  <c r="P1636" i="21"/>
  <c r="L1636" i="21"/>
  <c r="K1636" i="21" s="1"/>
  <c r="Q1635" i="21"/>
  <c r="P1635" i="21"/>
  <c r="L1635" i="21"/>
  <c r="K1635" i="21" s="1"/>
  <c r="D1635" i="21"/>
  <c r="Q1634" i="21"/>
  <c r="P1634" i="21"/>
  <c r="L1634" i="21"/>
  <c r="K1634" i="21"/>
  <c r="D1634" i="21"/>
  <c r="L1633" i="21"/>
  <c r="Q1630" i="21"/>
  <c r="P1630" i="21"/>
  <c r="L1630" i="21"/>
  <c r="K1630" i="21"/>
  <c r="D1630" i="21"/>
  <c r="L1629" i="21"/>
  <c r="P1628" i="21"/>
  <c r="L1628" i="21"/>
  <c r="K1628" i="21" s="1"/>
  <c r="Q1627" i="21"/>
  <c r="P1627" i="21"/>
  <c r="L1627" i="21"/>
  <c r="K1627" i="21" s="1"/>
  <c r="D1627" i="21"/>
  <c r="Q1626" i="21"/>
  <c r="P1626" i="21"/>
  <c r="L1626" i="21"/>
  <c r="K1626" i="21"/>
  <c r="D1626" i="21"/>
  <c r="L1625" i="21"/>
  <c r="P1624" i="21"/>
  <c r="L1624" i="21"/>
  <c r="K1624" i="21" s="1"/>
  <c r="Q1623" i="21"/>
  <c r="P1623" i="21"/>
  <c r="L1623" i="21"/>
  <c r="K1623" i="21" s="1"/>
  <c r="D1623" i="21"/>
  <c r="Q1622" i="21"/>
  <c r="P1622" i="21"/>
  <c r="L1622" i="21"/>
  <c r="K1622" i="21"/>
  <c r="D1622" i="21"/>
  <c r="L1621" i="21"/>
  <c r="P1620" i="21"/>
  <c r="L1620" i="21"/>
  <c r="K1620" i="21" s="1"/>
  <c r="Q1619" i="21"/>
  <c r="P1619" i="21"/>
  <c r="L1619" i="21"/>
  <c r="K1619" i="21" s="1"/>
  <c r="D1619" i="21"/>
  <c r="L1617" i="21"/>
  <c r="P1616" i="21"/>
  <c r="L1616" i="21"/>
  <c r="K1616" i="21" s="1"/>
  <c r="Q1615" i="21"/>
  <c r="P1615" i="21"/>
  <c r="L1615" i="21"/>
  <c r="K1615" i="21" s="1"/>
  <c r="D1615" i="21"/>
  <c r="Q1614" i="21"/>
  <c r="P1614" i="21"/>
  <c r="L1614" i="21"/>
  <c r="K1614" i="21"/>
  <c r="D1614" i="21"/>
  <c r="P1612" i="21"/>
  <c r="L1612" i="21"/>
  <c r="K1612" i="21" s="1"/>
  <c r="Q1611" i="21"/>
  <c r="P1611" i="21"/>
  <c r="L1611" i="21"/>
  <c r="K1611" i="21" s="1"/>
  <c r="D1611" i="21"/>
  <c r="L1609" i="21"/>
  <c r="Q1607" i="21"/>
  <c r="P1607" i="21"/>
  <c r="L1607" i="21"/>
  <c r="K1607" i="21" s="1"/>
  <c r="D1607" i="21"/>
  <c r="Q1606" i="21"/>
  <c r="P1606" i="21"/>
  <c r="L1606" i="21"/>
  <c r="K1606" i="21"/>
  <c r="D1606" i="21"/>
  <c r="L1605" i="21"/>
  <c r="P1604" i="21"/>
  <c r="L1604" i="21"/>
  <c r="K1604" i="21" s="1"/>
  <c r="Q1603" i="21"/>
  <c r="P1603" i="21"/>
  <c r="L1603" i="21"/>
  <c r="K1603" i="21" s="1"/>
  <c r="D1603" i="21"/>
  <c r="L1601" i="21"/>
  <c r="P1600" i="21"/>
  <c r="L1600" i="21"/>
  <c r="K1600" i="21" s="1"/>
  <c r="Q1599" i="21"/>
  <c r="P1599" i="21"/>
  <c r="L1599" i="21"/>
  <c r="K1599" i="21" s="1"/>
  <c r="D1599" i="21"/>
  <c r="Q1598" i="21"/>
  <c r="P1598" i="21"/>
  <c r="L1598" i="21"/>
  <c r="K1598" i="21"/>
  <c r="D1598" i="21"/>
  <c r="L1597" i="21"/>
  <c r="Q1595" i="21"/>
  <c r="P1595" i="21"/>
  <c r="L1595" i="21"/>
  <c r="K1595" i="21" s="1"/>
  <c r="D1595" i="21"/>
  <c r="Q1594" i="21"/>
  <c r="P1594" i="21"/>
  <c r="L1594" i="21"/>
  <c r="K1594" i="21"/>
  <c r="D1594" i="21"/>
  <c r="L1593" i="21"/>
  <c r="P1592" i="21"/>
  <c r="L1592" i="21"/>
  <c r="K1592" i="21" s="1"/>
  <c r="Q1591" i="21"/>
  <c r="P1591" i="21"/>
  <c r="L1591" i="21"/>
  <c r="K1591" i="21" s="1"/>
  <c r="D1591" i="21"/>
  <c r="Q1590" i="21"/>
  <c r="P1590" i="21"/>
  <c r="L1590" i="21"/>
  <c r="K1590" i="21"/>
  <c r="D1590" i="21"/>
  <c r="L1589" i="21"/>
  <c r="P1589" i="21" s="1"/>
  <c r="P1588" i="21"/>
  <c r="L1588" i="21"/>
  <c r="K1588" i="21" s="1"/>
  <c r="Q1587" i="21"/>
  <c r="P1587" i="21"/>
  <c r="L1587" i="21"/>
  <c r="K1587" i="21" s="1"/>
  <c r="D1587" i="21"/>
  <c r="Q1586" i="21"/>
  <c r="P1586" i="21"/>
  <c r="L1586" i="21"/>
  <c r="K1586" i="21"/>
  <c r="D1586" i="21"/>
  <c r="L1585" i="21"/>
  <c r="P1585" i="21" s="1"/>
  <c r="K1585" i="21"/>
  <c r="L1584" i="21"/>
  <c r="K1584" i="21" s="1"/>
  <c r="P1583" i="21"/>
  <c r="L1583" i="21"/>
  <c r="K1583" i="21" s="1"/>
  <c r="Q1582" i="21"/>
  <c r="P1582" i="21"/>
  <c r="L1582" i="21"/>
  <c r="K1582" i="21"/>
  <c r="D1582" i="21"/>
  <c r="L1581" i="21"/>
  <c r="P1580" i="21"/>
  <c r="L1580" i="21"/>
  <c r="K1580" i="21" s="1"/>
  <c r="Q1579" i="21"/>
  <c r="P1579" i="21"/>
  <c r="D1579" i="21" s="1"/>
  <c r="L1579" i="21"/>
  <c r="K1579" i="21" s="1"/>
  <c r="Q1578" i="21"/>
  <c r="P1578" i="21"/>
  <c r="L1578" i="21"/>
  <c r="K1578" i="21"/>
  <c r="D1578" i="21"/>
  <c r="L1577" i="21"/>
  <c r="P1577" i="21" s="1"/>
  <c r="K1577" i="21"/>
  <c r="L1576" i="21"/>
  <c r="P1575" i="21"/>
  <c r="Q1575" i="21" s="1"/>
  <c r="L1575" i="21"/>
  <c r="K1575" i="21" s="1"/>
  <c r="D1575" i="21"/>
  <c r="Q1574" i="21"/>
  <c r="P1574" i="21"/>
  <c r="L1574" i="21"/>
  <c r="K1574" i="21"/>
  <c r="D1574" i="21"/>
  <c r="L1573" i="21"/>
  <c r="P1573" i="21" s="1"/>
  <c r="P1572" i="21"/>
  <c r="L1572" i="21"/>
  <c r="K1572" i="21" s="1"/>
  <c r="Q1571" i="21"/>
  <c r="P1571" i="21"/>
  <c r="L1571" i="21"/>
  <c r="K1571" i="21" s="1"/>
  <c r="D1571" i="21"/>
  <c r="Q1570" i="21"/>
  <c r="P1570" i="21"/>
  <c r="L1570" i="21"/>
  <c r="K1570" i="21"/>
  <c r="D1570" i="21"/>
  <c r="L1569" i="21"/>
  <c r="P1569" i="21" s="1"/>
  <c r="K1569" i="21"/>
  <c r="L1568" i="21"/>
  <c r="K1568" i="21" s="1"/>
  <c r="P1567" i="21"/>
  <c r="L1567" i="21"/>
  <c r="K1567" i="21" s="1"/>
  <c r="Q1566" i="21"/>
  <c r="P1566" i="21"/>
  <c r="L1566" i="21"/>
  <c r="K1566" i="21"/>
  <c r="D1566" i="21"/>
  <c r="L1565" i="21"/>
  <c r="P1564" i="21"/>
  <c r="L1564" i="21"/>
  <c r="K1564" i="21" s="1"/>
  <c r="Q1563" i="21"/>
  <c r="P1563" i="21"/>
  <c r="D1563" i="21" s="1"/>
  <c r="L1563" i="21"/>
  <c r="K1563" i="21" s="1"/>
  <c r="Q1562" i="21"/>
  <c r="P1562" i="21"/>
  <c r="L1562" i="21"/>
  <c r="K1562" i="21"/>
  <c r="D1562" i="21"/>
  <c r="L1561" i="21"/>
  <c r="P1561" i="21" s="1"/>
  <c r="K1561" i="21"/>
  <c r="L1560" i="21"/>
  <c r="P1559" i="21"/>
  <c r="Q1559" i="21" s="1"/>
  <c r="L1559" i="21"/>
  <c r="K1559" i="21" s="1"/>
  <c r="D1559" i="21"/>
  <c r="Q1558" i="21"/>
  <c r="P1558" i="21"/>
  <c r="L1558" i="21"/>
  <c r="K1558" i="21"/>
  <c r="D1558" i="21"/>
  <c r="L1557" i="21"/>
  <c r="P1557" i="21" s="1"/>
  <c r="P1556" i="21"/>
  <c r="L1556" i="21"/>
  <c r="K1556" i="21" s="1"/>
  <c r="Q1555" i="21"/>
  <c r="P1555" i="21"/>
  <c r="L1555" i="21"/>
  <c r="K1555" i="21" s="1"/>
  <c r="D1555" i="21"/>
  <c r="Q1554" i="21"/>
  <c r="P1554" i="21"/>
  <c r="L1554" i="21"/>
  <c r="K1554" i="21"/>
  <c r="D1554" i="21"/>
  <c r="L1553" i="21"/>
  <c r="P1553" i="21" s="1"/>
  <c r="K1553" i="21"/>
  <c r="L1552" i="21"/>
  <c r="K1552" i="21" s="1"/>
  <c r="P1551" i="21"/>
  <c r="L1551" i="21"/>
  <c r="K1551" i="21" s="1"/>
  <c r="Q1550" i="21"/>
  <c r="P1550" i="21"/>
  <c r="L1550" i="21"/>
  <c r="K1550" i="21"/>
  <c r="D1550" i="21"/>
  <c r="L1549" i="21"/>
  <c r="P1548" i="21"/>
  <c r="L1548" i="21"/>
  <c r="K1548" i="21" s="1"/>
  <c r="Q1547" i="21"/>
  <c r="P1547" i="21"/>
  <c r="D1547" i="21" s="1"/>
  <c r="L1547" i="21"/>
  <c r="K1547" i="21" s="1"/>
  <c r="Q1546" i="21"/>
  <c r="P1546" i="21"/>
  <c r="L1546" i="21"/>
  <c r="K1546" i="21"/>
  <c r="D1546" i="21"/>
  <c r="L1545" i="21"/>
  <c r="P1545" i="21" s="1"/>
  <c r="K1545" i="21"/>
  <c r="L1544" i="21"/>
  <c r="P1543" i="21"/>
  <c r="Q1543" i="21" s="1"/>
  <c r="L1543" i="21"/>
  <c r="K1543" i="21" s="1"/>
  <c r="D1543" i="21"/>
  <c r="Q1542" i="21"/>
  <c r="P1542" i="21"/>
  <c r="L1542" i="21"/>
  <c r="K1542" i="21"/>
  <c r="D1542" i="21"/>
  <c r="L1541" i="21"/>
  <c r="P1541" i="21" s="1"/>
  <c r="P1540" i="21"/>
  <c r="L1540" i="21"/>
  <c r="K1540" i="21"/>
  <c r="P1539" i="21"/>
  <c r="L1539" i="21"/>
  <c r="K1539" i="21" s="1"/>
  <c r="P1538" i="21"/>
  <c r="L1538" i="21"/>
  <c r="K1538" i="21"/>
  <c r="P1535" i="21"/>
  <c r="Q1535" i="21" s="1"/>
  <c r="L1535" i="21"/>
  <c r="K1535" i="21" s="1"/>
  <c r="D1535" i="21"/>
  <c r="P1534" i="21"/>
  <c r="Q1534" i="21" s="1"/>
  <c r="L1534" i="21"/>
  <c r="K1534" i="21"/>
  <c r="Q1533" i="21"/>
  <c r="L1533" i="21"/>
  <c r="P1533" i="21" s="1"/>
  <c r="K1533" i="21"/>
  <c r="D1533" i="21"/>
  <c r="P1532" i="21"/>
  <c r="L1532" i="21"/>
  <c r="K1532" i="21"/>
  <c r="P1531" i="21"/>
  <c r="Q1531" i="21" s="1"/>
  <c r="L1531" i="21"/>
  <c r="K1531" i="21"/>
  <c r="L1530" i="21"/>
  <c r="P1529" i="21"/>
  <c r="L1529" i="21"/>
  <c r="K1529" i="21"/>
  <c r="Q1528" i="21"/>
  <c r="L1528" i="21"/>
  <c r="P1528" i="21" s="1"/>
  <c r="D1528" i="21"/>
  <c r="P1527" i="21"/>
  <c r="Q1527" i="21" s="1"/>
  <c r="L1527" i="21"/>
  <c r="K1527" i="21"/>
  <c r="L1526" i="21"/>
  <c r="P1525" i="21"/>
  <c r="L1525" i="21"/>
  <c r="K1525" i="21"/>
  <c r="Q1524" i="21"/>
  <c r="L1524" i="21"/>
  <c r="P1524" i="21" s="1"/>
  <c r="D1524" i="21"/>
  <c r="L1522" i="21"/>
  <c r="P1521" i="21"/>
  <c r="L1521" i="21"/>
  <c r="K1521" i="21"/>
  <c r="L1520" i="21"/>
  <c r="P1520" i="21" s="1"/>
  <c r="Q1520" i="21" s="1"/>
  <c r="P1519" i="21"/>
  <c r="Q1519" i="21" s="1"/>
  <c r="L1519" i="21"/>
  <c r="K1519" i="21"/>
  <c r="P1517" i="21"/>
  <c r="L1517" i="21"/>
  <c r="K1517" i="21"/>
  <c r="Q1516" i="21"/>
  <c r="L1516" i="21"/>
  <c r="P1516" i="21" s="1"/>
  <c r="D1516" i="21"/>
  <c r="L1514" i="21"/>
  <c r="Q1512" i="21"/>
  <c r="L1512" i="21"/>
  <c r="P1512" i="21" s="1"/>
  <c r="D1512" i="21"/>
  <c r="P1511" i="21"/>
  <c r="Q1511" i="21" s="1"/>
  <c r="L1511" i="21"/>
  <c r="K1511" i="21"/>
  <c r="L1510" i="21"/>
  <c r="P1509" i="21"/>
  <c r="L1509" i="21"/>
  <c r="K1509" i="21"/>
  <c r="Q1508" i="21"/>
  <c r="L1508" i="21"/>
  <c r="P1508" i="21" s="1"/>
  <c r="D1508" i="21"/>
  <c r="L1506" i="21"/>
  <c r="P1505" i="21"/>
  <c r="L1505" i="21"/>
  <c r="K1505" i="21"/>
  <c r="L1504" i="21"/>
  <c r="P1504" i="21" s="1"/>
  <c r="P1503" i="21"/>
  <c r="Q1503" i="21" s="1"/>
  <c r="L1503" i="21"/>
  <c r="K1503" i="21"/>
  <c r="L1502" i="21"/>
  <c r="Q1500" i="21"/>
  <c r="L1500" i="21"/>
  <c r="P1500" i="21" s="1"/>
  <c r="D1500" i="21"/>
  <c r="P1499" i="21"/>
  <c r="Q1499" i="21" s="1"/>
  <c r="L1499" i="21"/>
  <c r="K1499" i="21"/>
  <c r="L1498" i="21"/>
  <c r="P1497" i="21"/>
  <c r="L1497" i="21"/>
  <c r="K1497" i="21"/>
  <c r="L1496" i="21"/>
  <c r="P1495" i="21"/>
  <c r="L1495" i="21"/>
  <c r="K1495" i="21"/>
  <c r="L1494" i="21"/>
  <c r="P1493" i="21"/>
  <c r="L1493" i="21"/>
  <c r="K1493" i="21"/>
  <c r="L1492" i="21"/>
  <c r="P1491" i="21"/>
  <c r="L1491" i="21"/>
  <c r="K1491" i="21"/>
  <c r="L1490" i="21"/>
  <c r="P1489" i="21"/>
  <c r="L1489" i="21"/>
  <c r="K1489" i="21"/>
  <c r="L1488" i="21"/>
  <c r="P1487" i="21"/>
  <c r="L1487" i="21"/>
  <c r="K1487" i="21"/>
  <c r="L1486" i="21"/>
  <c r="P1485" i="21"/>
  <c r="L1485" i="21"/>
  <c r="K1485" i="21"/>
  <c r="L1484" i="21"/>
  <c r="P1483" i="21"/>
  <c r="L1483" i="21"/>
  <c r="K1483" i="21"/>
  <c r="L1482" i="21"/>
  <c r="P1481" i="21"/>
  <c r="L1481" i="21"/>
  <c r="K1481" i="21"/>
  <c r="L1480" i="21"/>
  <c r="P1479" i="21"/>
  <c r="L1479" i="21"/>
  <c r="K1479" i="21"/>
  <c r="L1478" i="21"/>
  <c r="P1477" i="21"/>
  <c r="L1477" i="21"/>
  <c r="K1477" i="21"/>
  <c r="L1476" i="21"/>
  <c r="P1475" i="21"/>
  <c r="L1475" i="21"/>
  <c r="K1475" i="21"/>
  <c r="L1474" i="21"/>
  <c r="P1473" i="21"/>
  <c r="L1473" i="21"/>
  <c r="K1473" i="21"/>
  <c r="L1472" i="21"/>
  <c r="P1471" i="21"/>
  <c r="L1471" i="21"/>
  <c r="K1471" i="21"/>
  <c r="L1470" i="21"/>
  <c r="P1469" i="21"/>
  <c r="L1469" i="21"/>
  <c r="K1469" i="21"/>
  <c r="L1468" i="21"/>
  <c r="P1467" i="21"/>
  <c r="L1467" i="21"/>
  <c r="K1467" i="21"/>
  <c r="L1466" i="21"/>
  <c r="P1465" i="21"/>
  <c r="L1465" i="21"/>
  <c r="K1465" i="21"/>
  <c r="L1464" i="21"/>
  <c r="P1463" i="21"/>
  <c r="L1463" i="21"/>
  <c r="K1463" i="21"/>
  <c r="L1462" i="21"/>
  <c r="P1461" i="21"/>
  <c r="L1461" i="21"/>
  <c r="K1461" i="21"/>
  <c r="L1460" i="21"/>
  <c r="P1459" i="21"/>
  <c r="L1459" i="21"/>
  <c r="K1459" i="21"/>
  <c r="Q1458" i="21"/>
  <c r="L1458" i="21"/>
  <c r="P1458" i="21" s="1"/>
  <c r="D1458" i="21" s="1"/>
  <c r="K1458" i="21"/>
  <c r="P1457" i="21"/>
  <c r="L1457" i="21"/>
  <c r="K1457" i="21"/>
  <c r="P1456" i="21"/>
  <c r="L1456" i="21"/>
  <c r="K1456" i="21" s="1"/>
  <c r="P1455" i="21"/>
  <c r="L1455" i="21"/>
  <c r="K1455" i="21"/>
  <c r="Q1454" i="21"/>
  <c r="L1454" i="21"/>
  <c r="P1454" i="21" s="1"/>
  <c r="D1454" i="21" s="1"/>
  <c r="K1454" i="21"/>
  <c r="P1453" i="21"/>
  <c r="L1453" i="21"/>
  <c r="K1453" i="21"/>
  <c r="P1452" i="21"/>
  <c r="L1452" i="21"/>
  <c r="K1452" i="21" s="1"/>
  <c r="P1451" i="21"/>
  <c r="L1451" i="21"/>
  <c r="K1451" i="21"/>
  <c r="Q1450" i="21"/>
  <c r="L1450" i="21"/>
  <c r="P1450" i="21" s="1"/>
  <c r="D1450" i="21" s="1"/>
  <c r="K1450" i="21"/>
  <c r="P1449" i="21"/>
  <c r="L1449" i="21"/>
  <c r="K1449" i="21"/>
  <c r="P1448" i="21"/>
  <c r="L1448" i="21"/>
  <c r="K1448" i="21" s="1"/>
  <c r="P1447" i="21"/>
  <c r="L1447" i="21"/>
  <c r="K1447" i="21"/>
  <c r="L1446" i="21"/>
  <c r="P1446" i="21" s="1"/>
  <c r="P1445" i="21"/>
  <c r="Q1445" i="21" s="1"/>
  <c r="L1445" i="21"/>
  <c r="K1445" i="21"/>
  <c r="L1444" i="21"/>
  <c r="P1443" i="21"/>
  <c r="L1443" i="21"/>
  <c r="K1443" i="21"/>
  <c r="P1439" i="21"/>
  <c r="L1439" i="21"/>
  <c r="K1439" i="21"/>
  <c r="Q1438" i="21"/>
  <c r="L1438" i="21"/>
  <c r="P1438" i="21" s="1"/>
  <c r="D1438" i="21"/>
  <c r="P1435" i="21"/>
  <c r="L1435" i="21"/>
  <c r="K1435" i="21"/>
  <c r="L1434" i="21"/>
  <c r="P1434" i="21" s="1"/>
  <c r="P1433" i="21"/>
  <c r="Q1433" i="21" s="1"/>
  <c r="L1433" i="21"/>
  <c r="K1433" i="21"/>
  <c r="L1432" i="21"/>
  <c r="L1430" i="21"/>
  <c r="P1430" i="21" s="1"/>
  <c r="Q1430" i="21" s="1"/>
  <c r="D1430" i="21"/>
  <c r="P1429" i="21"/>
  <c r="Q1429" i="21" s="1"/>
  <c r="L1429" i="21"/>
  <c r="K1429" i="21"/>
  <c r="L1428" i="21"/>
  <c r="P1427" i="21"/>
  <c r="L1427" i="21"/>
  <c r="K1427" i="21"/>
  <c r="P1425" i="21"/>
  <c r="Q1425" i="21" s="1"/>
  <c r="L1425" i="21"/>
  <c r="K1425" i="21"/>
  <c r="L1424" i="21"/>
  <c r="P1423" i="21"/>
  <c r="L1423" i="21"/>
  <c r="K1423" i="21"/>
  <c r="Q1422" i="21"/>
  <c r="L1422" i="21"/>
  <c r="P1422" i="21" s="1"/>
  <c r="D1422" i="21" s="1"/>
  <c r="P1421" i="21"/>
  <c r="Q1421" i="21" s="1"/>
  <c r="L1421" i="21"/>
  <c r="K1421" i="21"/>
  <c r="L1420" i="21"/>
  <c r="P1419" i="21"/>
  <c r="L1419" i="21"/>
  <c r="K1419" i="21"/>
  <c r="L1418" i="21"/>
  <c r="P1418" i="21" s="1"/>
  <c r="Q1418" i="21" s="1"/>
  <c r="D1418" i="21"/>
  <c r="P1417" i="21"/>
  <c r="Q1417" i="21" s="1"/>
  <c r="L1417" i="21"/>
  <c r="K1417" i="21"/>
  <c r="P1415" i="21"/>
  <c r="L1415" i="21"/>
  <c r="K1415" i="21"/>
  <c r="L1414" i="21"/>
  <c r="P1414" i="21" s="1"/>
  <c r="P1413" i="21"/>
  <c r="Q1413" i="21" s="1"/>
  <c r="L1413" i="21"/>
  <c r="K1413" i="21"/>
  <c r="L1412" i="21"/>
  <c r="P1411" i="21"/>
  <c r="L1411" i="21"/>
  <c r="K1411" i="21"/>
  <c r="Q1410" i="21"/>
  <c r="L1410" i="21"/>
  <c r="P1410" i="21" s="1"/>
  <c r="D1410" i="21"/>
  <c r="P1409" i="21"/>
  <c r="Q1409" i="21" s="1"/>
  <c r="L1409" i="21"/>
  <c r="K1409" i="21"/>
  <c r="L1408" i="21"/>
  <c r="P1407" i="21"/>
  <c r="L1407" i="21"/>
  <c r="K1407" i="21"/>
  <c r="L1406" i="21"/>
  <c r="P1406" i="21" s="1"/>
  <c r="P1405" i="21"/>
  <c r="Q1405" i="21" s="1"/>
  <c r="L1405" i="21"/>
  <c r="K1405" i="21"/>
  <c r="L1404" i="21"/>
  <c r="P1403" i="21"/>
  <c r="L1403" i="21"/>
  <c r="K1403" i="21"/>
  <c r="Q1402" i="21"/>
  <c r="L1402" i="21"/>
  <c r="P1402" i="21" s="1"/>
  <c r="D1402" i="21"/>
  <c r="P1401" i="21"/>
  <c r="Q1401" i="21" s="1"/>
  <c r="L1401" i="21"/>
  <c r="K1401" i="21"/>
  <c r="L1400" i="21"/>
  <c r="P1399" i="21"/>
  <c r="L1399" i="21"/>
  <c r="K1399" i="21"/>
  <c r="L1398" i="21"/>
  <c r="P1398" i="21" s="1"/>
  <c r="P1397" i="21"/>
  <c r="Q1397" i="21" s="1"/>
  <c r="L1397" i="21"/>
  <c r="K1397" i="21"/>
  <c r="L1396" i="21"/>
  <c r="P1395" i="21"/>
  <c r="L1395" i="21"/>
  <c r="K1395" i="21"/>
  <c r="Q1394" i="21"/>
  <c r="L1394" i="21"/>
  <c r="P1394" i="21" s="1"/>
  <c r="D1394" i="21"/>
  <c r="P1393" i="21"/>
  <c r="Q1393" i="21" s="1"/>
  <c r="L1393" i="21"/>
  <c r="K1393" i="21"/>
  <c r="L1392" i="21"/>
  <c r="P1391" i="21"/>
  <c r="L1391" i="21"/>
  <c r="K1391" i="21"/>
  <c r="L1390" i="21"/>
  <c r="P1390" i="21" s="1"/>
  <c r="P1387" i="21"/>
  <c r="L1387" i="21"/>
  <c r="K1387" i="21"/>
  <c r="Q1386" i="21"/>
  <c r="L1386" i="21"/>
  <c r="P1386" i="21" s="1"/>
  <c r="D1386" i="21"/>
  <c r="P1385" i="21"/>
  <c r="Q1385" i="21" s="1"/>
  <c r="L1385" i="21"/>
  <c r="K1385" i="21"/>
  <c r="L1384" i="21"/>
  <c r="Q1382" i="21"/>
  <c r="L1382" i="21"/>
  <c r="P1382" i="21" s="1"/>
  <c r="D1382" i="21" s="1"/>
  <c r="P1381" i="21"/>
  <c r="Q1381" i="21" s="1"/>
  <c r="L1381" i="21"/>
  <c r="K1381" i="21"/>
  <c r="L1380" i="21"/>
  <c r="P1379" i="21"/>
  <c r="L1379" i="21"/>
  <c r="K1379" i="21"/>
  <c r="P1377" i="21"/>
  <c r="Q1377" i="21" s="1"/>
  <c r="L1377" i="21"/>
  <c r="K1377" i="21"/>
  <c r="L1376" i="21"/>
  <c r="P1375" i="21"/>
  <c r="L1375" i="21"/>
  <c r="K1375" i="21"/>
  <c r="L1374" i="21"/>
  <c r="P1374" i="21" s="1"/>
  <c r="Q1374" i="21" s="1"/>
  <c r="D1374" i="21"/>
  <c r="L1372" i="21"/>
  <c r="P1371" i="21"/>
  <c r="L1371" i="21"/>
  <c r="K1371" i="21"/>
  <c r="P1369" i="21"/>
  <c r="Q1369" i="21" s="1"/>
  <c r="Q1368" i="21" s="1"/>
  <c r="L1369" i="21"/>
  <c r="K1369" i="21"/>
  <c r="P1367" i="21"/>
  <c r="L1367" i="21"/>
  <c r="K1367" i="21"/>
  <c r="Q1366" i="21"/>
  <c r="L1366" i="21"/>
  <c r="P1366" i="21" s="1"/>
  <c r="D1366" i="21" s="1"/>
  <c r="P1365" i="21"/>
  <c r="Q1365" i="21" s="1"/>
  <c r="L1365" i="21"/>
  <c r="K1365" i="21"/>
  <c r="L1364" i="21"/>
  <c r="P1363" i="21"/>
  <c r="L1363" i="21"/>
  <c r="K1363" i="21"/>
  <c r="L1362" i="21"/>
  <c r="P1362" i="21" s="1"/>
  <c r="Q1362" i="21" s="1"/>
  <c r="D1362" i="21"/>
  <c r="P1361" i="21"/>
  <c r="Q1361" i="21" s="1"/>
  <c r="L1361" i="21"/>
  <c r="K1361" i="21"/>
  <c r="L1360" i="21"/>
  <c r="P1359" i="21"/>
  <c r="L1359" i="21"/>
  <c r="K1359" i="21"/>
  <c r="Q1358" i="21"/>
  <c r="L1358" i="21"/>
  <c r="P1358" i="21" s="1"/>
  <c r="D1358" i="21" s="1"/>
  <c r="P1357" i="21"/>
  <c r="Q1357" i="21" s="1"/>
  <c r="L1357" i="21"/>
  <c r="K1357" i="21"/>
  <c r="L1356" i="21"/>
  <c r="P1355" i="21"/>
  <c r="L1355" i="21"/>
  <c r="K1355" i="21"/>
  <c r="P1353" i="21"/>
  <c r="Q1353" i="21" s="1"/>
  <c r="L1353" i="21"/>
  <c r="K1353" i="21"/>
  <c r="L1352" i="21"/>
  <c r="P1351" i="21"/>
  <c r="L1351" i="21"/>
  <c r="K1351" i="21"/>
  <c r="L1350" i="21"/>
  <c r="P1350" i="21" s="1"/>
  <c r="Q1350" i="21" s="1"/>
  <c r="D1350" i="21"/>
  <c r="P1349" i="21"/>
  <c r="Q1349" i="21" s="1"/>
  <c r="L1349" i="21"/>
  <c r="K1349" i="21"/>
  <c r="L1348" i="21"/>
  <c r="P1347" i="21"/>
  <c r="L1347" i="21"/>
  <c r="K1347" i="21"/>
  <c r="Q1346" i="21"/>
  <c r="L1346" i="21"/>
  <c r="P1346" i="21" s="1"/>
  <c r="D1346" i="21" s="1"/>
  <c r="P1345" i="21"/>
  <c r="Q1345" i="21" s="1"/>
  <c r="L1345" i="21"/>
  <c r="K1345" i="21"/>
  <c r="L1344" i="21"/>
  <c r="P1343" i="21"/>
  <c r="L1343" i="21"/>
  <c r="K1343" i="21"/>
  <c r="L1342" i="21"/>
  <c r="P1342" i="21" s="1"/>
  <c r="Q1342" i="21" s="1"/>
  <c r="D1342" i="21"/>
  <c r="P1341" i="21"/>
  <c r="Q1341" i="21" s="1"/>
  <c r="L1341" i="21"/>
  <c r="K1341" i="21"/>
  <c r="L1340" i="21"/>
  <c r="P1339" i="21"/>
  <c r="L1339" i="21"/>
  <c r="K1339" i="21"/>
  <c r="Q1338" i="21"/>
  <c r="L1338" i="21"/>
  <c r="P1338" i="21" s="1"/>
  <c r="D1338" i="21" s="1"/>
  <c r="P1337" i="21"/>
  <c r="Q1337" i="21" s="1"/>
  <c r="L1337" i="21"/>
  <c r="K1337" i="21"/>
  <c r="L1336" i="21"/>
  <c r="P1335" i="21"/>
  <c r="L1335" i="21"/>
  <c r="K1335" i="21"/>
  <c r="Q1334" i="21"/>
  <c r="L1334" i="21"/>
  <c r="P1334" i="21" s="1"/>
  <c r="D1334" i="21"/>
  <c r="P1333" i="21"/>
  <c r="Q1333" i="21" s="1"/>
  <c r="L1333" i="21"/>
  <c r="K1333" i="21"/>
  <c r="L1332" i="21"/>
  <c r="P1331" i="21"/>
  <c r="L1331" i="21"/>
  <c r="K1331" i="21"/>
  <c r="Q1330" i="21"/>
  <c r="L1330" i="21"/>
  <c r="P1330" i="21" s="1"/>
  <c r="D1330" i="21"/>
  <c r="P1329" i="21"/>
  <c r="Q1329" i="21" s="1"/>
  <c r="L1329" i="21"/>
  <c r="K1329" i="21"/>
  <c r="L1328" i="21"/>
  <c r="P1327" i="21"/>
  <c r="L1327" i="21"/>
  <c r="K1327" i="21"/>
  <c r="L1326" i="21"/>
  <c r="P1325" i="21"/>
  <c r="L1325" i="21"/>
  <c r="K1325" i="21"/>
  <c r="L1324" i="21"/>
  <c r="P1323" i="21"/>
  <c r="L1323" i="21"/>
  <c r="K1323" i="21"/>
  <c r="L1322" i="21"/>
  <c r="P1321" i="21"/>
  <c r="L1321" i="21"/>
  <c r="K1321" i="21"/>
  <c r="L1320" i="21"/>
  <c r="P1319" i="21"/>
  <c r="L1319" i="21"/>
  <c r="K1319" i="21"/>
  <c r="L1318" i="21"/>
  <c r="P1317" i="21"/>
  <c r="L1317" i="21"/>
  <c r="K1317" i="21"/>
  <c r="L1316" i="21"/>
  <c r="P1315" i="21"/>
  <c r="L1315" i="21"/>
  <c r="K1315" i="21"/>
  <c r="L1314" i="21"/>
  <c r="P1313" i="21"/>
  <c r="L1313" i="21"/>
  <c r="K1313" i="21"/>
  <c r="L1312" i="21"/>
  <c r="P1311" i="21"/>
  <c r="L1311" i="21"/>
  <c r="K1311" i="21"/>
  <c r="L1310" i="21"/>
  <c r="P1309" i="21"/>
  <c r="L1309" i="21"/>
  <c r="K1309" i="21"/>
  <c r="L1308" i="21"/>
  <c r="P1307" i="21"/>
  <c r="L1307" i="21"/>
  <c r="K1307" i="21"/>
  <c r="L1306" i="21"/>
  <c r="P1305" i="21"/>
  <c r="L1305" i="21"/>
  <c r="K1305" i="21"/>
  <c r="L1304" i="21"/>
  <c r="P1303" i="21"/>
  <c r="L1303" i="21"/>
  <c r="K1303" i="21"/>
  <c r="L1302" i="21"/>
  <c r="P1301" i="21"/>
  <c r="L1301" i="21"/>
  <c r="K1301" i="21"/>
  <c r="L1300" i="21"/>
  <c r="P1299" i="21"/>
  <c r="L1299" i="21"/>
  <c r="K1299" i="21"/>
  <c r="L1298" i="21"/>
  <c r="P1297" i="21"/>
  <c r="L1297" i="21"/>
  <c r="K1297" i="21"/>
  <c r="L1296" i="21"/>
  <c r="P1295" i="21"/>
  <c r="L1295" i="21"/>
  <c r="K1295" i="21"/>
  <c r="L1294" i="21"/>
  <c r="P1293" i="21"/>
  <c r="L1293" i="21"/>
  <c r="K1293" i="21"/>
  <c r="L1292" i="21"/>
  <c r="P1291" i="21"/>
  <c r="L1291" i="21"/>
  <c r="K1291" i="21"/>
  <c r="L1290" i="21"/>
  <c r="P1289" i="21"/>
  <c r="L1289" i="21"/>
  <c r="K1289" i="21"/>
  <c r="L1288" i="21"/>
  <c r="P1287" i="21"/>
  <c r="L1287" i="21"/>
  <c r="K1287" i="21"/>
  <c r="L1286" i="21"/>
  <c r="P1285" i="21"/>
  <c r="L1285" i="21"/>
  <c r="K1285" i="21"/>
  <c r="L1284" i="21"/>
  <c r="P1283" i="21"/>
  <c r="L1283" i="21"/>
  <c r="K1283" i="21"/>
  <c r="L1282" i="21"/>
  <c r="P1281" i="21"/>
  <c r="L1281" i="21"/>
  <c r="K1281" i="21"/>
  <c r="L1278" i="21"/>
  <c r="P1277" i="21"/>
  <c r="L1277" i="21"/>
  <c r="K1277" i="21"/>
  <c r="L1276" i="21"/>
  <c r="P1275" i="21"/>
  <c r="L1275" i="21"/>
  <c r="K1275" i="21"/>
  <c r="L1274" i="21"/>
  <c r="Q1273" i="21"/>
  <c r="P1273" i="21"/>
  <c r="L1273" i="21"/>
  <c r="K1273" i="21"/>
  <c r="D1273" i="21"/>
  <c r="P1272" i="21"/>
  <c r="Q1272" i="21" s="1"/>
  <c r="L1272" i="21"/>
  <c r="K1272" i="21"/>
  <c r="L1271" i="21"/>
  <c r="P1270" i="21"/>
  <c r="L1270" i="21"/>
  <c r="K1270" i="21"/>
  <c r="Q1269" i="21"/>
  <c r="L1269" i="21"/>
  <c r="P1269" i="21" s="1"/>
  <c r="D1269" i="21"/>
  <c r="P1268" i="21"/>
  <c r="Q1268" i="21" s="1"/>
  <c r="L1268" i="21"/>
  <c r="K1268" i="21"/>
  <c r="L1267" i="21"/>
  <c r="L1265" i="21"/>
  <c r="P1265" i="21" s="1"/>
  <c r="P1264" i="21"/>
  <c r="Q1264" i="21" s="1"/>
  <c r="L1264" i="21"/>
  <c r="K1264" i="21"/>
  <c r="L1263" i="21"/>
  <c r="P1262" i="21"/>
  <c r="L1262" i="21"/>
  <c r="K1262" i="21"/>
  <c r="P1260" i="21"/>
  <c r="Q1260" i="21" s="1"/>
  <c r="L1260" i="21"/>
  <c r="K1260" i="21"/>
  <c r="L1259" i="21"/>
  <c r="Q1257" i="21"/>
  <c r="Q1256" i="21" s="1"/>
  <c r="L1257" i="21"/>
  <c r="P1257" i="21" s="1"/>
  <c r="D1257" i="21"/>
  <c r="L1255" i="21"/>
  <c r="P1254" i="21"/>
  <c r="L1254" i="21"/>
  <c r="K1254" i="21"/>
  <c r="L1253" i="21"/>
  <c r="P1253" i="21" s="1"/>
  <c r="Q1253" i="21" s="1"/>
  <c r="P1252" i="21"/>
  <c r="Q1252" i="21" s="1"/>
  <c r="L1252" i="21"/>
  <c r="K1252" i="21"/>
  <c r="L1251" i="21"/>
  <c r="P1250" i="21"/>
  <c r="L1250" i="21"/>
  <c r="K1250" i="21"/>
  <c r="L1249" i="21"/>
  <c r="P1249" i="21" s="1"/>
  <c r="P1248" i="21"/>
  <c r="Q1248" i="21" s="1"/>
  <c r="L1248" i="21"/>
  <c r="K1248" i="21"/>
  <c r="L1247" i="21"/>
  <c r="P1246" i="21"/>
  <c r="L1246" i="21"/>
  <c r="K1246" i="21"/>
  <c r="P1244" i="21"/>
  <c r="Q1244" i="21" s="1"/>
  <c r="L1244" i="21"/>
  <c r="K1244" i="21"/>
  <c r="L1243" i="21"/>
  <c r="P1242" i="21"/>
  <c r="L1242" i="21"/>
  <c r="K1242" i="21"/>
  <c r="L1241" i="21"/>
  <c r="P1241" i="21" s="1"/>
  <c r="Q1241" i="21" s="1"/>
  <c r="P1240" i="21"/>
  <c r="Q1240" i="21" s="1"/>
  <c r="L1240" i="21"/>
  <c r="K1240" i="21"/>
  <c r="L1239" i="21"/>
  <c r="P1238" i="21"/>
  <c r="L1238" i="21"/>
  <c r="K1238" i="21"/>
  <c r="L1237" i="21"/>
  <c r="P1237" i="21" s="1"/>
  <c r="P1236" i="21"/>
  <c r="Q1236" i="21" s="1"/>
  <c r="L1236" i="21"/>
  <c r="K1236" i="21"/>
  <c r="L1235" i="21"/>
  <c r="P1234" i="21"/>
  <c r="L1234" i="21"/>
  <c r="K1234" i="21"/>
  <c r="L1233" i="21"/>
  <c r="P1233" i="21" s="1"/>
  <c r="Q1233" i="21" s="1"/>
  <c r="P1232" i="21"/>
  <c r="Q1232" i="21" s="1"/>
  <c r="L1232" i="21"/>
  <c r="K1232" i="21"/>
  <c r="L1231" i="21"/>
  <c r="P1230" i="21"/>
  <c r="L1230" i="21"/>
  <c r="K1230" i="21"/>
  <c r="L1229" i="21"/>
  <c r="P1229" i="21" s="1"/>
  <c r="P1228" i="21"/>
  <c r="Q1228" i="21" s="1"/>
  <c r="L1228" i="21"/>
  <c r="K1228" i="21"/>
  <c r="L1227" i="21"/>
  <c r="P1226" i="21"/>
  <c r="L1226" i="21"/>
  <c r="K1226" i="21"/>
  <c r="L1225" i="21"/>
  <c r="P1224" i="21"/>
  <c r="L1224" i="21"/>
  <c r="K1224" i="21"/>
  <c r="L1223" i="21"/>
  <c r="P1222" i="21"/>
  <c r="L1222" i="21"/>
  <c r="K1222" i="21"/>
  <c r="L1221" i="21"/>
  <c r="P1220" i="21"/>
  <c r="L1220" i="21"/>
  <c r="K1220" i="21"/>
  <c r="L1219" i="21"/>
  <c r="P1218" i="21"/>
  <c r="L1218" i="21"/>
  <c r="K1218" i="21"/>
  <c r="L1217" i="21"/>
  <c r="P1216" i="21"/>
  <c r="L1216" i="21"/>
  <c r="K1216" i="21"/>
  <c r="L1215" i="21"/>
  <c r="P1214" i="21"/>
  <c r="L1214" i="21"/>
  <c r="K1214" i="21"/>
  <c r="L1213" i="21"/>
  <c r="P1212" i="21"/>
  <c r="L1212" i="21"/>
  <c r="K1212" i="21"/>
  <c r="L1211" i="21"/>
  <c r="P1210" i="21"/>
  <c r="L1210" i="21"/>
  <c r="K1210" i="21"/>
  <c r="L1209" i="21"/>
  <c r="P1208" i="21"/>
  <c r="L1208" i="21"/>
  <c r="K1208" i="21"/>
  <c r="L1207" i="21"/>
  <c r="P1206" i="21"/>
  <c r="L1206" i="21"/>
  <c r="K1206" i="21"/>
  <c r="L1205" i="21"/>
  <c r="P1204" i="21"/>
  <c r="L1204" i="21"/>
  <c r="K1204" i="21"/>
  <c r="L1203" i="21"/>
  <c r="P1202" i="21"/>
  <c r="L1202" i="21"/>
  <c r="K1202" i="21"/>
  <c r="L1201" i="21"/>
  <c r="P1200" i="21"/>
  <c r="L1200" i="21"/>
  <c r="K1200" i="21"/>
  <c r="L1199" i="21"/>
  <c r="P1198" i="21"/>
  <c r="L1198" i="21"/>
  <c r="K1198" i="21"/>
  <c r="L1197" i="21"/>
  <c r="P1196" i="21"/>
  <c r="L1196" i="21"/>
  <c r="K1196" i="21"/>
  <c r="L1195" i="21"/>
  <c r="P1194" i="21"/>
  <c r="L1194" i="21"/>
  <c r="K1194" i="21"/>
  <c r="L1193" i="21"/>
  <c r="P1192" i="21"/>
  <c r="L1192" i="21"/>
  <c r="K1192" i="21"/>
  <c r="L1191" i="21"/>
  <c r="P1190" i="21"/>
  <c r="L1190" i="21"/>
  <c r="K1190" i="21"/>
  <c r="L1189" i="21"/>
  <c r="P1188" i="21"/>
  <c r="L1188" i="21"/>
  <c r="K1188" i="21"/>
  <c r="L1187" i="21"/>
  <c r="P1184" i="21"/>
  <c r="L1184" i="21"/>
  <c r="K1184" i="21"/>
  <c r="L1183" i="21"/>
  <c r="P1182" i="21"/>
  <c r="L1182" i="21"/>
  <c r="K1182" i="21"/>
  <c r="L1181" i="21"/>
  <c r="P1180" i="21"/>
  <c r="L1180" i="21"/>
  <c r="K1180" i="21"/>
  <c r="L1179" i="21"/>
  <c r="P1178" i="21"/>
  <c r="L1178" i="21"/>
  <c r="K1178" i="21"/>
  <c r="L1177" i="21"/>
  <c r="P1176" i="21"/>
  <c r="L1176" i="21"/>
  <c r="K1176" i="21"/>
  <c r="L1175" i="21"/>
  <c r="P1174" i="21"/>
  <c r="L1174" i="21"/>
  <c r="K1174" i="21"/>
  <c r="L1173" i="21"/>
  <c r="L1171" i="21"/>
  <c r="P1170" i="21"/>
  <c r="L1170" i="21"/>
  <c r="K1170" i="21"/>
  <c r="L1169" i="21"/>
  <c r="P1168" i="21"/>
  <c r="L1168" i="21"/>
  <c r="K1168" i="21"/>
  <c r="P1166" i="21"/>
  <c r="L1166" i="21"/>
  <c r="K1166" i="21"/>
  <c r="L1165" i="21"/>
  <c r="L1163" i="21"/>
  <c r="L1161" i="21"/>
  <c r="P1160" i="21"/>
  <c r="L1160" i="21"/>
  <c r="K1160" i="21"/>
  <c r="L1159" i="21"/>
  <c r="P1158" i="21"/>
  <c r="L1158" i="21"/>
  <c r="K1158" i="21"/>
  <c r="L1157" i="21"/>
  <c r="P1156" i="21"/>
  <c r="L1156" i="21"/>
  <c r="K1156" i="21"/>
  <c r="L1155" i="21"/>
  <c r="P1154" i="21"/>
  <c r="L1154" i="21"/>
  <c r="K1154" i="21"/>
  <c r="L1153" i="21"/>
  <c r="P1152" i="21"/>
  <c r="L1152" i="21"/>
  <c r="K1152" i="21"/>
  <c r="P1150" i="21"/>
  <c r="L1150" i="21"/>
  <c r="K1150" i="21"/>
  <c r="L1149" i="21"/>
  <c r="P1148" i="21"/>
  <c r="L1148" i="21"/>
  <c r="K1148" i="21"/>
  <c r="L1147" i="21"/>
  <c r="P1146" i="21"/>
  <c r="L1146" i="21"/>
  <c r="K1146" i="21"/>
  <c r="L1145" i="21"/>
  <c r="P1144" i="21"/>
  <c r="L1144" i="21"/>
  <c r="K1144" i="21"/>
  <c r="L1143" i="21"/>
  <c r="P1142" i="21"/>
  <c r="L1142" i="21"/>
  <c r="K1142" i="21"/>
  <c r="L1141" i="21"/>
  <c r="P1140" i="21"/>
  <c r="L1140" i="21"/>
  <c r="K1140" i="21"/>
  <c r="L1139" i="21"/>
  <c r="P1138" i="21"/>
  <c r="L1138" i="21"/>
  <c r="K1138" i="21"/>
  <c r="L1137" i="21"/>
  <c r="P1136" i="21"/>
  <c r="L1136" i="21"/>
  <c r="K1136" i="21"/>
  <c r="L1135" i="21"/>
  <c r="P1134" i="21"/>
  <c r="L1134" i="21"/>
  <c r="K1134" i="21"/>
  <c r="L1133" i="21"/>
  <c r="P1132" i="21"/>
  <c r="L1132" i="21"/>
  <c r="K1132" i="21"/>
  <c r="L1131" i="21"/>
  <c r="P1130" i="21"/>
  <c r="L1130" i="21"/>
  <c r="K1130" i="21"/>
  <c r="L1129" i="21"/>
  <c r="P1128" i="21"/>
  <c r="L1128" i="21"/>
  <c r="K1128" i="21"/>
  <c r="L1127" i="21"/>
  <c r="P1126" i="21"/>
  <c r="L1126" i="21"/>
  <c r="K1126" i="21"/>
  <c r="L1125" i="21"/>
  <c r="P1124" i="21"/>
  <c r="L1124" i="21"/>
  <c r="K1124" i="21"/>
  <c r="L1123" i="21"/>
  <c r="P1122" i="21"/>
  <c r="L1122" i="21"/>
  <c r="K1122" i="21"/>
  <c r="L1121" i="21"/>
  <c r="P1120" i="21"/>
  <c r="L1120" i="21"/>
  <c r="K1120" i="21"/>
  <c r="L1119" i="21"/>
  <c r="P1118" i="21"/>
  <c r="L1118" i="21"/>
  <c r="K1118" i="21"/>
  <c r="L1117" i="21"/>
  <c r="P1116" i="21"/>
  <c r="L1116" i="21"/>
  <c r="K1116" i="21"/>
  <c r="L1115" i="21"/>
  <c r="P1114" i="21"/>
  <c r="L1114" i="21"/>
  <c r="K1114" i="21"/>
  <c r="L1113" i="21"/>
  <c r="P1112" i="21"/>
  <c r="L1112" i="21"/>
  <c r="K1112" i="21"/>
  <c r="L1111" i="21"/>
  <c r="P1110" i="21"/>
  <c r="L1110" i="21"/>
  <c r="K1110" i="21"/>
  <c r="L1109" i="21"/>
  <c r="P1108" i="21"/>
  <c r="L1108" i="21"/>
  <c r="K1108" i="21"/>
  <c r="L1107" i="21"/>
  <c r="P1106" i="21"/>
  <c r="L1106" i="21"/>
  <c r="K1106" i="21"/>
  <c r="L1105" i="21"/>
  <c r="P1104" i="21"/>
  <c r="L1104" i="21"/>
  <c r="K1104" i="21"/>
  <c r="L1103" i="21"/>
  <c r="P1102" i="21"/>
  <c r="L1102" i="21"/>
  <c r="K1102" i="21"/>
  <c r="L1101" i="21"/>
  <c r="P1100" i="21"/>
  <c r="L1100" i="21"/>
  <c r="K1100" i="21"/>
  <c r="L1099" i="21"/>
  <c r="P1098" i="21"/>
  <c r="L1098" i="21"/>
  <c r="K1098" i="21"/>
  <c r="L1097" i="21"/>
  <c r="P1096" i="21"/>
  <c r="L1096" i="21"/>
  <c r="K1096" i="21"/>
  <c r="L1095" i="21"/>
  <c r="P1094" i="21"/>
  <c r="L1094" i="21"/>
  <c r="K1094" i="21"/>
  <c r="L1093" i="21"/>
  <c r="L1089" i="21"/>
  <c r="P1088" i="21"/>
  <c r="L1088" i="21"/>
  <c r="K1088" i="21"/>
  <c r="L1085" i="21"/>
  <c r="P1084" i="21"/>
  <c r="L1084" i="21"/>
  <c r="K1084" i="21"/>
  <c r="L1083" i="21"/>
  <c r="P1082" i="21"/>
  <c r="L1082" i="21"/>
  <c r="K1082" i="21"/>
  <c r="P1080" i="21"/>
  <c r="L1080" i="21"/>
  <c r="K1080" i="21"/>
  <c r="L1079" i="21"/>
  <c r="P1078" i="21"/>
  <c r="L1078" i="21"/>
  <c r="K1078" i="21"/>
  <c r="L1077" i="21"/>
  <c r="L1075" i="21"/>
  <c r="P1074" i="21"/>
  <c r="L1074" i="21"/>
  <c r="K1074" i="21"/>
  <c r="L1073" i="21"/>
  <c r="P1072" i="21"/>
  <c r="L1072" i="21"/>
  <c r="K1072" i="21"/>
  <c r="L1071" i="21"/>
  <c r="P1070" i="21"/>
  <c r="L1070" i="21"/>
  <c r="K1070" i="21"/>
  <c r="L1069" i="21"/>
  <c r="P1068" i="21"/>
  <c r="L1068" i="21"/>
  <c r="K1068" i="21"/>
  <c r="L1067" i="21"/>
  <c r="P1066" i="21"/>
  <c r="L1066" i="21"/>
  <c r="K1066" i="21"/>
  <c r="P1064" i="21"/>
  <c r="L1064" i="21"/>
  <c r="K1064" i="21"/>
  <c r="L1063" i="21"/>
  <c r="P1062" i="21"/>
  <c r="L1062" i="21"/>
  <c r="K1062" i="21"/>
  <c r="L1061" i="21"/>
  <c r="P1060" i="21"/>
  <c r="L1060" i="21"/>
  <c r="K1060" i="21"/>
  <c r="L1059" i="21"/>
  <c r="P1058" i="21"/>
  <c r="L1058" i="21"/>
  <c r="K1058" i="21"/>
  <c r="L1057" i="21"/>
  <c r="P1056" i="21"/>
  <c r="L1056" i="21"/>
  <c r="K1056" i="21"/>
  <c r="L1055" i="21"/>
  <c r="P1054" i="21"/>
  <c r="L1054" i="21"/>
  <c r="K1054" i="21"/>
  <c r="L1053" i="21"/>
  <c r="P1052" i="21"/>
  <c r="L1052" i="21"/>
  <c r="K1052" i="21"/>
  <c r="L1051" i="21"/>
  <c r="P1050" i="21"/>
  <c r="L1050" i="21"/>
  <c r="K1050" i="21"/>
  <c r="L1049" i="21"/>
  <c r="P1048" i="21"/>
  <c r="L1048" i="21"/>
  <c r="K1048" i="21"/>
  <c r="L1047" i="21"/>
  <c r="P1046" i="21"/>
  <c r="L1046" i="21"/>
  <c r="K1046" i="21"/>
  <c r="L1045" i="21"/>
  <c r="P1044" i="21"/>
  <c r="L1044" i="21"/>
  <c r="K1044" i="21"/>
  <c r="L1043" i="21"/>
  <c r="P1042" i="21"/>
  <c r="L1042" i="21"/>
  <c r="K1042" i="21"/>
  <c r="L1041" i="21"/>
  <c r="P1040" i="21"/>
  <c r="L1040" i="21"/>
  <c r="K1040" i="21"/>
  <c r="L1039" i="21"/>
  <c r="P1036" i="21"/>
  <c r="L1036" i="21"/>
  <c r="K1036" i="21"/>
  <c r="L1035" i="21"/>
  <c r="P1034" i="21"/>
  <c r="L1034" i="21"/>
  <c r="K1034" i="21"/>
  <c r="L1033" i="21"/>
  <c r="L1031" i="21"/>
  <c r="P1030" i="21"/>
  <c r="L1030" i="21"/>
  <c r="K1030" i="21"/>
  <c r="L1029" i="21"/>
  <c r="P1028" i="21"/>
  <c r="L1028" i="21"/>
  <c r="K1028" i="21"/>
  <c r="P1026" i="21"/>
  <c r="L1026" i="21"/>
  <c r="K1026" i="21"/>
  <c r="L1025" i="21"/>
  <c r="P1024" i="21"/>
  <c r="L1024" i="21"/>
  <c r="K1024" i="21"/>
  <c r="L1023" i="21"/>
  <c r="L1021" i="21"/>
  <c r="P1020" i="21"/>
  <c r="L1020" i="21"/>
  <c r="K1020" i="21"/>
  <c r="P1018" i="21"/>
  <c r="L1018" i="21"/>
  <c r="K1018" i="21"/>
  <c r="P1016" i="21"/>
  <c r="L1016" i="21"/>
  <c r="K1016" i="21"/>
  <c r="L1015" i="21"/>
  <c r="P1014" i="21"/>
  <c r="L1014" i="21"/>
  <c r="K1014" i="21"/>
  <c r="L1013" i="21"/>
  <c r="P1012" i="21"/>
  <c r="L1012" i="21"/>
  <c r="K1012" i="21"/>
  <c r="P1010" i="21"/>
  <c r="L1010" i="21"/>
  <c r="K1010" i="21"/>
  <c r="L1009" i="21"/>
  <c r="P1008" i="21"/>
  <c r="L1008" i="21"/>
  <c r="K1008" i="21"/>
  <c r="L1007" i="21"/>
  <c r="P1006" i="21"/>
  <c r="L1006" i="21"/>
  <c r="K1006" i="21"/>
  <c r="L1005" i="21"/>
  <c r="P1004" i="21"/>
  <c r="L1004" i="21"/>
  <c r="K1004" i="21"/>
  <c r="L1003" i="21"/>
  <c r="P1002" i="21"/>
  <c r="L1002" i="21"/>
  <c r="K1002" i="21"/>
  <c r="L1001" i="21"/>
  <c r="P1000" i="21"/>
  <c r="L1000" i="21"/>
  <c r="K1000" i="21"/>
  <c r="L999" i="21"/>
  <c r="P998" i="21"/>
  <c r="L998" i="21"/>
  <c r="K998" i="21"/>
  <c r="L997" i="21"/>
  <c r="P996" i="21"/>
  <c r="L996" i="21"/>
  <c r="K996" i="21"/>
  <c r="L995" i="21"/>
  <c r="L993" i="21"/>
  <c r="P992" i="21"/>
  <c r="L992" i="21"/>
  <c r="K992" i="21"/>
  <c r="L991" i="21"/>
  <c r="P990" i="21"/>
  <c r="L990" i="21"/>
  <c r="K990" i="21"/>
  <c r="L989" i="21"/>
  <c r="P988" i="21"/>
  <c r="L988" i="21"/>
  <c r="K988" i="21"/>
  <c r="L987" i="21"/>
  <c r="P986" i="21"/>
  <c r="L986" i="21"/>
  <c r="K986" i="21"/>
  <c r="L985" i="21"/>
  <c r="P984" i="21"/>
  <c r="L984" i="21"/>
  <c r="K984" i="21"/>
  <c r="L983" i="21"/>
  <c r="P982" i="21"/>
  <c r="L982" i="21"/>
  <c r="K982" i="21"/>
  <c r="L981" i="21"/>
  <c r="P980" i="21"/>
  <c r="L980" i="21"/>
  <c r="K980" i="21"/>
  <c r="L979" i="21"/>
  <c r="P978" i="21"/>
  <c r="L978" i="21"/>
  <c r="K978" i="21"/>
  <c r="L977" i="21"/>
  <c r="P976" i="21"/>
  <c r="L976" i="21"/>
  <c r="K976" i="21"/>
  <c r="L975" i="21"/>
  <c r="P974" i="21"/>
  <c r="L974" i="21"/>
  <c r="K974" i="21"/>
  <c r="L973" i="21"/>
  <c r="P972" i="21"/>
  <c r="L972" i="21"/>
  <c r="K972" i="21"/>
  <c r="L971" i="21"/>
  <c r="P970" i="21"/>
  <c r="L970" i="21"/>
  <c r="K970" i="21"/>
  <c r="L969" i="21"/>
  <c r="P968" i="21"/>
  <c r="L968" i="21"/>
  <c r="K968" i="21"/>
  <c r="L967" i="21"/>
  <c r="P966" i="21"/>
  <c r="L966" i="21"/>
  <c r="K966" i="21"/>
  <c r="L965" i="21"/>
  <c r="P964" i="21"/>
  <c r="L964" i="21"/>
  <c r="K964" i="21"/>
  <c r="L963" i="21"/>
  <c r="P962" i="21"/>
  <c r="L962" i="21"/>
  <c r="K962" i="21"/>
  <c r="L961" i="21"/>
  <c r="P960" i="21"/>
  <c r="L960" i="21"/>
  <c r="K960" i="21"/>
  <c r="L959" i="21"/>
  <c r="P958" i="21"/>
  <c r="L958" i="21"/>
  <c r="K958" i="21"/>
  <c r="L957" i="21"/>
  <c r="P956" i="21"/>
  <c r="L956" i="21"/>
  <c r="K956" i="21"/>
  <c r="L955" i="21"/>
  <c r="P954" i="21"/>
  <c r="L954" i="21"/>
  <c r="K954" i="21"/>
  <c r="L953" i="21"/>
  <c r="P952" i="21"/>
  <c r="L952" i="21"/>
  <c r="K952" i="21"/>
  <c r="L951" i="21"/>
  <c r="P950" i="21"/>
  <c r="Q950" i="21" s="1"/>
  <c r="L950" i="21"/>
  <c r="K950" i="21"/>
  <c r="L949" i="21"/>
  <c r="P948" i="21"/>
  <c r="L948" i="21"/>
  <c r="K948" i="21"/>
  <c r="Q947" i="21"/>
  <c r="L947" i="21"/>
  <c r="P947" i="21" s="1"/>
  <c r="D947" i="21" s="1"/>
  <c r="P946" i="21"/>
  <c r="Q946" i="21" s="1"/>
  <c r="L946" i="21"/>
  <c r="K946" i="21"/>
  <c r="L945" i="21"/>
  <c r="P944" i="21"/>
  <c r="L944" i="21"/>
  <c r="K944" i="21"/>
  <c r="L943" i="21"/>
  <c r="P943" i="21" s="1"/>
  <c r="Q943" i="21" s="1"/>
  <c r="D943" i="21"/>
  <c r="P942" i="21"/>
  <c r="Q942" i="21" s="1"/>
  <c r="L942" i="21"/>
  <c r="K942" i="21"/>
  <c r="L941" i="21"/>
  <c r="P940" i="21"/>
  <c r="L940" i="21"/>
  <c r="K940" i="21"/>
  <c r="Q939" i="21"/>
  <c r="L939" i="21"/>
  <c r="P939" i="21" s="1"/>
  <c r="D939" i="21" s="1"/>
  <c r="P938" i="21"/>
  <c r="Q938" i="21" s="1"/>
  <c r="L938" i="21"/>
  <c r="K938" i="21"/>
  <c r="L937" i="21"/>
  <c r="P936" i="21"/>
  <c r="L936" i="21"/>
  <c r="K936" i="21"/>
  <c r="L935" i="21"/>
  <c r="P935" i="21" s="1"/>
  <c r="Q935" i="21" s="1"/>
  <c r="D935" i="21"/>
  <c r="P934" i="21"/>
  <c r="Q934" i="21" s="1"/>
  <c r="L934" i="21"/>
  <c r="K934" i="21"/>
  <c r="L933" i="21"/>
  <c r="P932" i="21"/>
  <c r="L932" i="21"/>
  <c r="K932" i="21"/>
  <c r="Q931" i="21"/>
  <c r="L931" i="21"/>
  <c r="P931" i="21" s="1"/>
  <c r="D931" i="21" s="1"/>
  <c r="P930" i="21"/>
  <c r="Q930" i="21" s="1"/>
  <c r="L930" i="21"/>
  <c r="K930" i="21"/>
  <c r="L929" i="21"/>
  <c r="P928" i="21"/>
  <c r="L928" i="21"/>
  <c r="K928" i="21"/>
  <c r="L927" i="21"/>
  <c r="P927" i="21" s="1"/>
  <c r="Q927" i="21" s="1"/>
  <c r="D927" i="21"/>
  <c r="P926" i="21"/>
  <c r="Q926" i="21" s="1"/>
  <c r="L926" i="21"/>
  <c r="K926" i="21"/>
  <c r="L925" i="21"/>
  <c r="P924" i="21"/>
  <c r="L924" i="21"/>
  <c r="K924" i="21"/>
  <c r="Q923" i="21"/>
  <c r="L923" i="21"/>
  <c r="P923" i="21" s="1"/>
  <c r="D923" i="21" s="1"/>
  <c r="P922" i="21"/>
  <c r="Q922" i="21" s="1"/>
  <c r="L922" i="21"/>
  <c r="K922" i="21"/>
  <c r="L921" i="21"/>
  <c r="P918" i="21"/>
  <c r="Q918" i="21" s="1"/>
  <c r="L918" i="21"/>
  <c r="K918" i="21"/>
  <c r="L917" i="21"/>
  <c r="P916" i="21"/>
  <c r="L916" i="21"/>
  <c r="K916" i="21"/>
  <c r="L915" i="21"/>
  <c r="P915" i="21" s="1"/>
  <c r="D915" i="21" s="1"/>
  <c r="P914" i="21"/>
  <c r="Q914" i="21" s="1"/>
  <c r="L914" i="21"/>
  <c r="K914" i="21"/>
  <c r="L913" i="21"/>
  <c r="P912" i="21"/>
  <c r="L912" i="21"/>
  <c r="K912" i="21"/>
  <c r="Q911" i="21"/>
  <c r="L911" i="21"/>
  <c r="P911" i="21" s="1"/>
  <c r="D911" i="21"/>
  <c r="P910" i="21"/>
  <c r="Q910" i="21" s="1"/>
  <c r="L910" i="21"/>
  <c r="K910" i="21"/>
  <c r="L909" i="21"/>
  <c r="P908" i="21"/>
  <c r="L908" i="21"/>
  <c r="K908" i="21"/>
  <c r="L907" i="21"/>
  <c r="P907" i="21" s="1"/>
  <c r="D907" i="21" s="1"/>
  <c r="L905" i="21"/>
  <c r="P904" i="21"/>
  <c r="L904" i="21"/>
  <c r="K904" i="21"/>
  <c r="L903" i="21"/>
  <c r="P903" i="21" s="1"/>
  <c r="Q903" i="21" s="1"/>
  <c r="D903" i="21"/>
  <c r="P902" i="21"/>
  <c r="Q902" i="21" s="1"/>
  <c r="L902" i="21"/>
  <c r="K902" i="21"/>
  <c r="P900" i="21"/>
  <c r="L900" i="21"/>
  <c r="K900" i="21"/>
  <c r="L899" i="21"/>
  <c r="P899" i="21" s="1"/>
  <c r="D899" i="21" s="1"/>
  <c r="L897" i="21"/>
  <c r="L895" i="21"/>
  <c r="P895" i="21" s="1"/>
  <c r="D895" i="21" s="1"/>
  <c r="P894" i="21"/>
  <c r="Q894" i="21" s="1"/>
  <c r="L894" i="21"/>
  <c r="K894" i="21"/>
  <c r="L893" i="21"/>
  <c r="P892" i="21"/>
  <c r="L892" i="21"/>
  <c r="K892" i="21"/>
  <c r="Q891" i="21"/>
  <c r="L891" i="21"/>
  <c r="P891" i="21" s="1"/>
  <c r="D891" i="21"/>
  <c r="L889" i="21"/>
  <c r="P888" i="21"/>
  <c r="L888" i="21"/>
  <c r="K888" i="21"/>
  <c r="Q887" i="21"/>
  <c r="L887" i="21"/>
  <c r="P887" i="21" s="1"/>
  <c r="D887" i="21" s="1"/>
  <c r="P886" i="21"/>
  <c r="Q886" i="21" s="1"/>
  <c r="L886" i="21"/>
  <c r="K886" i="21"/>
  <c r="L885" i="21"/>
  <c r="P884" i="21"/>
  <c r="L884" i="21"/>
  <c r="K884" i="21"/>
  <c r="L883" i="21"/>
  <c r="P883" i="21" s="1"/>
  <c r="Q883" i="21" s="1"/>
  <c r="D883" i="21"/>
  <c r="P882" i="21"/>
  <c r="Q882" i="21" s="1"/>
  <c r="L882" i="21"/>
  <c r="K882" i="21"/>
  <c r="L881" i="21"/>
  <c r="P880" i="21"/>
  <c r="L880" i="21"/>
  <c r="K880" i="21"/>
  <c r="Q879" i="21"/>
  <c r="L879" i="21"/>
  <c r="P879" i="21" s="1"/>
  <c r="D879" i="21" s="1"/>
  <c r="L877" i="21"/>
  <c r="P876" i="21"/>
  <c r="L876" i="21"/>
  <c r="K876" i="21"/>
  <c r="L875" i="21"/>
  <c r="P875" i="21" s="1"/>
  <c r="D875" i="21" s="1"/>
  <c r="P874" i="21"/>
  <c r="Q874" i="21" s="1"/>
  <c r="L874" i="21"/>
  <c r="K874" i="21"/>
  <c r="L873" i="21"/>
  <c r="P872" i="21"/>
  <c r="L872" i="21"/>
  <c r="K872" i="21"/>
  <c r="Q871" i="21"/>
  <c r="L871" i="21"/>
  <c r="P871" i="21" s="1"/>
  <c r="D871" i="21"/>
  <c r="P870" i="21"/>
  <c r="Q870" i="21" s="1"/>
  <c r="L870" i="21"/>
  <c r="K870" i="21"/>
  <c r="L869" i="21"/>
  <c r="P868" i="21"/>
  <c r="L868" i="21"/>
  <c r="K868" i="21"/>
  <c r="L867" i="21"/>
  <c r="P867" i="21" s="1"/>
  <c r="D867" i="21" s="1"/>
  <c r="P866" i="21"/>
  <c r="Q866" i="21" s="1"/>
  <c r="L866" i="21"/>
  <c r="K866" i="21"/>
  <c r="L865" i="21"/>
  <c r="P864" i="21"/>
  <c r="L864" i="21"/>
  <c r="K864" i="21"/>
  <c r="Q863" i="21"/>
  <c r="L863" i="21"/>
  <c r="P863" i="21" s="1"/>
  <c r="D863" i="21"/>
  <c r="P862" i="21"/>
  <c r="Q862" i="21" s="1"/>
  <c r="L862" i="21"/>
  <c r="K862" i="21"/>
  <c r="L861" i="21"/>
  <c r="P860" i="21"/>
  <c r="L860" i="21"/>
  <c r="K860" i="21"/>
  <c r="L859" i="21"/>
  <c r="P859" i="21" s="1"/>
  <c r="D859" i="21" s="1"/>
  <c r="P858" i="21"/>
  <c r="Q858" i="21" s="1"/>
  <c r="L858" i="21"/>
  <c r="K858" i="21"/>
  <c r="L857" i="21"/>
  <c r="P856" i="21"/>
  <c r="L856" i="21"/>
  <c r="K856" i="21"/>
  <c r="Q855" i="21"/>
  <c r="L855" i="21"/>
  <c r="P855" i="21" s="1"/>
  <c r="D855" i="21"/>
  <c r="P854" i="21"/>
  <c r="Q854" i="21" s="1"/>
  <c r="L854" i="21"/>
  <c r="K854" i="21"/>
  <c r="L853" i="21"/>
  <c r="P852" i="21"/>
  <c r="L852" i="21"/>
  <c r="K852" i="21"/>
  <c r="L851" i="21"/>
  <c r="P851" i="21" s="1"/>
  <c r="D851" i="21" s="1"/>
  <c r="P850" i="21"/>
  <c r="Q850" i="21" s="1"/>
  <c r="L850" i="21"/>
  <c r="K850" i="21"/>
  <c r="L849" i="21"/>
  <c r="P848" i="21"/>
  <c r="L848" i="21"/>
  <c r="K848" i="21"/>
  <c r="Q847" i="21"/>
  <c r="L847" i="21"/>
  <c r="P847" i="21" s="1"/>
  <c r="D847" i="21"/>
  <c r="P846" i="21"/>
  <c r="Q846" i="21" s="1"/>
  <c r="L846" i="21"/>
  <c r="K846" i="21"/>
  <c r="L845" i="21"/>
  <c r="P844" i="21"/>
  <c r="L844" i="21"/>
  <c r="K844" i="21"/>
  <c r="L843" i="21"/>
  <c r="P843" i="21" s="1"/>
  <c r="D843" i="21" s="1"/>
  <c r="P842" i="21"/>
  <c r="Q842" i="21" s="1"/>
  <c r="L842" i="21"/>
  <c r="K842" i="21"/>
  <c r="L841" i="21"/>
  <c r="P840" i="21"/>
  <c r="L840" i="21"/>
  <c r="K840" i="21"/>
  <c r="Q839" i="21"/>
  <c r="L839" i="21"/>
  <c r="P839" i="21" s="1"/>
  <c r="D839" i="21"/>
  <c r="P838" i="21"/>
  <c r="Q838" i="21" s="1"/>
  <c r="L838" i="21"/>
  <c r="K838" i="21"/>
  <c r="L837" i="21"/>
  <c r="P836" i="21"/>
  <c r="L836" i="21"/>
  <c r="K836" i="21"/>
  <c r="L835" i="21"/>
  <c r="P835" i="21" s="1"/>
  <c r="D835" i="21" s="1"/>
  <c r="P834" i="21"/>
  <c r="Q834" i="21" s="1"/>
  <c r="L834" i="21"/>
  <c r="K834" i="21"/>
  <c r="L833" i="21"/>
  <c r="P832" i="21"/>
  <c r="L832" i="21"/>
  <c r="K832" i="21"/>
  <c r="Q831" i="21"/>
  <c r="L831" i="21"/>
  <c r="P831" i="21" s="1"/>
  <c r="D831" i="21"/>
  <c r="P830" i="21"/>
  <c r="Q830" i="21" s="1"/>
  <c r="L830" i="21"/>
  <c r="K830" i="21"/>
  <c r="L829" i="21"/>
  <c r="P828" i="21"/>
  <c r="L828" i="21"/>
  <c r="K828" i="21"/>
  <c r="L827" i="21"/>
  <c r="P827" i="21" s="1"/>
  <c r="D827" i="21" s="1"/>
  <c r="P826" i="21"/>
  <c r="Q826" i="21" s="1"/>
  <c r="L826" i="21"/>
  <c r="K826" i="21"/>
  <c r="L825" i="21"/>
  <c r="P824" i="21"/>
  <c r="L824" i="21"/>
  <c r="K824" i="21"/>
  <c r="Q823" i="21"/>
  <c r="L823" i="21"/>
  <c r="P823" i="21" s="1"/>
  <c r="D823" i="21"/>
  <c r="P822" i="21"/>
  <c r="Q822" i="21" s="1"/>
  <c r="L822" i="21"/>
  <c r="K822" i="21"/>
  <c r="L821" i="21"/>
  <c r="P820" i="21"/>
  <c r="L820" i="21"/>
  <c r="K820" i="21"/>
  <c r="L817" i="21"/>
  <c r="P816" i="21"/>
  <c r="L816" i="21"/>
  <c r="K816" i="21"/>
  <c r="Q815" i="21"/>
  <c r="L815" i="21"/>
  <c r="P815" i="21" s="1"/>
  <c r="D815" i="21" s="1"/>
  <c r="P814" i="21"/>
  <c r="Q814" i="21" s="1"/>
  <c r="L814" i="21"/>
  <c r="K814" i="21"/>
  <c r="L813" i="21"/>
  <c r="P812" i="21"/>
  <c r="L812" i="21"/>
  <c r="K812" i="21"/>
  <c r="L811" i="21"/>
  <c r="P810" i="21"/>
  <c r="L810" i="21"/>
  <c r="K810" i="21"/>
  <c r="L809" i="21"/>
  <c r="P808" i="21"/>
  <c r="L808" i="21"/>
  <c r="K808" i="21"/>
  <c r="L807" i="21"/>
  <c r="P806" i="21"/>
  <c r="L806" i="21"/>
  <c r="K806" i="21"/>
  <c r="P804" i="21"/>
  <c r="L804" i="21"/>
  <c r="K804" i="21"/>
  <c r="L803" i="21"/>
  <c r="P802" i="21"/>
  <c r="L802" i="21"/>
  <c r="K802" i="21"/>
  <c r="L801" i="21"/>
  <c r="L799" i="21"/>
  <c r="P798" i="21"/>
  <c r="L798" i="21"/>
  <c r="K798" i="21"/>
  <c r="P796" i="21"/>
  <c r="L796" i="21"/>
  <c r="K796" i="21"/>
  <c r="P794" i="21"/>
  <c r="L794" i="21"/>
  <c r="K794" i="21"/>
  <c r="L793" i="21"/>
  <c r="P792" i="21"/>
  <c r="L792" i="21"/>
  <c r="K792" i="21"/>
  <c r="L791" i="21"/>
  <c r="P790" i="21"/>
  <c r="L790" i="21"/>
  <c r="K790" i="21"/>
  <c r="P788" i="21"/>
  <c r="L788" i="21"/>
  <c r="K788" i="21"/>
  <c r="L787" i="21"/>
  <c r="P786" i="21"/>
  <c r="L786" i="21"/>
  <c r="K786" i="21"/>
  <c r="L785" i="21"/>
  <c r="P784" i="21"/>
  <c r="L784" i="21"/>
  <c r="K784" i="21"/>
  <c r="L783" i="21"/>
  <c r="P782" i="21"/>
  <c r="L782" i="21"/>
  <c r="K782" i="21"/>
  <c r="L781" i="21"/>
  <c r="P780" i="21"/>
  <c r="L780" i="21"/>
  <c r="K780" i="21"/>
  <c r="L779" i="21"/>
  <c r="P778" i="21"/>
  <c r="L778" i="21"/>
  <c r="K778" i="21"/>
  <c r="P776" i="21"/>
  <c r="L776" i="21"/>
  <c r="K776" i="21"/>
  <c r="L775" i="21"/>
  <c r="P774" i="21"/>
  <c r="L774" i="21"/>
  <c r="K774" i="21"/>
  <c r="L773" i="21"/>
  <c r="P772" i="21"/>
  <c r="L772" i="21"/>
  <c r="K772" i="21"/>
  <c r="L771" i="21"/>
  <c r="P770" i="21"/>
  <c r="L770" i="21"/>
  <c r="K770" i="21"/>
  <c r="L769" i="21"/>
  <c r="P768" i="21"/>
  <c r="L768" i="21"/>
  <c r="K768" i="21"/>
  <c r="L767" i="21"/>
  <c r="P766" i="21"/>
  <c r="L766" i="21"/>
  <c r="K766" i="21"/>
  <c r="L765" i="21"/>
  <c r="P764" i="21"/>
  <c r="L764" i="21"/>
  <c r="K764" i="21"/>
  <c r="L763" i="21"/>
  <c r="P762" i="21"/>
  <c r="L762" i="21"/>
  <c r="K762" i="21"/>
  <c r="L761" i="21"/>
  <c r="P760" i="21"/>
  <c r="L760" i="21"/>
  <c r="K760" i="21"/>
  <c r="L759" i="21"/>
  <c r="P758" i="21"/>
  <c r="L758" i="21"/>
  <c r="K758" i="21"/>
  <c r="L757" i="21"/>
  <c r="P756" i="21"/>
  <c r="L756" i="21"/>
  <c r="K756" i="21"/>
  <c r="L755" i="21"/>
  <c r="P754" i="21"/>
  <c r="L754" i="21"/>
  <c r="K754" i="21"/>
  <c r="L753" i="21"/>
  <c r="P752" i="21"/>
  <c r="L752" i="21"/>
  <c r="K752" i="21"/>
  <c r="L751" i="21"/>
  <c r="P750" i="21"/>
  <c r="L750" i="21"/>
  <c r="K750" i="21"/>
  <c r="L749" i="21"/>
  <c r="P748" i="21"/>
  <c r="L748" i="21"/>
  <c r="K748" i="21"/>
  <c r="L747" i="21"/>
  <c r="P746" i="21"/>
  <c r="L746" i="21"/>
  <c r="K746" i="21"/>
  <c r="L745" i="21"/>
  <c r="P744" i="21"/>
  <c r="L744" i="21"/>
  <c r="K744" i="21"/>
  <c r="L743" i="21"/>
  <c r="P742" i="21"/>
  <c r="L742" i="21"/>
  <c r="K742" i="21"/>
  <c r="L741" i="21"/>
  <c r="P740" i="21"/>
  <c r="L740" i="21"/>
  <c r="K740" i="21"/>
  <c r="L739" i="21"/>
  <c r="P738" i="21"/>
  <c r="L738" i="21"/>
  <c r="K738" i="21"/>
  <c r="L737" i="21"/>
  <c r="P736" i="21"/>
  <c r="L736" i="21"/>
  <c r="K736" i="21"/>
  <c r="L735" i="21"/>
  <c r="P734" i="21"/>
  <c r="L734" i="21"/>
  <c r="K734" i="21"/>
  <c r="L733" i="21"/>
  <c r="P732" i="21"/>
  <c r="L732" i="21"/>
  <c r="K732" i="21"/>
  <c r="L731" i="21"/>
  <c r="P730" i="21"/>
  <c r="L730" i="21"/>
  <c r="K730" i="21"/>
  <c r="L729" i="21"/>
  <c r="P728" i="21"/>
  <c r="L728" i="21"/>
  <c r="K728" i="21"/>
  <c r="L727" i="21"/>
  <c r="P726" i="21"/>
  <c r="L726" i="21"/>
  <c r="K726" i="21"/>
  <c r="L725" i="21"/>
  <c r="P724" i="21"/>
  <c r="L724" i="21"/>
  <c r="K724" i="21"/>
  <c r="L723" i="21"/>
  <c r="P722" i="21"/>
  <c r="L722" i="21"/>
  <c r="K722" i="21"/>
  <c r="L721" i="21"/>
  <c r="P720" i="21"/>
  <c r="Q720" i="21" s="1"/>
  <c r="L720" i="21"/>
  <c r="K720" i="21"/>
  <c r="Q719" i="21"/>
  <c r="P719" i="21"/>
  <c r="L719" i="21"/>
  <c r="K719" i="21"/>
  <c r="D719" i="21"/>
  <c r="Q715" i="21"/>
  <c r="P715" i="21"/>
  <c r="L715" i="21"/>
  <c r="K715" i="21"/>
  <c r="D715" i="21"/>
  <c r="L714" i="21"/>
  <c r="P714" i="21" s="1"/>
  <c r="K714" i="21"/>
  <c r="Q711" i="21"/>
  <c r="P711" i="21"/>
  <c r="L711" i="21"/>
  <c r="K711" i="21"/>
  <c r="D711" i="21"/>
  <c r="L710" i="21"/>
  <c r="P710" i="21" s="1"/>
  <c r="K710" i="21"/>
  <c r="L709" i="21"/>
  <c r="P708" i="21"/>
  <c r="L708" i="21"/>
  <c r="K708" i="21" s="1"/>
  <c r="L706" i="21"/>
  <c r="P706" i="21" s="1"/>
  <c r="K706" i="21"/>
  <c r="L705" i="21"/>
  <c r="P704" i="21"/>
  <c r="L704" i="21"/>
  <c r="K704" i="21" s="1"/>
  <c r="Q703" i="21"/>
  <c r="P703" i="21"/>
  <c r="L703" i="21"/>
  <c r="K703" i="21"/>
  <c r="D703" i="21"/>
  <c r="L701" i="21"/>
  <c r="P700" i="21"/>
  <c r="L700" i="21"/>
  <c r="K700" i="21" s="1"/>
  <c r="Q699" i="21"/>
  <c r="P699" i="21"/>
  <c r="L699" i="21"/>
  <c r="K699" i="21"/>
  <c r="D699" i="21"/>
  <c r="L698" i="21"/>
  <c r="P698" i="21" s="1"/>
  <c r="K698" i="21"/>
  <c r="L697" i="21"/>
  <c r="P696" i="21"/>
  <c r="L696" i="21"/>
  <c r="K696" i="21" s="1"/>
  <c r="Q695" i="21"/>
  <c r="P695" i="21"/>
  <c r="L695" i="21"/>
  <c r="K695" i="21"/>
  <c r="D695" i="21"/>
  <c r="L694" i="21"/>
  <c r="P694" i="21" s="1"/>
  <c r="K694" i="21"/>
  <c r="L693" i="21"/>
  <c r="P692" i="21"/>
  <c r="L692" i="21"/>
  <c r="K692" i="21" s="1"/>
  <c r="Q691" i="21"/>
  <c r="P691" i="21"/>
  <c r="L691" i="21"/>
  <c r="K691" i="21"/>
  <c r="D691" i="21"/>
  <c r="L690" i="21"/>
  <c r="P690" i="21" s="1"/>
  <c r="K690" i="21"/>
  <c r="L689" i="21"/>
  <c r="P688" i="21"/>
  <c r="L688" i="21"/>
  <c r="K688" i="21" s="1"/>
  <c r="Q687" i="21"/>
  <c r="P687" i="21"/>
  <c r="L687" i="21"/>
  <c r="K687" i="21"/>
  <c r="D687" i="21"/>
  <c r="L686" i="21"/>
  <c r="P686" i="21" s="1"/>
  <c r="K686" i="21"/>
  <c r="L685" i="21"/>
  <c r="P684" i="21"/>
  <c r="L684" i="21"/>
  <c r="K684" i="21" s="1"/>
  <c r="Q683" i="21"/>
  <c r="P683" i="21"/>
  <c r="L683" i="21"/>
  <c r="K683" i="21"/>
  <c r="D683" i="21"/>
  <c r="L682" i="21"/>
  <c r="P682" i="21" s="1"/>
  <c r="K682" i="21"/>
  <c r="L681" i="21"/>
  <c r="P680" i="21"/>
  <c r="L680" i="21"/>
  <c r="K680" i="21" s="1"/>
  <c r="Q679" i="21"/>
  <c r="P679" i="21"/>
  <c r="L679" i="21"/>
  <c r="K679" i="21"/>
  <c r="D679" i="21"/>
  <c r="L678" i="21"/>
  <c r="P678" i="21" s="1"/>
  <c r="K678" i="21"/>
  <c r="L677" i="21"/>
  <c r="P676" i="21"/>
  <c r="L676" i="21"/>
  <c r="K676" i="21" s="1"/>
  <c r="Q675" i="21"/>
  <c r="P675" i="21"/>
  <c r="L675" i="21"/>
  <c r="K675" i="21"/>
  <c r="D675" i="21"/>
  <c r="L674" i="21"/>
  <c r="P674" i="21" s="1"/>
  <c r="K674" i="21"/>
  <c r="L673" i="21"/>
  <c r="L670" i="21"/>
  <c r="P670" i="21" s="1"/>
  <c r="K670" i="21"/>
  <c r="L669" i="21"/>
  <c r="P668" i="21"/>
  <c r="L668" i="21"/>
  <c r="K668" i="21" s="1"/>
  <c r="Q667" i="21"/>
  <c r="P667" i="21"/>
  <c r="L667" i="21"/>
  <c r="K667" i="21"/>
  <c r="D667" i="21"/>
  <c r="L665" i="21"/>
  <c r="P664" i="21"/>
  <c r="L664" i="21"/>
  <c r="K664" i="21" s="1"/>
  <c r="Q663" i="21"/>
  <c r="P663" i="21"/>
  <c r="L663" i="21"/>
  <c r="K663" i="21"/>
  <c r="D663" i="21"/>
  <c r="L662" i="21"/>
  <c r="P662" i="21" s="1"/>
  <c r="K662" i="21"/>
  <c r="P660" i="21"/>
  <c r="L660" i="21"/>
  <c r="K660" i="21" s="1"/>
  <c r="Q659" i="21"/>
  <c r="P659" i="21"/>
  <c r="L659" i="21"/>
  <c r="K659" i="21"/>
  <c r="D659" i="21"/>
  <c r="L658" i="21"/>
  <c r="P658" i="21" s="1"/>
  <c r="K658" i="21"/>
  <c r="L657" i="21"/>
  <c r="Q655" i="21"/>
  <c r="P655" i="21"/>
  <c r="L655" i="21"/>
  <c r="K655" i="21"/>
  <c r="D655" i="21"/>
  <c r="L654" i="21"/>
  <c r="P654" i="21" s="1"/>
  <c r="K654" i="21"/>
  <c r="P652" i="21"/>
  <c r="L652" i="21"/>
  <c r="K652" i="21" s="1"/>
  <c r="L650" i="21"/>
  <c r="P650" i="21" s="1"/>
  <c r="K650" i="21"/>
  <c r="L649" i="21"/>
  <c r="P648" i="21"/>
  <c r="L648" i="21"/>
  <c r="K648" i="21" s="1"/>
  <c r="Q647" i="21"/>
  <c r="P647" i="21"/>
  <c r="L647" i="21"/>
  <c r="K647" i="21"/>
  <c r="D647" i="21"/>
  <c r="L646" i="21"/>
  <c r="P646" i="21" s="1"/>
  <c r="K646" i="21"/>
  <c r="L645" i="21"/>
  <c r="P644" i="21"/>
  <c r="L644" i="21"/>
  <c r="K644" i="21" s="1"/>
  <c r="Q643" i="21"/>
  <c r="P643" i="21"/>
  <c r="L643" i="21"/>
  <c r="K643" i="21"/>
  <c r="D643" i="21"/>
  <c r="L642" i="21"/>
  <c r="P642" i="21" s="1"/>
  <c r="K642" i="21"/>
  <c r="L641" i="21"/>
  <c r="P640" i="21"/>
  <c r="L640" i="21"/>
  <c r="K640" i="21" s="1"/>
  <c r="Q639" i="21"/>
  <c r="P639" i="21"/>
  <c r="L639" i="21"/>
  <c r="K639" i="21"/>
  <c r="D639" i="21"/>
  <c r="L638" i="21"/>
  <c r="P638" i="21" s="1"/>
  <c r="K638" i="21"/>
  <c r="L637" i="21"/>
  <c r="P636" i="21"/>
  <c r="L636" i="21"/>
  <c r="K636" i="21" s="1"/>
  <c r="Q635" i="21"/>
  <c r="P635" i="21"/>
  <c r="L635" i="21"/>
  <c r="K635" i="21"/>
  <c r="D635" i="21"/>
  <c r="L634" i="21"/>
  <c r="P634" i="21" s="1"/>
  <c r="K634" i="21"/>
  <c r="L633" i="21"/>
  <c r="Q632" i="21"/>
  <c r="P632" i="21"/>
  <c r="L632" i="21"/>
  <c r="K632" i="21" s="1"/>
  <c r="D632" i="21"/>
  <c r="Q631" i="21"/>
  <c r="P631" i="21"/>
  <c r="L631" i="21"/>
  <c r="K631" i="21"/>
  <c r="D631" i="21"/>
  <c r="L630" i="21"/>
  <c r="P630" i="21" s="1"/>
  <c r="K630" i="21"/>
  <c r="L629" i="21"/>
  <c r="K629" i="21" s="1"/>
  <c r="P628" i="21"/>
  <c r="Q628" i="21" s="1"/>
  <c r="L628" i="21"/>
  <c r="K628" i="21" s="1"/>
  <c r="D628" i="21"/>
  <c r="Q627" i="21"/>
  <c r="P627" i="21"/>
  <c r="L627" i="21"/>
  <c r="K627" i="21"/>
  <c r="D627" i="21"/>
  <c r="L626" i="21"/>
  <c r="P626" i="21" s="1"/>
  <c r="K626" i="21"/>
  <c r="P625" i="21"/>
  <c r="L625" i="21"/>
  <c r="K625" i="21" s="1"/>
  <c r="P624" i="21"/>
  <c r="D624" i="21" s="1"/>
  <c r="L624" i="21"/>
  <c r="K624" i="21" s="1"/>
  <c r="Q623" i="21"/>
  <c r="P623" i="21"/>
  <c r="L623" i="21"/>
  <c r="K623" i="21"/>
  <c r="D623" i="21"/>
  <c r="L622" i="21"/>
  <c r="P622" i="21" s="1"/>
  <c r="K622" i="21"/>
  <c r="L621" i="21"/>
  <c r="K621" i="21" s="1"/>
  <c r="P620" i="21"/>
  <c r="D620" i="21" s="1"/>
  <c r="L620" i="21"/>
  <c r="K620" i="21" s="1"/>
  <c r="Q619" i="21"/>
  <c r="P619" i="21"/>
  <c r="L619" i="21"/>
  <c r="K619" i="21"/>
  <c r="D619" i="21"/>
  <c r="L618" i="21"/>
  <c r="P618" i="21" s="1"/>
  <c r="L617" i="21"/>
  <c r="K617" i="21" s="1"/>
  <c r="Q616" i="21"/>
  <c r="P616" i="21"/>
  <c r="L616" i="21"/>
  <c r="K616" i="21" s="1"/>
  <c r="D616" i="21"/>
  <c r="Q615" i="21"/>
  <c r="P615" i="21"/>
  <c r="L615" i="21"/>
  <c r="K615" i="21"/>
  <c r="D615" i="21"/>
  <c r="L614" i="21"/>
  <c r="P614" i="21" s="1"/>
  <c r="K614" i="21"/>
  <c r="L613" i="21"/>
  <c r="K613" i="21" s="1"/>
  <c r="P612" i="21"/>
  <c r="Q612" i="21" s="1"/>
  <c r="L612" i="21"/>
  <c r="K612" i="21" s="1"/>
  <c r="D612" i="21"/>
  <c r="Q611" i="21"/>
  <c r="P611" i="21"/>
  <c r="L611" i="21"/>
  <c r="K611" i="21"/>
  <c r="D611" i="21"/>
  <c r="L610" i="21"/>
  <c r="P610" i="21" s="1"/>
  <c r="Q610" i="21" s="1"/>
  <c r="K610" i="21"/>
  <c r="D610" i="21"/>
  <c r="L609" i="21"/>
  <c r="P609" i="21" s="1"/>
  <c r="K609" i="21"/>
  <c r="L608" i="21"/>
  <c r="K608" i="21" s="1"/>
  <c r="Q607" i="21"/>
  <c r="P607" i="21"/>
  <c r="L607" i="21"/>
  <c r="K607" i="21"/>
  <c r="D607" i="21"/>
  <c r="L606" i="21"/>
  <c r="P606" i="21" s="1"/>
  <c r="Q606" i="21" s="1"/>
  <c r="K606" i="21"/>
  <c r="D606" i="21"/>
  <c r="L605" i="21"/>
  <c r="P605" i="21" s="1"/>
  <c r="K605" i="21"/>
  <c r="L604" i="21"/>
  <c r="K604" i="21" s="1"/>
  <c r="Q603" i="21"/>
  <c r="P603" i="21"/>
  <c r="L603" i="21"/>
  <c r="K603" i="21"/>
  <c r="D603" i="21"/>
  <c r="L602" i="21"/>
  <c r="P602" i="21" s="1"/>
  <c r="Q602" i="21" s="1"/>
  <c r="D602" i="21"/>
  <c r="L601" i="21"/>
  <c r="P601" i="21" s="1"/>
  <c r="L600" i="21"/>
  <c r="K600" i="21" s="1"/>
  <c r="L599" i="21"/>
  <c r="P599" i="21" s="1"/>
  <c r="P598" i="21"/>
  <c r="Q598" i="21" s="1"/>
  <c r="L598" i="21"/>
  <c r="K598" i="21"/>
  <c r="L597" i="21"/>
  <c r="K597" i="21" s="1"/>
  <c r="P596" i="21"/>
  <c r="Q596" i="21" s="1"/>
  <c r="L596" i="21"/>
  <c r="K596" i="21"/>
  <c r="L595" i="21"/>
  <c r="P595" i="21" s="1"/>
  <c r="P594" i="21"/>
  <c r="Q594" i="21" s="1"/>
  <c r="L594" i="21"/>
  <c r="K594" i="21"/>
  <c r="L593" i="21"/>
  <c r="K593" i="21" s="1"/>
  <c r="P592" i="21"/>
  <c r="Q592" i="21" s="1"/>
  <c r="L592" i="21"/>
  <c r="K592" i="21"/>
  <c r="L591" i="21"/>
  <c r="P591" i="21" s="1"/>
  <c r="P590" i="21"/>
  <c r="Q590" i="21" s="1"/>
  <c r="L590" i="21"/>
  <c r="K590" i="21"/>
  <c r="L589" i="21"/>
  <c r="K589" i="21" s="1"/>
  <c r="P588" i="21"/>
  <c r="Q588" i="21" s="1"/>
  <c r="L588" i="21"/>
  <c r="K588" i="21"/>
  <c r="L587" i="21"/>
  <c r="P587" i="21" s="1"/>
  <c r="P586" i="21"/>
  <c r="Q586" i="21" s="1"/>
  <c r="L586" i="21"/>
  <c r="K586" i="21"/>
  <c r="L585" i="21"/>
  <c r="K585" i="21" s="1"/>
  <c r="P584" i="21"/>
  <c r="Q584" i="21" s="1"/>
  <c r="L584" i="21"/>
  <c r="K584" i="21"/>
  <c r="L583" i="21"/>
  <c r="P583" i="21" s="1"/>
  <c r="P582" i="21"/>
  <c r="Q582" i="21" s="1"/>
  <c r="L582" i="21"/>
  <c r="K582" i="21"/>
  <c r="L581" i="21"/>
  <c r="K581" i="21" s="1"/>
  <c r="P580" i="21"/>
  <c r="Q580" i="21" s="1"/>
  <c r="L580" i="21"/>
  <c r="K580" i="21"/>
  <c r="L579" i="21"/>
  <c r="P579" i="21" s="1"/>
  <c r="P578" i="21"/>
  <c r="Q578" i="21" s="1"/>
  <c r="L578" i="21"/>
  <c r="K578" i="21"/>
  <c r="L575" i="21"/>
  <c r="P575" i="21" s="1"/>
  <c r="P574" i="21"/>
  <c r="Q574" i="21" s="1"/>
  <c r="L574" i="21"/>
  <c r="K574" i="21"/>
  <c r="L573" i="21"/>
  <c r="K573" i="21" s="1"/>
  <c r="P572" i="21"/>
  <c r="Q572" i="21" s="1"/>
  <c r="L572" i="21"/>
  <c r="K572" i="21"/>
  <c r="L571" i="21"/>
  <c r="P571" i="21" s="1"/>
  <c r="P570" i="21"/>
  <c r="Q570" i="21" s="1"/>
  <c r="L570" i="21"/>
  <c r="K570" i="21"/>
  <c r="L569" i="21"/>
  <c r="K569" i="21" s="1"/>
  <c r="P568" i="21"/>
  <c r="Q568" i="21" s="1"/>
  <c r="L568" i="21"/>
  <c r="K568" i="21"/>
  <c r="L567" i="21"/>
  <c r="P567" i="21" s="1"/>
  <c r="P566" i="21"/>
  <c r="Q566" i="21" s="1"/>
  <c r="L566" i="21"/>
  <c r="K566" i="21"/>
  <c r="L565" i="21"/>
  <c r="K565" i="21" s="1"/>
  <c r="P564" i="21"/>
  <c r="Q564" i="21" s="1"/>
  <c r="L564" i="21"/>
  <c r="K564" i="21"/>
  <c r="P562" i="21"/>
  <c r="Q562" i="21" s="1"/>
  <c r="L562" i="21"/>
  <c r="K562" i="21"/>
  <c r="L561" i="21"/>
  <c r="K561" i="21" s="1"/>
  <c r="P560" i="21"/>
  <c r="Q560" i="21" s="1"/>
  <c r="L560" i="21"/>
  <c r="K560" i="21"/>
  <c r="L559" i="21"/>
  <c r="P559" i="21" s="1"/>
  <c r="L557" i="21"/>
  <c r="K557" i="21" s="1"/>
  <c r="P556" i="21"/>
  <c r="Q556" i="21" s="1"/>
  <c r="L556" i="21"/>
  <c r="K556" i="21"/>
  <c r="P554" i="21"/>
  <c r="Q554" i="21" s="1"/>
  <c r="Q553" i="21" s="1"/>
  <c r="L554" i="21"/>
  <c r="K554" i="21"/>
  <c r="P552" i="21"/>
  <c r="Q552" i="21" s="1"/>
  <c r="L552" i="21"/>
  <c r="K552" i="21"/>
  <c r="L551" i="21"/>
  <c r="P551" i="21" s="1"/>
  <c r="P550" i="21"/>
  <c r="Q550" i="21" s="1"/>
  <c r="L550" i="21"/>
  <c r="K550" i="21"/>
  <c r="L549" i="21"/>
  <c r="K549" i="21" s="1"/>
  <c r="P548" i="21"/>
  <c r="Q548" i="21" s="1"/>
  <c r="L548" i="21"/>
  <c r="K548" i="21"/>
  <c r="L547" i="21"/>
  <c r="P547" i="21" s="1"/>
  <c r="P546" i="21"/>
  <c r="Q546" i="21" s="1"/>
  <c r="L546" i="21"/>
  <c r="K546" i="21"/>
  <c r="L545" i="21"/>
  <c r="K545" i="21" s="1"/>
  <c r="P544" i="21"/>
  <c r="Q544" i="21" s="1"/>
  <c r="L544" i="21"/>
  <c r="K544" i="21"/>
  <c r="L543" i="21"/>
  <c r="P543" i="21" s="1"/>
  <c r="P542" i="21"/>
  <c r="Q542" i="21" s="1"/>
  <c r="L542" i="21"/>
  <c r="K542" i="21"/>
  <c r="L541" i="21"/>
  <c r="K541" i="21" s="1"/>
  <c r="P540" i="21"/>
  <c r="Q540" i="21" s="1"/>
  <c r="L540" i="21"/>
  <c r="K540" i="21"/>
  <c r="L539" i="21"/>
  <c r="P539" i="21" s="1"/>
  <c r="P538" i="21"/>
  <c r="Q538" i="21" s="1"/>
  <c r="L538" i="21"/>
  <c r="K538" i="21"/>
  <c r="L537" i="21"/>
  <c r="K537" i="21" s="1"/>
  <c r="P536" i="21"/>
  <c r="Q536" i="21" s="1"/>
  <c r="L536" i="21"/>
  <c r="K536" i="21"/>
  <c r="L535" i="21"/>
  <c r="P535" i="21" s="1"/>
  <c r="Q535" i="21" s="1"/>
  <c r="D535" i="21"/>
  <c r="P534" i="21"/>
  <c r="Q534" i="21" s="1"/>
  <c r="L534" i="21"/>
  <c r="K534" i="21"/>
  <c r="L533" i="21"/>
  <c r="P532" i="21"/>
  <c r="L532" i="21"/>
  <c r="K532" i="21"/>
  <c r="Q531" i="21"/>
  <c r="L531" i="21"/>
  <c r="P531" i="21" s="1"/>
  <c r="D531" i="21"/>
  <c r="P530" i="21"/>
  <c r="Q530" i="21" s="1"/>
  <c r="L530" i="21"/>
  <c r="K530" i="21"/>
  <c r="L529" i="21"/>
  <c r="P528" i="21"/>
  <c r="L528" i="21"/>
  <c r="K528" i="21"/>
  <c r="Q527" i="21"/>
  <c r="L527" i="21"/>
  <c r="P527" i="21" s="1"/>
  <c r="D527" i="21"/>
  <c r="P526" i="21"/>
  <c r="Q526" i="21" s="1"/>
  <c r="L526" i="21"/>
  <c r="K526" i="21"/>
  <c r="L525" i="21"/>
  <c r="P524" i="21"/>
  <c r="L524" i="21"/>
  <c r="K524" i="21"/>
  <c r="L523" i="21"/>
  <c r="P523" i="21" s="1"/>
  <c r="P522" i="21"/>
  <c r="Q522" i="21" s="1"/>
  <c r="L522" i="21"/>
  <c r="K522" i="21"/>
  <c r="L521" i="21"/>
  <c r="K521" i="21" s="1"/>
  <c r="P520" i="21"/>
  <c r="Q520" i="21" s="1"/>
  <c r="L520" i="21"/>
  <c r="K520" i="21"/>
  <c r="L519" i="21"/>
  <c r="P519" i="21" s="1"/>
  <c r="P518" i="21"/>
  <c r="Q518" i="21" s="1"/>
  <c r="L518" i="21"/>
  <c r="K518" i="21"/>
  <c r="L517" i="21"/>
  <c r="K517" i="21" s="1"/>
  <c r="P516" i="21"/>
  <c r="Q516" i="21" s="1"/>
  <c r="L516" i="21"/>
  <c r="K516" i="21"/>
  <c r="L515" i="21"/>
  <c r="P515" i="21" s="1"/>
  <c r="P514" i="21"/>
  <c r="Q514" i="21" s="1"/>
  <c r="L514" i="21"/>
  <c r="K514" i="21"/>
  <c r="L513" i="21"/>
  <c r="K513" i="21" s="1"/>
  <c r="P512" i="21"/>
  <c r="Q512" i="21" s="1"/>
  <c r="L512" i="21"/>
  <c r="K512" i="21"/>
  <c r="L511" i="21"/>
  <c r="P511" i="21" s="1"/>
  <c r="P510" i="21"/>
  <c r="Q510" i="21" s="1"/>
  <c r="L510" i="21"/>
  <c r="K510" i="21"/>
  <c r="L509" i="21"/>
  <c r="K509" i="21" s="1"/>
  <c r="P508" i="21"/>
  <c r="Q508" i="21" s="1"/>
  <c r="L508" i="21"/>
  <c r="K508" i="21"/>
  <c r="L507" i="21"/>
  <c r="P507" i="21" s="1"/>
  <c r="P506" i="21"/>
  <c r="Q506" i="21" s="1"/>
  <c r="L506" i="21"/>
  <c r="K506" i="21"/>
  <c r="L505" i="21"/>
  <c r="K505" i="21" s="1"/>
  <c r="P504" i="21"/>
  <c r="Q504" i="21" s="1"/>
  <c r="L504" i="21"/>
  <c r="K504" i="21"/>
  <c r="L503" i="21"/>
  <c r="P503" i="21" s="1"/>
  <c r="P502" i="21"/>
  <c r="Q502" i="21" s="1"/>
  <c r="L502" i="21"/>
  <c r="K502" i="21"/>
  <c r="L501" i="21"/>
  <c r="K501" i="21" s="1"/>
  <c r="P500" i="21"/>
  <c r="Q500" i="21" s="1"/>
  <c r="L500" i="21"/>
  <c r="K500" i="21"/>
  <c r="L499" i="21"/>
  <c r="P499" i="21" s="1"/>
  <c r="P498" i="21"/>
  <c r="Q498" i="21" s="1"/>
  <c r="L498" i="21"/>
  <c r="K498" i="21"/>
  <c r="L497" i="21"/>
  <c r="K497" i="21" s="1"/>
  <c r="P496" i="21"/>
  <c r="Q496" i="21" s="1"/>
  <c r="L496" i="21"/>
  <c r="K496" i="21"/>
  <c r="L495" i="21"/>
  <c r="P495" i="21" s="1"/>
  <c r="P492" i="21"/>
  <c r="Q492" i="21" s="1"/>
  <c r="L492" i="21"/>
  <c r="K492" i="21"/>
  <c r="L491" i="21"/>
  <c r="P491" i="21" s="1"/>
  <c r="P490" i="21"/>
  <c r="Q490" i="21" s="1"/>
  <c r="L490" i="21"/>
  <c r="K490" i="21"/>
  <c r="L489" i="21"/>
  <c r="K489" i="21" s="1"/>
  <c r="P488" i="21"/>
  <c r="Q488" i="21" s="1"/>
  <c r="L488" i="21"/>
  <c r="K488" i="21"/>
  <c r="L487" i="21"/>
  <c r="P487" i="21" s="1"/>
  <c r="P486" i="21"/>
  <c r="Q486" i="21" s="1"/>
  <c r="L486" i="21"/>
  <c r="K486" i="21"/>
  <c r="L485" i="21"/>
  <c r="K485" i="21" s="1"/>
  <c r="P484" i="21"/>
  <c r="Q484" i="21" s="1"/>
  <c r="L484" i="21"/>
  <c r="K484" i="21"/>
  <c r="L483" i="21"/>
  <c r="P483" i="21" s="1"/>
  <c r="P482" i="21"/>
  <c r="Q482" i="21" s="1"/>
  <c r="L482" i="21"/>
  <c r="K482" i="21"/>
  <c r="L481" i="21"/>
  <c r="K481" i="21" s="1"/>
  <c r="L479" i="21"/>
  <c r="P479" i="21" s="1"/>
  <c r="P478" i="21"/>
  <c r="Q478" i="21" s="1"/>
  <c r="L478" i="21"/>
  <c r="K478" i="21"/>
  <c r="L477" i="21"/>
  <c r="K477" i="21" s="1"/>
  <c r="P476" i="21"/>
  <c r="Q476" i="21" s="1"/>
  <c r="L476" i="21"/>
  <c r="K476" i="21"/>
  <c r="P474" i="21"/>
  <c r="Q474" i="21" s="1"/>
  <c r="L474" i="21"/>
  <c r="K474" i="21"/>
  <c r="L473" i="21"/>
  <c r="K473" i="21" s="1"/>
  <c r="L471" i="21"/>
  <c r="P471" i="21" s="1"/>
  <c r="L469" i="21"/>
  <c r="K469" i="21" s="1"/>
  <c r="P468" i="21"/>
  <c r="Q468" i="21" s="1"/>
  <c r="L468" i="21"/>
  <c r="K468" i="21"/>
  <c r="L467" i="21"/>
  <c r="P467" i="21" s="1"/>
  <c r="P466" i="21"/>
  <c r="Q466" i="21" s="1"/>
  <c r="L466" i="21"/>
  <c r="K466" i="21"/>
  <c r="L465" i="21"/>
  <c r="K465" i="21" s="1"/>
  <c r="P464" i="21"/>
  <c r="Q464" i="21" s="1"/>
  <c r="L464" i="21"/>
  <c r="K464" i="21"/>
  <c r="L463" i="21"/>
  <c r="P463" i="21" s="1"/>
  <c r="P462" i="21"/>
  <c r="Q462" i="21" s="1"/>
  <c r="L462" i="21"/>
  <c r="K462" i="21"/>
  <c r="L461" i="21"/>
  <c r="K461" i="21" s="1"/>
  <c r="P460" i="21"/>
  <c r="Q460" i="21" s="1"/>
  <c r="L460" i="21"/>
  <c r="K460" i="21"/>
  <c r="L459" i="21"/>
  <c r="P459" i="21" s="1"/>
  <c r="P458" i="21"/>
  <c r="Q458" i="21" s="1"/>
  <c r="L458" i="21"/>
  <c r="K458" i="21"/>
  <c r="L457" i="21"/>
  <c r="K457" i="21" s="1"/>
  <c r="P456" i="21"/>
  <c r="Q456" i="21" s="1"/>
  <c r="L456" i="21"/>
  <c r="K456" i="21"/>
  <c r="L455" i="21"/>
  <c r="P455" i="21" s="1"/>
  <c r="P454" i="21"/>
  <c r="Q454" i="21" s="1"/>
  <c r="L454" i="21"/>
  <c r="K454" i="21"/>
  <c r="L453" i="21"/>
  <c r="K453" i="21" s="1"/>
  <c r="P452" i="21"/>
  <c r="Q452" i="21" s="1"/>
  <c r="L452" i="21"/>
  <c r="K452" i="21"/>
  <c r="L451" i="21"/>
  <c r="P451" i="21" s="1"/>
  <c r="P450" i="21"/>
  <c r="Q450" i="21" s="1"/>
  <c r="L450" i="21"/>
  <c r="K450" i="21"/>
  <c r="L449" i="21"/>
  <c r="K449" i="21" s="1"/>
  <c r="P448" i="21"/>
  <c r="Q448" i="21" s="1"/>
  <c r="L448" i="21"/>
  <c r="K448" i="21"/>
  <c r="L447" i="21"/>
  <c r="P447" i="21" s="1"/>
  <c r="P446" i="21"/>
  <c r="Q446" i="21" s="1"/>
  <c r="L446" i="21"/>
  <c r="K446" i="21"/>
  <c r="L445" i="21"/>
  <c r="K445" i="21" s="1"/>
  <c r="P444" i="21"/>
  <c r="Q444" i="21" s="1"/>
  <c r="L444" i="21"/>
  <c r="K444" i="21"/>
  <c r="L443" i="21"/>
  <c r="P443" i="21" s="1"/>
  <c r="P442" i="21"/>
  <c r="Q442" i="21" s="1"/>
  <c r="L442" i="21"/>
  <c r="K442" i="21"/>
  <c r="L441" i="21"/>
  <c r="K441" i="21" s="1"/>
  <c r="P440" i="21"/>
  <c r="Q440" i="21" s="1"/>
  <c r="L440" i="21"/>
  <c r="K440" i="21"/>
  <c r="L439" i="21"/>
  <c r="P439" i="21" s="1"/>
  <c r="P438" i="21"/>
  <c r="Q438" i="21" s="1"/>
  <c r="L438" i="21"/>
  <c r="K438" i="21"/>
  <c r="L437" i="21"/>
  <c r="K437" i="21" s="1"/>
  <c r="P436" i="21"/>
  <c r="Q436" i="21" s="1"/>
  <c r="L436" i="21"/>
  <c r="K436" i="21"/>
  <c r="L435" i="21"/>
  <c r="P435" i="21" s="1"/>
  <c r="P434" i="21"/>
  <c r="Q434" i="21" s="1"/>
  <c r="L434" i="21"/>
  <c r="K434" i="21"/>
  <c r="L433" i="21"/>
  <c r="K433" i="21" s="1"/>
  <c r="P432" i="21"/>
  <c r="Q432" i="21" s="1"/>
  <c r="L432" i="21"/>
  <c r="K432" i="21"/>
  <c r="L431" i="21"/>
  <c r="P431" i="21" s="1"/>
  <c r="P430" i="21"/>
  <c r="Q430" i="21" s="1"/>
  <c r="L430" i="21"/>
  <c r="K430" i="21"/>
  <c r="L429" i="21"/>
  <c r="K429" i="21" s="1"/>
  <c r="P428" i="21"/>
  <c r="Q428" i="21" s="1"/>
  <c r="L428" i="21"/>
  <c r="K428" i="21"/>
  <c r="L427" i="21"/>
  <c r="P427" i="21" s="1"/>
  <c r="P426" i="21"/>
  <c r="Q426" i="21" s="1"/>
  <c r="L426" i="21"/>
  <c r="K426" i="21"/>
  <c r="L425" i="21"/>
  <c r="K425" i="21" s="1"/>
  <c r="P424" i="21"/>
  <c r="Q424" i="21" s="1"/>
  <c r="L424" i="21"/>
  <c r="K424" i="21"/>
  <c r="L423" i="21"/>
  <c r="P423" i="21" s="1"/>
  <c r="P422" i="21"/>
  <c r="Q422" i="21" s="1"/>
  <c r="L422" i="21"/>
  <c r="K422" i="21"/>
  <c r="L421" i="21"/>
  <c r="K421" i="21" s="1"/>
  <c r="P420" i="21"/>
  <c r="Q420" i="21" s="1"/>
  <c r="L420" i="21"/>
  <c r="K420" i="21"/>
  <c r="L419" i="21"/>
  <c r="P419" i="21" s="1"/>
  <c r="P418" i="21"/>
  <c r="Q418" i="21" s="1"/>
  <c r="L418" i="21"/>
  <c r="K418" i="21"/>
  <c r="L417" i="21"/>
  <c r="K417" i="21" s="1"/>
  <c r="P416" i="21"/>
  <c r="Q416" i="21" s="1"/>
  <c r="L416" i="21"/>
  <c r="K416" i="21"/>
  <c r="L415" i="21"/>
  <c r="P415" i="21" s="1"/>
  <c r="P414" i="21"/>
  <c r="Q414" i="21" s="1"/>
  <c r="L414" i="21"/>
  <c r="K414" i="21"/>
  <c r="L413" i="21"/>
  <c r="K413" i="21" s="1"/>
  <c r="P412" i="21"/>
  <c r="Q412" i="21" s="1"/>
  <c r="L412" i="21"/>
  <c r="K412" i="21"/>
  <c r="P407" i="21"/>
  <c r="Q407" i="21" s="1"/>
  <c r="L407" i="21"/>
  <c r="K407" i="21"/>
  <c r="L406" i="21"/>
  <c r="P406" i="21" s="1"/>
  <c r="L405" i="21"/>
  <c r="P405" i="21" s="1"/>
  <c r="K405" i="21"/>
  <c r="L404" i="21"/>
  <c r="K404" i="21" s="1"/>
  <c r="P403" i="21"/>
  <c r="Q403" i="21" s="1"/>
  <c r="L403" i="21"/>
  <c r="K403" i="21" s="1"/>
  <c r="L402" i="21"/>
  <c r="P402" i="21" s="1"/>
  <c r="L401" i="21"/>
  <c r="P401" i="21" s="1"/>
  <c r="K401" i="21"/>
  <c r="L400" i="21"/>
  <c r="K400" i="21" s="1"/>
  <c r="L398" i="21"/>
  <c r="P398" i="21" s="1"/>
  <c r="P397" i="21"/>
  <c r="Q397" i="21" s="1"/>
  <c r="L397" i="21"/>
  <c r="K397" i="21"/>
  <c r="L396" i="21"/>
  <c r="K396" i="21" s="1"/>
  <c r="P395" i="21"/>
  <c r="Q395" i="21" s="1"/>
  <c r="L395" i="21"/>
  <c r="K395" i="21"/>
  <c r="L394" i="21"/>
  <c r="P394" i="21" s="1"/>
  <c r="P393" i="21"/>
  <c r="Q393" i="21" s="1"/>
  <c r="L393" i="21"/>
  <c r="K393" i="21"/>
  <c r="L392" i="21"/>
  <c r="K392" i="21" s="1"/>
  <c r="P391" i="21"/>
  <c r="Q391" i="21" s="1"/>
  <c r="L391" i="21"/>
  <c r="K391" i="21"/>
  <c r="L390" i="21"/>
  <c r="P390" i="21" s="1"/>
  <c r="P389" i="21"/>
  <c r="Q389" i="21" s="1"/>
  <c r="L389" i="21"/>
  <c r="K389" i="21"/>
  <c r="L388" i="21"/>
  <c r="K388" i="21" s="1"/>
  <c r="P387" i="21"/>
  <c r="Q387" i="21" s="1"/>
  <c r="L387" i="21"/>
  <c r="K387" i="21"/>
  <c r="L386" i="21"/>
  <c r="P386" i="21" s="1"/>
  <c r="P385" i="21"/>
  <c r="Q385" i="21" s="1"/>
  <c r="L385" i="21"/>
  <c r="K385" i="21"/>
  <c r="L384" i="21"/>
  <c r="K384" i="21" s="1"/>
  <c r="P383" i="21"/>
  <c r="Q383" i="21" s="1"/>
  <c r="L383" i="21"/>
  <c r="K383" i="21"/>
  <c r="D383" i="21"/>
  <c r="L382" i="21"/>
  <c r="P382" i="21" s="1"/>
  <c r="K382" i="21"/>
  <c r="L381" i="21"/>
  <c r="P381" i="21" s="1"/>
  <c r="P380" i="21"/>
  <c r="Q380" i="21" s="1"/>
  <c r="L380" i="21"/>
  <c r="K380" i="21" s="1"/>
  <c r="Q379" i="21"/>
  <c r="P379" i="21"/>
  <c r="L379" i="21"/>
  <c r="K379" i="21"/>
  <c r="D379" i="21"/>
  <c r="L378" i="21"/>
  <c r="P378" i="21" s="1"/>
  <c r="K378" i="21"/>
  <c r="L377" i="21"/>
  <c r="P377" i="21" s="1"/>
  <c r="P376" i="21"/>
  <c r="Q376" i="21" s="1"/>
  <c r="L376" i="21"/>
  <c r="K376" i="21" s="1"/>
  <c r="Q375" i="21"/>
  <c r="P375" i="21"/>
  <c r="L375" i="21"/>
  <c r="K375" i="21"/>
  <c r="D375" i="21"/>
  <c r="L374" i="21"/>
  <c r="P374" i="21" s="1"/>
  <c r="K374" i="21"/>
  <c r="L373" i="21"/>
  <c r="P373" i="21" s="1"/>
  <c r="P372" i="21"/>
  <c r="Q372" i="21" s="1"/>
  <c r="L372" i="21"/>
  <c r="K372" i="21" s="1"/>
  <c r="Q371" i="21"/>
  <c r="P371" i="21"/>
  <c r="L371" i="21"/>
  <c r="K371" i="21"/>
  <c r="D371" i="21"/>
  <c r="L370" i="21"/>
  <c r="P370" i="21" s="1"/>
  <c r="K370" i="21"/>
  <c r="L369" i="21"/>
  <c r="P369" i="21" s="1"/>
  <c r="P368" i="21"/>
  <c r="Q368" i="21" s="1"/>
  <c r="L368" i="21"/>
  <c r="K368" i="21" s="1"/>
  <c r="L367" i="21"/>
  <c r="P367" i="21" s="1"/>
  <c r="K367" i="21"/>
  <c r="L366" i="21"/>
  <c r="P366" i="21" s="1"/>
  <c r="K366" i="21"/>
  <c r="L365" i="21"/>
  <c r="P365" i="21" s="1"/>
  <c r="P364" i="21"/>
  <c r="Q364" i="21" s="1"/>
  <c r="L364" i="21"/>
  <c r="K364" i="21" s="1"/>
  <c r="L363" i="21"/>
  <c r="P363" i="21" s="1"/>
  <c r="K363" i="21"/>
  <c r="L362" i="21"/>
  <c r="P362" i="21" s="1"/>
  <c r="K362" i="21"/>
  <c r="L361" i="21"/>
  <c r="P361" i="21" s="1"/>
  <c r="P360" i="21"/>
  <c r="Q360" i="21" s="1"/>
  <c r="L360" i="21"/>
  <c r="K360" i="21"/>
  <c r="L359" i="21"/>
  <c r="P359" i="21" s="1"/>
  <c r="K359" i="21"/>
  <c r="L358" i="21"/>
  <c r="P358" i="21" s="1"/>
  <c r="K358" i="21"/>
  <c r="L357" i="21"/>
  <c r="P357" i="21" s="1"/>
  <c r="P356" i="21"/>
  <c r="Q356" i="21" s="1"/>
  <c r="L356" i="21"/>
  <c r="K356" i="21" s="1"/>
  <c r="L355" i="21"/>
  <c r="P355" i="21" s="1"/>
  <c r="K355" i="21"/>
  <c r="L354" i="21"/>
  <c r="P354" i="21" s="1"/>
  <c r="K354" i="21"/>
  <c r="L353" i="21"/>
  <c r="P353" i="21" s="1"/>
  <c r="P352" i="21"/>
  <c r="Q352" i="21" s="1"/>
  <c r="L352" i="21"/>
  <c r="K352" i="21" s="1"/>
  <c r="L351" i="21"/>
  <c r="P351" i="21" s="1"/>
  <c r="K351" i="21"/>
  <c r="L350" i="21"/>
  <c r="P350" i="21" s="1"/>
  <c r="K350" i="21"/>
  <c r="L349" i="21"/>
  <c r="P349" i="21" s="1"/>
  <c r="P348" i="21"/>
  <c r="Q348" i="21" s="1"/>
  <c r="L348" i="21"/>
  <c r="K348" i="21" s="1"/>
  <c r="L347" i="21"/>
  <c r="P347" i="21" s="1"/>
  <c r="K347" i="21"/>
  <c r="L346" i="21"/>
  <c r="P346" i="21" s="1"/>
  <c r="K346" i="21"/>
  <c r="L345" i="21"/>
  <c r="P345" i="21" s="1"/>
  <c r="P344" i="21"/>
  <c r="Q344" i="21" s="1"/>
  <c r="L344" i="21"/>
  <c r="K344" i="21" s="1"/>
  <c r="L343" i="21"/>
  <c r="P343" i="21" s="1"/>
  <c r="K343" i="21"/>
  <c r="L342" i="21"/>
  <c r="P342" i="21" s="1"/>
  <c r="K342" i="21"/>
  <c r="L341" i="21"/>
  <c r="P341" i="21" s="1"/>
  <c r="P340" i="21"/>
  <c r="Q340" i="21" s="1"/>
  <c r="L340" i="21"/>
  <c r="K340" i="21" s="1"/>
  <c r="L339" i="21"/>
  <c r="K339" i="21" s="1"/>
  <c r="L338" i="21"/>
  <c r="P338" i="21" s="1"/>
  <c r="K338" i="21"/>
  <c r="L337" i="21"/>
  <c r="P337" i="21" s="1"/>
  <c r="P336" i="21"/>
  <c r="Q336" i="21" s="1"/>
  <c r="L336" i="21"/>
  <c r="K336" i="21" s="1"/>
  <c r="L335" i="21"/>
  <c r="K335" i="21" s="1"/>
  <c r="L334" i="21"/>
  <c r="P334" i="21" s="1"/>
  <c r="K334" i="21"/>
  <c r="L333" i="21"/>
  <c r="P333" i="21" s="1"/>
  <c r="P332" i="21"/>
  <c r="Q332" i="21" s="1"/>
  <c r="L332" i="21"/>
  <c r="K332" i="21" s="1"/>
  <c r="L331" i="21"/>
  <c r="K331" i="21" s="1"/>
  <c r="L330" i="21"/>
  <c r="P330" i="21" s="1"/>
  <c r="K330" i="21"/>
  <c r="L329" i="21"/>
  <c r="P329" i="21" s="1"/>
  <c r="P328" i="21"/>
  <c r="Q328" i="21" s="1"/>
  <c r="L328" i="21"/>
  <c r="K328" i="21" s="1"/>
  <c r="L327" i="21"/>
  <c r="K327" i="21" s="1"/>
  <c r="L326" i="21"/>
  <c r="P326" i="21" s="1"/>
  <c r="K326" i="21"/>
  <c r="L325" i="21"/>
  <c r="P325" i="21" s="1"/>
  <c r="P324" i="21"/>
  <c r="Q324" i="21" s="1"/>
  <c r="L324" i="21"/>
  <c r="K324" i="21" s="1"/>
  <c r="L323" i="21"/>
  <c r="K323" i="21" s="1"/>
  <c r="P322" i="21"/>
  <c r="Q322" i="21" s="1"/>
  <c r="L322" i="21"/>
  <c r="K322" i="21"/>
  <c r="L321" i="21"/>
  <c r="P321" i="21" s="1"/>
  <c r="P320" i="21"/>
  <c r="Q320" i="21" s="1"/>
  <c r="L320" i="21"/>
  <c r="K320" i="21"/>
  <c r="L317" i="21"/>
  <c r="P317" i="21" s="1"/>
  <c r="P316" i="21"/>
  <c r="Q316" i="21" s="1"/>
  <c r="L316" i="21"/>
  <c r="K316" i="21"/>
  <c r="L315" i="21"/>
  <c r="K315" i="21" s="1"/>
  <c r="L314" i="21"/>
  <c r="P314" i="21" s="1"/>
  <c r="K314" i="21"/>
  <c r="L313" i="21"/>
  <c r="P313" i="21" s="1"/>
  <c r="P312" i="21"/>
  <c r="Q312" i="21" s="1"/>
  <c r="L312" i="21"/>
  <c r="K312" i="21"/>
  <c r="L311" i="21"/>
  <c r="K311" i="21" s="1"/>
  <c r="L309" i="21"/>
  <c r="P309" i="21" s="1"/>
  <c r="P308" i="21"/>
  <c r="Q308" i="21" s="1"/>
  <c r="L308" i="21"/>
  <c r="K308" i="21"/>
  <c r="L307" i="21"/>
  <c r="K307" i="21" s="1"/>
  <c r="L306" i="21"/>
  <c r="P306" i="21" s="1"/>
  <c r="K306" i="21"/>
  <c r="L305" i="21"/>
  <c r="P305" i="21" s="1"/>
  <c r="P304" i="21"/>
  <c r="Q304" i="21" s="1"/>
  <c r="L304" i="21"/>
  <c r="K304" i="21"/>
  <c r="L303" i="21"/>
  <c r="K303" i="21" s="1"/>
  <c r="L302" i="21"/>
  <c r="P302" i="21" s="1"/>
  <c r="K302" i="21"/>
  <c r="L301" i="21"/>
  <c r="P301" i="21" s="1"/>
  <c r="P300" i="21"/>
  <c r="Q300" i="21" s="1"/>
  <c r="L300" i="21"/>
  <c r="K300" i="21"/>
  <c r="L299" i="21"/>
  <c r="K299" i="21" s="1"/>
  <c r="P298" i="21"/>
  <c r="Q298" i="21" s="1"/>
  <c r="L298" i="21"/>
  <c r="K298" i="21"/>
  <c r="L297" i="21"/>
  <c r="P297" i="21" s="1"/>
  <c r="P296" i="21"/>
  <c r="Q296" i="21" s="1"/>
  <c r="L296" i="21"/>
  <c r="K296" i="21"/>
  <c r="L295" i="21"/>
  <c r="K295" i="21" s="1"/>
  <c r="L294" i="21"/>
  <c r="P294" i="21" s="1"/>
  <c r="K294" i="21"/>
  <c r="L293" i="21"/>
  <c r="P293" i="21" s="1"/>
  <c r="K293" i="21"/>
  <c r="L292" i="21"/>
  <c r="K292" i="21" s="1"/>
  <c r="P291" i="21"/>
  <c r="Q291" i="21" s="1"/>
  <c r="L291" i="21"/>
  <c r="K291" i="21" s="1"/>
  <c r="L290" i="21"/>
  <c r="P290" i="21" s="1"/>
  <c r="K290" i="21"/>
  <c r="L289" i="21"/>
  <c r="P289" i="21" s="1"/>
  <c r="K289" i="21"/>
  <c r="L288" i="21"/>
  <c r="K288" i="21" s="1"/>
  <c r="P287" i="21"/>
  <c r="Q287" i="21" s="1"/>
  <c r="L287" i="21"/>
  <c r="K287" i="21" s="1"/>
  <c r="L286" i="21"/>
  <c r="P286" i="21" s="1"/>
  <c r="K286" i="21"/>
  <c r="L285" i="21"/>
  <c r="P285" i="21" s="1"/>
  <c r="L284" i="21"/>
  <c r="K284" i="21" s="1"/>
  <c r="P283" i="21"/>
  <c r="Q283" i="21" s="1"/>
  <c r="L283" i="21"/>
  <c r="K283" i="21" s="1"/>
  <c r="D283" i="21"/>
  <c r="L282" i="21"/>
  <c r="P282" i="21" s="1"/>
  <c r="K282" i="21"/>
  <c r="L281" i="21"/>
  <c r="P281" i="21" s="1"/>
  <c r="P280" i="21"/>
  <c r="Q280" i="21" s="1"/>
  <c r="L280" i="21"/>
  <c r="K280" i="21" s="1"/>
  <c r="L279" i="21"/>
  <c r="K279" i="21" s="1"/>
  <c r="P278" i="21"/>
  <c r="Q278" i="21" s="1"/>
  <c r="L278" i="21"/>
  <c r="K278" i="21"/>
  <c r="D278" i="21"/>
  <c r="L277" i="21"/>
  <c r="P277" i="21" s="1"/>
  <c r="L276" i="21"/>
  <c r="K276" i="21" s="1"/>
  <c r="P275" i="21"/>
  <c r="Q275" i="21" s="1"/>
  <c r="L275" i="21"/>
  <c r="K275" i="21" s="1"/>
  <c r="D275" i="21"/>
  <c r="Q274" i="21"/>
  <c r="P274" i="21"/>
  <c r="L274" i="21"/>
  <c r="K274" i="21"/>
  <c r="D274" i="21"/>
  <c r="L273" i="21"/>
  <c r="P273" i="21" s="1"/>
  <c r="K273" i="21"/>
  <c r="L272" i="21"/>
  <c r="K272" i="21" s="1"/>
  <c r="P271" i="21"/>
  <c r="Q271" i="21" s="1"/>
  <c r="L271" i="21"/>
  <c r="K271" i="21" s="1"/>
  <c r="D271" i="21"/>
  <c r="L270" i="21"/>
  <c r="P270" i="21" s="1"/>
  <c r="K270" i="21"/>
  <c r="L269" i="21"/>
  <c r="L268" i="21"/>
  <c r="K268" i="21" s="1"/>
  <c r="P267" i="21"/>
  <c r="Q267" i="21" s="1"/>
  <c r="L267" i="21"/>
  <c r="K267" i="21" s="1"/>
  <c r="D267" i="21"/>
  <c r="L266" i="21"/>
  <c r="P266" i="21" s="1"/>
  <c r="Q266" i="21" s="1"/>
  <c r="K266" i="21"/>
  <c r="D266" i="21"/>
  <c r="L265" i="21"/>
  <c r="P265" i="21" s="1"/>
  <c r="K265" i="21"/>
  <c r="L264" i="21"/>
  <c r="K264" i="21" s="1"/>
  <c r="L263" i="21"/>
  <c r="K263" i="21" s="1"/>
  <c r="P262" i="21"/>
  <c r="Q262" i="21" s="1"/>
  <c r="L262" i="21"/>
  <c r="K262" i="21"/>
  <c r="L261" i="21"/>
  <c r="P261" i="21" s="1"/>
  <c r="P260" i="21"/>
  <c r="Q260" i="21" s="1"/>
  <c r="L260" i="21"/>
  <c r="K260" i="21"/>
  <c r="L259" i="21"/>
  <c r="K259" i="21" s="1"/>
  <c r="P258" i="21"/>
  <c r="Q258" i="21" s="1"/>
  <c r="L258" i="21"/>
  <c r="K258" i="21"/>
  <c r="L257" i="21"/>
  <c r="P257" i="21" s="1"/>
  <c r="P256" i="21"/>
  <c r="Q256" i="21" s="1"/>
  <c r="L256" i="21"/>
  <c r="K256" i="21"/>
  <c r="L255" i="21"/>
  <c r="K255" i="21" s="1"/>
  <c r="P254" i="21"/>
  <c r="Q254" i="21" s="1"/>
  <c r="L254" i="21"/>
  <c r="K254" i="21"/>
  <c r="L253" i="21"/>
  <c r="P253" i="21" s="1"/>
  <c r="P252" i="21"/>
  <c r="Q252" i="21" s="1"/>
  <c r="L252" i="21"/>
  <c r="K252" i="21"/>
  <c r="L251" i="21"/>
  <c r="K251" i="21" s="1"/>
  <c r="P250" i="21"/>
  <c r="Q250" i="21" s="1"/>
  <c r="L250" i="21"/>
  <c r="K250" i="21"/>
  <c r="L249" i="21"/>
  <c r="P249" i="21" s="1"/>
  <c r="P248" i="21"/>
  <c r="Q248" i="21" s="1"/>
  <c r="L248" i="21"/>
  <c r="K248" i="21"/>
  <c r="L247" i="21"/>
  <c r="K247" i="21" s="1"/>
  <c r="P246" i="21"/>
  <c r="Q246" i="21" s="1"/>
  <c r="L246" i="21"/>
  <c r="K246" i="21"/>
  <c r="L245" i="21"/>
  <c r="P245" i="21" s="1"/>
  <c r="P244" i="21"/>
  <c r="Q244" i="21" s="1"/>
  <c r="L244" i="21"/>
  <c r="K244" i="21"/>
  <c r="L243" i="21"/>
  <c r="K243" i="21" s="1"/>
  <c r="P242" i="21"/>
  <c r="Q242" i="21" s="1"/>
  <c r="L242" i="21"/>
  <c r="K242" i="21"/>
  <c r="L241" i="21"/>
  <c r="P241" i="21" s="1"/>
  <c r="L240" i="21"/>
  <c r="P240" i="21" s="1"/>
  <c r="K240" i="21"/>
  <c r="L239" i="21"/>
  <c r="K239" i="21" s="1"/>
  <c r="P238" i="21"/>
  <c r="Q238" i="21" s="1"/>
  <c r="L238" i="21"/>
  <c r="K238" i="21" s="1"/>
  <c r="Q237" i="21"/>
  <c r="P237" i="21"/>
  <c r="L237" i="21"/>
  <c r="K237" i="21" s="1"/>
  <c r="D237" i="21"/>
  <c r="L236" i="21"/>
  <c r="P236" i="21" s="1"/>
  <c r="K236" i="21"/>
  <c r="L235" i="21"/>
  <c r="K235" i="21" s="1"/>
  <c r="P234" i="21"/>
  <c r="Q234" i="21" s="1"/>
  <c r="L234" i="21"/>
  <c r="K234" i="21" s="1"/>
  <c r="Q233" i="21"/>
  <c r="P233" i="21"/>
  <c r="L233" i="21"/>
  <c r="K233" i="21"/>
  <c r="D233" i="21"/>
  <c r="L232" i="21"/>
  <c r="P232" i="21" s="1"/>
  <c r="K232" i="21"/>
  <c r="L231" i="21"/>
  <c r="K231" i="21" s="1"/>
  <c r="P230" i="21"/>
  <c r="Q230" i="21" s="1"/>
  <c r="L230" i="21"/>
  <c r="K230" i="21" s="1"/>
  <c r="L227" i="21"/>
  <c r="K227" i="21" s="1"/>
  <c r="P226" i="21"/>
  <c r="Q226" i="21" s="1"/>
  <c r="L226" i="21"/>
  <c r="K226" i="21" s="1"/>
  <c r="L225" i="21"/>
  <c r="P225" i="21" s="1"/>
  <c r="L224" i="21"/>
  <c r="P224" i="21" s="1"/>
  <c r="K224" i="21"/>
  <c r="L223" i="21"/>
  <c r="K223" i="21" s="1"/>
  <c r="P222" i="21"/>
  <c r="Q222" i="21" s="1"/>
  <c r="L222" i="21"/>
  <c r="K222" i="21" s="1"/>
  <c r="L221" i="21"/>
  <c r="P221" i="21" s="1"/>
  <c r="L220" i="21"/>
  <c r="P220" i="21" s="1"/>
  <c r="K220" i="21"/>
  <c r="P218" i="21"/>
  <c r="Q218" i="21" s="1"/>
  <c r="L218" i="21"/>
  <c r="K218" i="21" s="1"/>
  <c r="L217" i="21"/>
  <c r="P217" i="21" s="1"/>
  <c r="L216" i="21"/>
  <c r="P216" i="21" s="1"/>
  <c r="K216" i="21"/>
  <c r="L215" i="21"/>
  <c r="K215" i="21" s="1"/>
  <c r="P214" i="21"/>
  <c r="Q214" i="21" s="1"/>
  <c r="L214" i="21"/>
  <c r="K214" i="21" s="1"/>
  <c r="L213" i="21"/>
  <c r="P213" i="21" s="1"/>
  <c r="L212" i="21"/>
  <c r="P212" i="21" s="1"/>
  <c r="K212" i="21"/>
  <c r="L211" i="21"/>
  <c r="K211" i="21" s="1"/>
  <c r="P210" i="21"/>
  <c r="Q210" i="21" s="1"/>
  <c r="L210" i="21"/>
  <c r="K210" i="21" s="1"/>
  <c r="L209" i="21"/>
  <c r="P209" i="21" s="1"/>
  <c r="L208" i="21"/>
  <c r="P208" i="21" s="1"/>
  <c r="K208" i="21"/>
  <c r="L207" i="21"/>
  <c r="K207" i="21" s="1"/>
  <c r="P206" i="21"/>
  <c r="Q206" i="21" s="1"/>
  <c r="L206" i="21"/>
  <c r="K206" i="21" s="1"/>
  <c r="L205" i="21"/>
  <c r="P205" i="21" s="1"/>
  <c r="L204" i="21"/>
  <c r="P204" i="21" s="1"/>
  <c r="K204" i="21"/>
  <c r="L203" i="21"/>
  <c r="K203" i="21" s="1"/>
  <c r="P202" i="21"/>
  <c r="Q202" i="21" s="1"/>
  <c r="L202" i="21"/>
  <c r="K202" i="21" s="1"/>
  <c r="L201" i="21"/>
  <c r="P201" i="21" s="1"/>
  <c r="L200" i="21"/>
  <c r="P200" i="21" s="1"/>
  <c r="K200" i="21"/>
  <c r="L199" i="21"/>
  <c r="K199" i="21" s="1"/>
  <c r="P198" i="21"/>
  <c r="Q198" i="21" s="1"/>
  <c r="L198" i="21"/>
  <c r="K198" i="21" s="1"/>
  <c r="L197" i="21"/>
  <c r="P197" i="21" s="1"/>
  <c r="L196" i="21"/>
  <c r="P196" i="21" s="1"/>
  <c r="K196" i="21"/>
  <c r="L195" i="21"/>
  <c r="K195" i="21" s="1"/>
  <c r="P194" i="21"/>
  <c r="Q194" i="21" s="1"/>
  <c r="L194" i="21"/>
  <c r="K194" i="21" s="1"/>
  <c r="L193" i="21"/>
  <c r="P193" i="21" s="1"/>
  <c r="L192" i="21"/>
  <c r="P192" i="21" s="1"/>
  <c r="K192" i="21"/>
  <c r="L191" i="21"/>
  <c r="K191" i="21" s="1"/>
  <c r="P190" i="21"/>
  <c r="Q190" i="21" s="1"/>
  <c r="L190" i="21"/>
  <c r="K190" i="21" s="1"/>
  <c r="L189" i="21"/>
  <c r="P189" i="21" s="1"/>
  <c r="L188" i="21"/>
  <c r="P188" i="21" s="1"/>
  <c r="K188" i="21"/>
  <c r="L187" i="21"/>
  <c r="K187" i="21" s="1"/>
  <c r="P186" i="21"/>
  <c r="Q186" i="21" s="1"/>
  <c r="L186" i="21"/>
  <c r="K186" i="21" s="1"/>
  <c r="L185" i="21"/>
  <c r="P185" i="21" s="1"/>
  <c r="L184" i="21"/>
  <c r="P184" i="21" s="1"/>
  <c r="K184" i="21"/>
  <c r="L183" i="21"/>
  <c r="K183" i="21" s="1"/>
  <c r="P182" i="21"/>
  <c r="Q182" i="21" s="1"/>
  <c r="L182" i="21"/>
  <c r="K182" i="21"/>
  <c r="L181" i="21"/>
  <c r="P181" i="21" s="1"/>
  <c r="P180" i="21"/>
  <c r="Q180" i="21" s="1"/>
  <c r="L180" i="21"/>
  <c r="K180" i="21"/>
  <c r="L179" i="21"/>
  <c r="K179" i="21" s="1"/>
  <c r="P178" i="21"/>
  <c r="Q178" i="21" s="1"/>
  <c r="L178" i="21"/>
  <c r="K178" i="21"/>
  <c r="L177" i="21"/>
  <c r="P177" i="21" s="1"/>
  <c r="L176" i="21"/>
  <c r="K176" i="21" s="1"/>
  <c r="L175" i="21"/>
  <c r="P175" i="21" s="1"/>
  <c r="K175" i="21"/>
  <c r="L174" i="21"/>
  <c r="P174" i="21" s="1"/>
  <c r="L173" i="21"/>
  <c r="P173" i="21" s="1"/>
  <c r="L172" i="21"/>
  <c r="K172" i="21" s="1"/>
  <c r="L171" i="21"/>
  <c r="P171" i="21" s="1"/>
  <c r="K171" i="21"/>
  <c r="L170" i="21"/>
  <c r="P170" i="21" s="1"/>
  <c r="P169" i="21"/>
  <c r="Q169" i="21" s="1"/>
  <c r="L169" i="21"/>
  <c r="K169" i="21" s="1"/>
  <c r="L168" i="21"/>
  <c r="K168" i="21" s="1"/>
  <c r="L167" i="21"/>
  <c r="P167" i="21" s="1"/>
  <c r="K167" i="21"/>
  <c r="L166" i="21"/>
  <c r="P166" i="21" s="1"/>
  <c r="P165" i="21"/>
  <c r="Q165" i="21" s="1"/>
  <c r="L165" i="21"/>
  <c r="K165" i="21"/>
  <c r="L164" i="21"/>
  <c r="K164" i="21" s="1"/>
  <c r="L163" i="21"/>
  <c r="P163" i="21" s="1"/>
  <c r="K163" i="21"/>
  <c r="L162" i="21"/>
  <c r="P162" i="21" s="1"/>
  <c r="P161" i="21"/>
  <c r="Q161" i="21" s="1"/>
  <c r="L161" i="21"/>
  <c r="K161" i="21" s="1"/>
  <c r="L160" i="21"/>
  <c r="K160" i="21" s="1"/>
  <c r="L159" i="21"/>
  <c r="P159" i="21" s="1"/>
  <c r="K159" i="21"/>
  <c r="L158" i="21"/>
  <c r="P158" i="21" s="1"/>
  <c r="L157" i="21"/>
  <c r="P157" i="21" s="1"/>
  <c r="L156" i="21"/>
  <c r="K156" i="21" s="1"/>
  <c r="L155" i="21"/>
  <c r="K155" i="21" s="1"/>
  <c r="L154" i="21"/>
  <c r="P154" i="21" s="1"/>
  <c r="L153" i="21"/>
  <c r="P153" i="21" s="1"/>
  <c r="L152" i="21"/>
  <c r="K152" i="21" s="1"/>
  <c r="L151" i="21"/>
  <c r="K151" i="21" s="1"/>
  <c r="L150" i="21"/>
  <c r="P150" i="21" s="1"/>
  <c r="L149" i="21"/>
  <c r="P149" i="21" s="1"/>
  <c r="L148" i="21"/>
  <c r="K148" i="21" s="1"/>
  <c r="L147" i="21"/>
  <c r="K147" i="21" s="1"/>
  <c r="L146" i="21"/>
  <c r="P146" i="21" s="1"/>
  <c r="L145" i="21"/>
  <c r="P145" i="21" s="1"/>
  <c r="L144" i="21"/>
  <c r="K144" i="21" s="1"/>
  <c r="L143" i="21"/>
  <c r="K143" i="21" s="1"/>
  <c r="L142" i="21"/>
  <c r="P142" i="21" s="1"/>
  <c r="L141" i="21"/>
  <c r="P141" i="21" s="1"/>
  <c r="L140" i="21"/>
  <c r="K140" i="21" s="1"/>
  <c r="L139" i="21"/>
  <c r="K139" i="21" s="1"/>
  <c r="P138" i="21"/>
  <c r="Q138" i="21" s="1"/>
  <c r="L138" i="21"/>
  <c r="K138" i="21"/>
  <c r="D138" i="21"/>
  <c r="L137" i="21"/>
  <c r="P137" i="21" s="1"/>
  <c r="K137" i="21"/>
  <c r="L136" i="21"/>
  <c r="K136" i="21" s="1"/>
  <c r="P135" i="21"/>
  <c r="Q135" i="21" s="1"/>
  <c r="L135" i="21"/>
  <c r="K135" i="21" s="1"/>
  <c r="L134" i="21"/>
  <c r="P134" i="21" s="1"/>
  <c r="L133" i="21"/>
  <c r="P133" i="21" s="1"/>
  <c r="K133" i="21"/>
  <c r="L132" i="21"/>
  <c r="K132" i="21" s="1"/>
  <c r="P131" i="21"/>
  <c r="Q131" i="21" s="1"/>
  <c r="L131" i="21"/>
  <c r="K131" i="21" s="1"/>
  <c r="L130" i="21"/>
  <c r="P130" i="21" s="1"/>
  <c r="K130" i="21"/>
  <c r="L129" i="21"/>
  <c r="P129" i="21" s="1"/>
  <c r="K129" i="21"/>
  <c r="L128" i="21"/>
  <c r="K128" i="21" s="1"/>
  <c r="P127" i="21"/>
  <c r="Q127" i="21" s="1"/>
  <c r="L127" i="21"/>
  <c r="K127" i="21" s="1"/>
  <c r="Q126" i="21"/>
  <c r="P126" i="21"/>
  <c r="L126" i="21"/>
  <c r="K126" i="21" s="1"/>
  <c r="D126" i="21"/>
  <c r="L125" i="21"/>
  <c r="P125" i="21" s="1"/>
  <c r="K125" i="21"/>
  <c r="L124" i="21"/>
  <c r="K124" i="21" s="1"/>
  <c r="P123" i="21"/>
  <c r="Q123" i="21" s="1"/>
  <c r="L123" i="21"/>
  <c r="K123" i="21" s="1"/>
  <c r="Q122" i="21"/>
  <c r="P122" i="21"/>
  <c r="L122" i="21"/>
  <c r="K122" i="21" s="1"/>
  <c r="D122" i="21"/>
  <c r="L121" i="21"/>
  <c r="P121" i="21" s="1"/>
  <c r="K121" i="21"/>
  <c r="L120" i="21"/>
  <c r="K120" i="21" s="1"/>
  <c r="P119" i="21"/>
  <c r="Q119" i="21" s="1"/>
  <c r="L119" i="21"/>
  <c r="K119" i="21" s="1"/>
  <c r="Q118" i="21"/>
  <c r="P118" i="21"/>
  <c r="L118" i="21"/>
  <c r="K118" i="21" s="1"/>
  <c r="D118" i="21"/>
  <c r="L117" i="21"/>
  <c r="P117" i="21" s="1"/>
  <c r="K117" i="21"/>
  <c r="Q114" i="21"/>
  <c r="Q113" i="21" s="1"/>
  <c r="P114" i="21"/>
  <c r="L114" i="21"/>
  <c r="K114" i="21"/>
  <c r="D114" i="21"/>
  <c r="L112" i="21"/>
  <c r="K112" i="21" s="1"/>
  <c r="P111" i="21"/>
  <c r="Q111" i="21" s="1"/>
  <c r="L111" i="21"/>
  <c r="K111" i="21" s="1"/>
  <c r="L110" i="21"/>
  <c r="P110" i="21" s="1"/>
  <c r="P109" i="21"/>
  <c r="Q109" i="21" s="1"/>
  <c r="L109" i="21"/>
  <c r="K109" i="21"/>
  <c r="D109" i="21"/>
  <c r="L108" i="21"/>
  <c r="K108" i="21" s="1"/>
  <c r="L106" i="21"/>
  <c r="P106" i="21" s="1"/>
  <c r="Q105" i="21"/>
  <c r="P105" i="21"/>
  <c r="L105" i="21"/>
  <c r="K105" i="21"/>
  <c r="D105" i="21"/>
  <c r="L104" i="21"/>
  <c r="K104" i="21" s="1"/>
  <c r="P103" i="21"/>
  <c r="Q103" i="21" s="1"/>
  <c r="L103" i="21"/>
  <c r="K103" i="21" s="1"/>
  <c r="Q102" i="21"/>
  <c r="P102" i="21"/>
  <c r="L102" i="21"/>
  <c r="K102" i="21" s="1"/>
  <c r="D102" i="21"/>
  <c r="L101" i="21"/>
  <c r="P101" i="21" s="1"/>
  <c r="K101" i="21"/>
  <c r="L100" i="21"/>
  <c r="K100" i="21" s="1"/>
  <c r="P99" i="21"/>
  <c r="Q99" i="21" s="1"/>
  <c r="L99" i="21"/>
  <c r="K99" i="21" s="1"/>
  <c r="Q98" i="21"/>
  <c r="P98" i="21"/>
  <c r="L98" i="21"/>
  <c r="K98" i="21" s="1"/>
  <c r="D98" i="21"/>
  <c r="Q97" i="21"/>
  <c r="P97" i="21"/>
  <c r="L97" i="21"/>
  <c r="K97" i="21"/>
  <c r="D97" i="21"/>
  <c r="L96" i="21"/>
  <c r="K96" i="21" s="1"/>
  <c r="P95" i="21"/>
  <c r="Q95" i="21" s="1"/>
  <c r="L95" i="21"/>
  <c r="K95" i="21" s="1"/>
  <c r="Q94" i="21"/>
  <c r="P94" i="21"/>
  <c r="L94" i="21"/>
  <c r="K94" i="21" s="1"/>
  <c r="D94" i="21"/>
  <c r="L93" i="21"/>
  <c r="P93" i="21" s="1"/>
  <c r="K93" i="21"/>
  <c r="L92" i="21"/>
  <c r="K92" i="21" s="1"/>
  <c r="P91" i="21"/>
  <c r="Q91" i="21" s="1"/>
  <c r="L91" i="21"/>
  <c r="K91" i="21" s="1"/>
  <c r="Q90" i="21"/>
  <c r="P90" i="21"/>
  <c r="L90" i="21"/>
  <c r="K90" i="21"/>
  <c r="D90" i="21"/>
  <c r="L89" i="21"/>
  <c r="P89" i="21" s="1"/>
  <c r="K89" i="21"/>
  <c r="L88" i="21"/>
  <c r="K88" i="21" s="1"/>
  <c r="P87" i="21"/>
  <c r="Q87" i="21" s="1"/>
  <c r="L87" i="21"/>
  <c r="K87" i="21" s="1"/>
  <c r="Q86" i="21"/>
  <c r="P86" i="21"/>
  <c r="L86" i="21"/>
  <c r="K86" i="21"/>
  <c r="D86" i="21"/>
  <c r="L85" i="21"/>
  <c r="P85" i="21" s="1"/>
  <c r="K85" i="21"/>
  <c r="L84" i="21"/>
  <c r="K84" i="21" s="1"/>
  <c r="P83" i="21"/>
  <c r="Q83" i="21" s="1"/>
  <c r="L83" i="21"/>
  <c r="K83" i="21" s="1"/>
  <c r="Q82" i="21"/>
  <c r="P82" i="21"/>
  <c r="L82" i="21"/>
  <c r="K82" i="21"/>
  <c r="D82" i="21"/>
  <c r="L81" i="21"/>
  <c r="P81" i="21" s="1"/>
  <c r="K81" i="21"/>
  <c r="L80" i="21"/>
  <c r="K80" i="21" s="1"/>
  <c r="P79" i="21"/>
  <c r="Q79" i="21" s="1"/>
  <c r="L79" i="21"/>
  <c r="K79" i="21" s="1"/>
  <c r="Q78" i="21"/>
  <c r="P78" i="21"/>
  <c r="L78" i="21"/>
  <c r="K78" i="21"/>
  <c r="D78" i="21"/>
  <c r="L77" i="21"/>
  <c r="P77" i="21" s="1"/>
  <c r="K77" i="21"/>
  <c r="L76" i="21"/>
  <c r="K76" i="21" s="1"/>
  <c r="P75" i="21"/>
  <c r="Q75" i="21" s="1"/>
  <c r="L75" i="21"/>
  <c r="K75" i="21" s="1"/>
  <c r="Q74" i="21"/>
  <c r="P74" i="21"/>
  <c r="L74" i="21"/>
  <c r="K74" i="21"/>
  <c r="D74" i="21"/>
  <c r="L73" i="21"/>
  <c r="P73" i="21" s="1"/>
  <c r="K73" i="21"/>
  <c r="L72" i="21"/>
  <c r="K72" i="21" s="1"/>
  <c r="P71" i="21"/>
  <c r="Q71" i="21" s="1"/>
  <c r="L71" i="21"/>
  <c r="K71" i="21" s="1"/>
  <c r="Q70" i="21"/>
  <c r="P70" i="21"/>
  <c r="L70" i="21"/>
  <c r="K70" i="21"/>
  <c r="D70" i="21"/>
  <c r="L69" i="21"/>
  <c r="P69" i="21" s="1"/>
  <c r="K69" i="21"/>
  <c r="L68" i="21"/>
  <c r="K68" i="21" s="1"/>
  <c r="P67" i="21"/>
  <c r="Q67" i="21" s="1"/>
  <c r="L67" i="21"/>
  <c r="K67" i="21" s="1"/>
  <c r="Q66" i="21"/>
  <c r="P66" i="21"/>
  <c r="L66" i="21"/>
  <c r="K66" i="21"/>
  <c r="D66" i="21"/>
  <c r="L65" i="21"/>
  <c r="P65" i="21" s="1"/>
  <c r="K65" i="21"/>
  <c r="L64" i="21"/>
  <c r="K64" i="21" s="1"/>
  <c r="P63" i="21"/>
  <c r="Q63" i="21" s="1"/>
  <c r="L63" i="21"/>
  <c r="K63" i="21" s="1"/>
  <c r="Q62" i="21"/>
  <c r="P62" i="21"/>
  <c r="L62" i="21"/>
  <c r="K62" i="21"/>
  <c r="D62" i="21"/>
  <c r="L61" i="21"/>
  <c r="P61" i="21" s="1"/>
  <c r="K61" i="21"/>
  <c r="L60" i="21"/>
  <c r="K60" i="21" s="1"/>
  <c r="P59" i="21"/>
  <c r="Q59" i="21" s="1"/>
  <c r="L59" i="21"/>
  <c r="K59" i="21" s="1"/>
  <c r="Q58" i="21"/>
  <c r="P58" i="21"/>
  <c r="L58" i="21"/>
  <c r="K58" i="21"/>
  <c r="D58" i="21"/>
  <c r="L57" i="21"/>
  <c r="P57" i="21" s="1"/>
  <c r="K57" i="21"/>
  <c r="L56" i="21"/>
  <c r="K56" i="21" s="1"/>
  <c r="P55" i="21"/>
  <c r="Q55" i="21" s="1"/>
  <c r="L55" i="21"/>
  <c r="K55" i="21" s="1"/>
  <c r="Q54" i="21"/>
  <c r="P54" i="21"/>
  <c r="L54" i="21"/>
  <c r="K54" i="21"/>
  <c r="D54" i="21"/>
  <c r="L53" i="21"/>
  <c r="P53" i="21" s="1"/>
  <c r="K53" i="21"/>
  <c r="L52" i="21"/>
  <c r="K52" i="21" s="1"/>
  <c r="P51" i="21"/>
  <c r="Q51" i="21" s="1"/>
  <c r="L51" i="21"/>
  <c r="K51" i="21" s="1"/>
  <c r="Q50" i="21"/>
  <c r="P50" i="21"/>
  <c r="L50" i="21"/>
  <c r="K50" i="21"/>
  <c r="D50" i="21"/>
  <c r="L49" i="21"/>
  <c r="P49" i="21" s="1"/>
  <c r="K49" i="21"/>
  <c r="L48" i="21"/>
  <c r="K48" i="21" s="1"/>
  <c r="P47" i="21"/>
  <c r="Q47" i="21" s="1"/>
  <c r="L47" i="21"/>
  <c r="K47" i="21" s="1"/>
  <c r="Q46" i="21"/>
  <c r="P46" i="21"/>
  <c r="L46" i="21"/>
  <c r="K46" i="21"/>
  <c r="D46" i="21"/>
  <c r="L45" i="21"/>
  <c r="P45" i="21" s="1"/>
  <c r="K45" i="21"/>
  <c r="L44" i="21"/>
  <c r="K44" i="21" s="1"/>
  <c r="P43" i="21"/>
  <c r="Q43" i="21" s="1"/>
  <c r="L43" i="21"/>
  <c r="K43" i="21" s="1"/>
  <c r="Q42" i="21"/>
  <c r="P42" i="21"/>
  <c r="L42" i="21"/>
  <c r="K42" i="21" s="1"/>
  <c r="D42" i="21"/>
  <c r="L41" i="21"/>
  <c r="P41" i="21" s="1"/>
  <c r="K41" i="21"/>
  <c r="L40" i="21"/>
  <c r="K40" i="21" s="1"/>
  <c r="P39" i="21"/>
  <c r="Q39" i="21" s="1"/>
  <c r="L39" i="21"/>
  <c r="K39" i="21" s="1"/>
  <c r="Q38" i="21"/>
  <c r="P38" i="21"/>
  <c r="L38" i="21"/>
  <c r="K38" i="21" s="1"/>
  <c r="D38" i="21"/>
  <c r="L37" i="21"/>
  <c r="P37" i="21" s="1"/>
  <c r="K37" i="21"/>
  <c r="L36" i="21"/>
  <c r="K36" i="21" s="1"/>
  <c r="P35" i="21"/>
  <c r="Q35" i="21" s="1"/>
  <c r="L35" i="21"/>
  <c r="K35" i="21" s="1"/>
  <c r="Q34" i="21"/>
  <c r="P34" i="21"/>
  <c r="L34" i="21"/>
  <c r="K34" i="21" s="1"/>
  <c r="D34" i="21"/>
  <c r="L33" i="21"/>
  <c r="P33" i="21" s="1"/>
  <c r="K33" i="21"/>
  <c r="L32" i="21"/>
  <c r="K32" i="21" s="1"/>
  <c r="P31" i="21"/>
  <c r="Q31" i="21" s="1"/>
  <c r="L31" i="21"/>
  <c r="K31" i="21" s="1"/>
  <c r="L30" i="21"/>
  <c r="P30" i="21" s="1"/>
  <c r="L29" i="21"/>
  <c r="P29" i="21" s="1"/>
  <c r="K29" i="21"/>
  <c r="L28" i="21"/>
  <c r="K28" i="21" s="1"/>
  <c r="P27" i="21"/>
  <c r="Q27" i="21" s="1"/>
  <c r="L27" i="21"/>
  <c r="K27" i="21" s="1"/>
  <c r="L26" i="21"/>
  <c r="P26" i="21" s="1"/>
  <c r="P25" i="21"/>
  <c r="Q25" i="21" s="1"/>
  <c r="L25" i="21"/>
  <c r="K25" i="21"/>
  <c r="D25" i="21"/>
  <c r="L24" i="21"/>
  <c r="K24" i="21" s="1"/>
  <c r="P23" i="21"/>
  <c r="Q23" i="21" s="1"/>
  <c r="L23" i="21"/>
  <c r="K23" i="21" s="1"/>
  <c r="Q22" i="21"/>
  <c r="P22" i="21"/>
  <c r="L22" i="21"/>
  <c r="K22" i="21" s="1"/>
  <c r="D22" i="21"/>
  <c r="L21" i="21"/>
  <c r="P21" i="21" s="1"/>
  <c r="K21" i="21"/>
  <c r="L20" i="21"/>
  <c r="K20" i="21" s="1"/>
  <c r="P19" i="21"/>
  <c r="Q19" i="21" s="1"/>
  <c r="L19" i="21"/>
  <c r="K19" i="21" s="1"/>
  <c r="Q18" i="21"/>
  <c r="P18" i="21"/>
  <c r="L18" i="21"/>
  <c r="K18" i="21" s="1"/>
  <c r="D18" i="21"/>
  <c r="L17" i="21"/>
  <c r="P17" i="21" s="1"/>
  <c r="K17" i="21"/>
  <c r="L16" i="21"/>
  <c r="K16" i="21" s="1"/>
  <c r="P15" i="21"/>
  <c r="Q15" i="21" s="1"/>
  <c r="L15" i="21"/>
  <c r="K15" i="21" s="1"/>
  <c r="Q14" i="21"/>
  <c r="P14" i="21"/>
  <c r="L14" i="21"/>
  <c r="K14" i="21" s="1"/>
  <c r="D14" i="21"/>
  <c r="L13" i="21"/>
  <c r="P13" i="21" s="1"/>
  <c r="K13" i="21"/>
  <c r="L12" i="21"/>
  <c r="K12" i="21" s="1"/>
  <c r="P11" i="21"/>
  <c r="Q11" i="21" s="1"/>
  <c r="L11" i="21"/>
  <c r="K11" i="21" s="1"/>
  <c r="Q10" i="21"/>
  <c r="P10" i="21"/>
  <c r="L10" i="21"/>
  <c r="K10" i="21" s="1"/>
  <c r="D10" i="21"/>
  <c r="M104" i="20"/>
  <c r="L104" i="20"/>
  <c r="K104" i="20"/>
  <c r="J104" i="20"/>
  <c r="I104" i="20"/>
  <c r="N104" i="20" s="1"/>
  <c r="N103" i="20" s="1"/>
  <c r="M102" i="20"/>
  <c r="L102" i="20"/>
  <c r="K102" i="20"/>
  <c r="J102" i="20"/>
  <c r="I102" i="20"/>
  <c r="N102" i="20" s="1"/>
  <c r="M101" i="20"/>
  <c r="L101" i="20"/>
  <c r="K101" i="20"/>
  <c r="J101" i="20"/>
  <c r="I101" i="20"/>
  <c r="N101" i="20" s="1"/>
  <c r="M100" i="20"/>
  <c r="L100" i="20"/>
  <c r="K100" i="20"/>
  <c r="J100" i="20"/>
  <c r="I100" i="20"/>
  <c r="N100" i="20" s="1"/>
  <c r="M99" i="20"/>
  <c r="L99" i="20"/>
  <c r="K99" i="20"/>
  <c r="J99" i="20"/>
  <c r="I99" i="20"/>
  <c r="N99" i="20" s="1"/>
  <c r="M98" i="20"/>
  <c r="L98" i="20"/>
  <c r="K98" i="20"/>
  <c r="J98" i="20"/>
  <c r="I98" i="20"/>
  <c r="N98" i="20" s="1"/>
  <c r="M97" i="20"/>
  <c r="L97" i="20"/>
  <c r="K97" i="20"/>
  <c r="J97" i="20"/>
  <c r="I97" i="20"/>
  <c r="N97" i="20" s="1"/>
  <c r="N96" i="20"/>
  <c r="M96" i="20"/>
  <c r="L96" i="20"/>
  <c r="K96" i="20"/>
  <c r="J96" i="20"/>
  <c r="I96" i="20"/>
  <c r="M95" i="20"/>
  <c r="L95" i="20"/>
  <c r="K95" i="20"/>
  <c r="J95" i="20"/>
  <c r="I95" i="20"/>
  <c r="N95" i="20" s="1"/>
  <c r="M94" i="20"/>
  <c r="L94" i="20"/>
  <c r="K94" i="20"/>
  <c r="J94" i="20"/>
  <c r="I94" i="20"/>
  <c r="N94" i="20" s="1"/>
  <c r="M93" i="20"/>
  <c r="L93" i="20"/>
  <c r="K93" i="20"/>
  <c r="J93" i="20"/>
  <c r="I93" i="20"/>
  <c r="N93" i="20" s="1"/>
  <c r="M91" i="20"/>
  <c r="L91" i="20"/>
  <c r="K91" i="20"/>
  <c r="J91" i="20"/>
  <c r="I91" i="20"/>
  <c r="N91" i="20" s="1"/>
  <c r="M90" i="20"/>
  <c r="L90" i="20"/>
  <c r="K90" i="20"/>
  <c r="J90" i="20"/>
  <c r="I90" i="20"/>
  <c r="N90" i="20" s="1"/>
  <c r="M89" i="20"/>
  <c r="L89" i="20"/>
  <c r="K89" i="20"/>
  <c r="J89" i="20"/>
  <c r="I89" i="20"/>
  <c r="N89" i="20" s="1"/>
  <c r="M87" i="20"/>
  <c r="L87" i="20"/>
  <c r="K87" i="20"/>
  <c r="J87" i="20"/>
  <c r="I87" i="20"/>
  <c r="N87" i="20" s="1"/>
  <c r="M86" i="20"/>
  <c r="L86" i="20"/>
  <c r="K86" i="20"/>
  <c r="J86" i="20"/>
  <c r="I86" i="20"/>
  <c r="N86" i="20" s="1"/>
  <c r="N84" i="20"/>
  <c r="M84" i="20"/>
  <c r="L84" i="20"/>
  <c r="K84" i="20"/>
  <c r="J84" i="20"/>
  <c r="I84" i="20"/>
  <c r="M83" i="20"/>
  <c r="L83" i="20"/>
  <c r="J83" i="20"/>
  <c r="F83" i="20"/>
  <c r="K83" i="20" s="1"/>
  <c r="M82" i="20"/>
  <c r="L82" i="20"/>
  <c r="J82" i="20"/>
  <c r="F82" i="20"/>
  <c r="K82" i="20" s="1"/>
  <c r="N81" i="20"/>
  <c r="M81" i="20"/>
  <c r="L81" i="20"/>
  <c r="K81" i="20"/>
  <c r="J81" i="20"/>
  <c r="I81" i="20"/>
  <c r="M80" i="20"/>
  <c r="L80" i="20"/>
  <c r="K80" i="20"/>
  <c r="J80" i="20"/>
  <c r="I80" i="20"/>
  <c r="N80" i="20" s="1"/>
  <c r="N79" i="20"/>
  <c r="M79" i="20"/>
  <c r="L79" i="20"/>
  <c r="K79" i="20"/>
  <c r="J79" i="20"/>
  <c r="I79" i="20"/>
  <c r="M78" i="20"/>
  <c r="L78" i="20"/>
  <c r="K78" i="20"/>
  <c r="J78" i="20"/>
  <c r="I78" i="20"/>
  <c r="N78" i="20" s="1"/>
  <c r="N76" i="20"/>
  <c r="M76" i="20"/>
  <c r="L76" i="20"/>
  <c r="K76" i="20"/>
  <c r="J76" i="20"/>
  <c r="I76" i="20"/>
  <c r="M75" i="20"/>
  <c r="L75" i="20"/>
  <c r="K75" i="20"/>
  <c r="J75" i="20"/>
  <c r="I75" i="20"/>
  <c r="N75" i="20" s="1"/>
  <c r="N74" i="20"/>
  <c r="M74" i="20"/>
  <c r="L74" i="20"/>
  <c r="K74" i="20"/>
  <c r="J74" i="20"/>
  <c r="I74" i="20"/>
  <c r="M73" i="20"/>
  <c r="L73" i="20"/>
  <c r="K73" i="20"/>
  <c r="J73" i="20"/>
  <c r="I73" i="20"/>
  <c r="N73" i="20" s="1"/>
  <c r="M72" i="20"/>
  <c r="L72" i="20"/>
  <c r="K72" i="20"/>
  <c r="J72" i="20"/>
  <c r="I72" i="20"/>
  <c r="N72" i="20" s="1"/>
  <c r="M70" i="20"/>
  <c r="L70" i="20"/>
  <c r="K70" i="20"/>
  <c r="J70" i="20"/>
  <c r="I70" i="20"/>
  <c r="N70" i="20" s="1"/>
  <c r="M69" i="20"/>
  <c r="L69" i="20"/>
  <c r="K69" i="20"/>
  <c r="J69" i="20"/>
  <c r="I69" i="20"/>
  <c r="N69" i="20" s="1"/>
  <c r="M68" i="20"/>
  <c r="L68" i="20"/>
  <c r="K68" i="20"/>
  <c r="J68" i="20"/>
  <c r="I68" i="20"/>
  <c r="N68" i="20" s="1"/>
  <c r="M67" i="20"/>
  <c r="L67" i="20"/>
  <c r="K67" i="20"/>
  <c r="J67" i="20"/>
  <c r="I67" i="20"/>
  <c r="N67" i="20" s="1"/>
  <c r="M66" i="20"/>
  <c r="L66" i="20"/>
  <c r="K66" i="20"/>
  <c r="J66" i="20"/>
  <c r="I66" i="20"/>
  <c r="N66" i="20" s="1"/>
  <c r="M64" i="20"/>
  <c r="L64" i="20"/>
  <c r="K64" i="20"/>
  <c r="J64" i="20"/>
  <c r="I64" i="20"/>
  <c r="N64" i="20" s="1"/>
  <c r="M63" i="20"/>
  <c r="L63" i="20"/>
  <c r="K63" i="20"/>
  <c r="J63" i="20"/>
  <c r="I63" i="20"/>
  <c r="N63" i="20" s="1"/>
  <c r="M62" i="20"/>
  <c r="L62" i="20"/>
  <c r="K62" i="20"/>
  <c r="J62" i="20"/>
  <c r="I62" i="20"/>
  <c r="N62" i="20" s="1"/>
  <c r="N61" i="20"/>
  <c r="M61" i="20"/>
  <c r="L61" i="20"/>
  <c r="K61" i="20"/>
  <c r="J61" i="20"/>
  <c r="I61" i="20"/>
  <c r="M59" i="20"/>
  <c r="L59" i="20"/>
  <c r="K59" i="20"/>
  <c r="J59" i="20"/>
  <c r="I59" i="20"/>
  <c r="N59" i="20" s="1"/>
  <c r="M58" i="20"/>
  <c r="L58" i="20"/>
  <c r="K58" i="20"/>
  <c r="J58" i="20"/>
  <c r="I58" i="20"/>
  <c r="N58" i="20" s="1"/>
  <c r="M57" i="20"/>
  <c r="L57" i="20"/>
  <c r="K57" i="20"/>
  <c r="J57" i="20"/>
  <c r="I57" i="20"/>
  <c r="N57" i="20" s="1"/>
  <c r="I56" i="20"/>
  <c r="I55" i="20"/>
  <c r="M54" i="20"/>
  <c r="L54" i="20"/>
  <c r="K54" i="20"/>
  <c r="J54" i="20"/>
  <c r="I54" i="20"/>
  <c r="N54" i="20" s="1"/>
  <c r="N52" i="20"/>
  <c r="M52" i="20"/>
  <c r="L52" i="20"/>
  <c r="K52" i="20"/>
  <c r="J52" i="20"/>
  <c r="I52" i="20"/>
  <c r="M51" i="20"/>
  <c r="L51" i="20"/>
  <c r="K51" i="20"/>
  <c r="J51" i="20"/>
  <c r="I51" i="20"/>
  <c r="N51" i="20" s="1"/>
  <c r="M50" i="20"/>
  <c r="L50" i="20"/>
  <c r="K50" i="20"/>
  <c r="J50" i="20"/>
  <c r="I50" i="20"/>
  <c r="N50" i="20" s="1"/>
  <c r="M49" i="20"/>
  <c r="L49" i="20"/>
  <c r="K49" i="20"/>
  <c r="J49" i="20"/>
  <c r="I49" i="20"/>
  <c r="N49" i="20" s="1"/>
  <c r="I48" i="20"/>
  <c r="M47" i="20"/>
  <c r="L47" i="20"/>
  <c r="K47" i="20"/>
  <c r="J47" i="20"/>
  <c r="I47" i="20"/>
  <c r="N47" i="20" s="1"/>
  <c r="I46" i="20"/>
  <c r="M44" i="20"/>
  <c r="L44" i="20"/>
  <c r="K44" i="20"/>
  <c r="J44" i="20"/>
  <c r="I44" i="20"/>
  <c r="N44" i="20" s="1"/>
  <c r="M43" i="20"/>
  <c r="L43" i="20"/>
  <c r="K43" i="20"/>
  <c r="J43" i="20"/>
  <c r="I43" i="20"/>
  <c r="N43" i="20" s="1"/>
  <c r="M42" i="20"/>
  <c r="L42" i="20"/>
  <c r="K42" i="20"/>
  <c r="J42" i="20"/>
  <c r="I42" i="20"/>
  <c r="N42" i="20" s="1"/>
  <c r="N41" i="20"/>
  <c r="M41" i="20"/>
  <c r="L41" i="20"/>
  <c r="K41" i="20"/>
  <c r="J41" i="20"/>
  <c r="I41" i="20"/>
  <c r="M40" i="20"/>
  <c r="L40" i="20"/>
  <c r="K40" i="20"/>
  <c r="J40" i="20"/>
  <c r="I40" i="20"/>
  <c r="N40" i="20" s="1"/>
  <c r="N39" i="20"/>
  <c r="M39" i="20"/>
  <c r="L39" i="20"/>
  <c r="K39" i="20"/>
  <c r="J39" i="20"/>
  <c r="I39" i="20"/>
  <c r="M38" i="20"/>
  <c r="L38" i="20"/>
  <c r="K38" i="20"/>
  <c r="J38" i="20"/>
  <c r="I38" i="20"/>
  <c r="N38" i="20" s="1"/>
  <c r="M37" i="20"/>
  <c r="L37" i="20"/>
  <c r="K37" i="20"/>
  <c r="J37" i="20"/>
  <c r="I37" i="20"/>
  <c r="N37" i="20" s="1"/>
  <c r="N35" i="20"/>
  <c r="M35" i="20"/>
  <c r="L35" i="20"/>
  <c r="K35" i="20"/>
  <c r="J35" i="20"/>
  <c r="I35" i="20"/>
  <c r="M34" i="20"/>
  <c r="L34" i="20"/>
  <c r="K34" i="20"/>
  <c r="J34" i="20"/>
  <c r="I34" i="20"/>
  <c r="N34" i="20" s="1"/>
  <c r="N33" i="20"/>
  <c r="M33" i="20"/>
  <c r="L33" i="20"/>
  <c r="K33" i="20"/>
  <c r="J33" i="20"/>
  <c r="I33" i="20"/>
  <c r="M32" i="20"/>
  <c r="L32" i="20"/>
  <c r="K32" i="20"/>
  <c r="J32" i="20"/>
  <c r="I32" i="20"/>
  <c r="N32" i="20" s="1"/>
  <c r="M30" i="20"/>
  <c r="L30" i="20"/>
  <c r="K30" i="20"/>
  <c r="J30" i="20"/>
  <c r="I30" i="20"/>
  <c r="N30" i="20" s="1"/>
  <c r="N29" i="20"/>
  <c r="M29" i="20"/>
  <c r="L29" i="20"/>
  <c r="K29" i="20"/>
  <c r="J29" i="20"/>
  <c r="I29" i="20"/>
  <c r="M28" i="20"/>
  <c r="L28" i="20"/>
  <c r="K28" i="20"/>
  <c r="J28" i="20"/>
  <c r="I28" i="20"/>
  <c r="N28" i="20" s="1"/>
  <c r="M103" i="19"/>
  <c r="L103" i="19"/>
  <c r="K103" i="19"/>
  <c r="J103" i="19"/>
  <c r="I103" i="19"/>
  <c r="N103" i="19" s="1"/>
  <c r="N102" i="19" s="1"/>
  <c r="M101" i="19"/>
  <c r="L101" i="19"/>
  <c r="K101" i="19"/>
  <c r="J101" i="19"/>
  <c r="I101" i="19"/>
  <c r="N101" i="19" s="1"/>
  <c r="M100" i="19"/>
  <c r="L100" i="19"/>
  <c r="K100" i="19"/>
  <c r="J100" i="19"/>
  <c r="I100" i="19"/>
  <c r="N100" i="19" s="1"/>
  <c r="M99" i="19"/>
  <c r="L99" i="19"/>
  <c r="K99" i="19"/>
  <c r="J99" i="19"/>
  <c r="I99" i="19"/>
  <c r="N99" i="19" s="1"/>
  <c r="M98" i="19"/>
  <c r="L98" i="19"/>
  <c r="K98" i="19"/>
  <c r="J98" i="19"/>
  <c r="I98" i="19"/>
  <c r="N98" i="19" s="1"/>
  <c r="M97" i="19"/>
  <c r="L97" i="19"/>
  <c r="K97" i="19"/>
  <c r="J97" i="19"/>
  <c r="I97" i="19"/>
  <c r="N97" i="19" s="1"/>
  <c r="M96" i="19"/>
  <c r="L96" i="19"/>
  <c r="K96" i="19"/>
  <c r="J96" i="19"/>
  <c r="I96" i="19"/>
  <c r="N96" i="19" s="1"/>
  <c r="M95" i="19"/>
  <c r="L95" i="19"/>
  <c r="K95" i="19"/>
  <c r="J95" i="19"/>
  <c r="I95" i="19"/>
  <c r="N95" i="19" s="1"/>
  <c r="M94" i="19"/>
  <c r="L94" i="19"/>
  <c r="K94" i="19"/>
  <c r="J94" i="19"/>
  <c r="I94" i="19"/>
  <c r="N94" i="19" s="1"/>
  <c r="M93" i="19"/>
  <c r="L93" i="19"/>
  <c r="K93" i="19"/>
  <c r="J93" i="19"/>
  <c r="I93" i="19"/>
  <c r="N93" i="19" s="1"/>
  <c r="M91" i="19"/>
  <c r="L91" i="19"/>
  <c r="K91" i="19"/>
  <c r="J91" i="19"/>
  <c r="I91" i="19"/>
  <c r="N91" i="19" s="1"/>
  <c r="M90" i="19"/>
  <c r="L90" i="19"/>
  <c r="K90" i="19"/>
  <c r="J90" i="19"/>
  <c r="I90" i="19"/>
  <c r="N90" i="19" s="1"/>
  <c r="M89" i="19"/>
  <c r="L89" i="19"/>
  <c r="K89" i="19"/>
  <c r="J89" i="19"/>
  <c r="I89" i="19"/>
  <c r="N89" i="19" s="1"/>
  <c r="M87" i="19"/>
  <c r="L87" i="19"/>
  <c r="K87" i="19"/>
  <c r="J87" i="19"/>
  <c r="I87" i="19"/>
  <c r="N87" i="19" s="1"/>
  <c r="M86" i="19"/>
  <c r="L86" i="19"/>
  <c r="K86" i="19"/>
  <c r="J86" i="19"/>
  <c r="I86" i="19"/>
  <c r="N86" i="19" s="1"/>
  <c r="N85" i="19" s="1"/>
  <c r="M84" i="19"/>
  <c r="L84" i="19"/>
  <c r="K84" i="19"/>
  <c r="J84" i="19"/>
  <c r="I84" i="19"/>
  <c r="N84" i="19" s="1"/>
  <c r="M83" i="19"/>
  <c r="L83" i="19"/>
  <c r="K83" i="19"/>
  <c r="J83" i="19"/>
  <c r="I83" i="19"/>
  <c r="N83" i="19" s="1"/>
  <c r="F83" i="19"/>
  <c r="M82" i="19"/>
  <c r="L82" i="19"/>
  <c r="J82" i="19"/>
  <c r="F82" i="19"/>
  <c r="K82" i="19" s="1"/>
  <c r="M81" i="19"/>
  <c r="L81" i="19"/>
  <c r="K81" i="19"/>
  <c r="J81" i="19"/>
  <c r="I81" i="19"/>
  <c r="N81" i="19" s="1"/>
  <c r="M80" i="19"/>
  <c r="L80" i="19"/>
  <c r="K80" i="19"/>
  <c r="J80" i="19"/>
  <c r="I80" i="19"/>
  <c r="N80" i="19" s="1"/>
  <c r="M79" i="19"/>
  <c r="L79" i="19"/>
  <c r="K79" i="19"/>
  <c r="J79" i="19"/>
  <c r="I79" i="19"/>
  <c r="N79" i="19" s="1"/>
  <c r="M78" i="19"/>
  <c r="L78" i="19"/>
  <c r="K78" i="19"/>
  <c r="J78" i="19"/>
  <c r="I78" i="19"/>
  <c r="N78" i="19" s="1"/>
  <c r="M76" i="19"/>
  <c r="L76" i="19"/>
  <c r="K76" i="19"/>
  <c r="J76" i="19"/>
  <c r="I76" i="19"/>
  <c r="N76" i="19" s="1"/>
  <c r="M75" i="19"/>
  <c r="L75" i="19"/>
  <c r="K75" i="19"/>
  <c r="J75" i="19"/>
  <c r="I75" i="19"/>
  <c r="N75" i="19" s="1"/>
  <c r="M74" i="19"/>
  <c r="L74" i="19"/>
  <c r="K74" i="19"/>
  <c r="J74" i="19"/>
  <c r="I74" i="19"/>
  <c r="N74" i="19" s="1"/>
  <c r="M73" i="19"/>
  <c r="L73" i="19"/>
  <c r="K73" i="19"/>
  <c r="J73" i="19"/>
  <c r="I73" i="19"/>
  <c r="N73" i="19" s="1"/>
  <c r="M72" i="19"/>
  <c r="L72" i="19"/>
  <c r="K72" i="19"/>
  <c r="J72" i="19"/>
  <c r="I72" i="19"/>
  <c r="N72" i="19" s="1"/>
  <c r="M70" i="19"/>
  <c r="L70" i="19"/>
  <c r="K70" i="19"/>
  <c r="J70" i="19"/>
  <c r="I70" i="19"/>
  <c r="N70" i="19" s="1"/>
  <c r="M69" i="19"/>
  <c r="L69" i="19"/>
  <c r="K69" i="19"/>
  <c r="J69" i="19"/>
  <c r="I69" i="19"/>
  <c r="N69" i="19" s="1"/>
  <c r="M68" i="19"/>
  <c r="L68" i="19"/>
  <c r="K68" i="19"/>
  <c r="J68" i="19"/>
  <c r="I68" i="19"/>
  <c r="N68" i="19" s="1"/>
  <c r="M67" i="19"/>
  <c r="L67" i="19"/>
  <c r="K67" i="19"/>
  <c r="J67" i="19"/>
  <c r="I67" i="19"/>
  <c r="N67" i="19" s="1"/>
  <c r="M66" i="19"/>
  <c r="L66" i="19"/>
  <c r="K66" i="19"/>
  <c r="J66" i="19"/>
  <c r="I66" i="19"/>
  <c r="N66" i="19" s="1"/>
  <c r="M64" i="19"/>
  <c r="L64" i="19"/>
  <c r="K64" i="19"/>
  <c r="J64" i="19"/>
  <c r="I64" i="19"/>
  <c r="N64" i="19" s="1"/>
  <c r="M63" i="19"/>
  <c r="L63" i="19"/>
  <c r="K63" i="19"/>
  <c r="J63" i="19"/>
  <c r="I63" i="19"/>
  <c r="N63" i="19" s="1"/>
  <c r="M62" i="19"/>
  <c r="L62" i="19"/>
  <c r="K62" i="19"/>
  <c r="J62" i="19"/>
  <c r="I62" i="19"/>
  <c r="N62" i="19" s="1"/>
  <c r="M61" i="19"/>
  <c r="L61" i="19"/>
  <c r="K61" i="19"/>
  <c r="J61" i="19"/>
  <c r="I61" i="19"/>
  <c r="N61" i="19" s="1"/>
  <c r="N60" i="19" s="1"/>
  <c r="M59" i="19"/>
  <c r="L59" i="19"/>
  <c r="K59" i="19"/>
  <c r="J59" i="19"/>
  <c r="I59" i="19"/>
  <c r="N59" i="19" s="1"/>
  <c r="M58" i="19"/>
  <c r="L58" i="19"/>
  <c r="K58" i="19"/>
  <c r="J58" i="19"/>
  <c r="I58" i="19"/>
  <c r="N58" i="19" s="1"/>
  <c r="M57" i="19"/>
  <c r="L57" i="19"/>
  <c r="K57" i="19"/>
  <c r="J57" i="19"/>
  <c r="I57" i="19"/>
  <c r="N57" i="19" s="1"/>
  <c r="I56" i="19"/>
  <c r="I55" i="19"/>
  <c r="M54" i="19"/>
  <c r="L54" i="19"/>
  <c r="K54" i="19"/>
  <c r="J54" i="19"/>
  <c r="I54" i="19"/>
  <c r="N54" i="19" s="1"/>
  <c r="M52" i="19"/>
  <c r="L52" i="19"/>
  <c r="K52" i="19"/>
  <c r="J52" i="19"/>
  <c r="I52" i="19"/>
  <c r="N52" i="19" s="1"/>
  <c r="M51" i="19"/>
  <c r="L51" i="19"/>
  <c r="K51" i="19"/>
  <c r="J51" i="19"/>
  <c r="I51" i="19"/>
  <c r="N51" i="19" s="1"/>
  <c r="M50" i="19"/>
  <c r="L50" i="19"/>
  <c r="K50" i="19"/>
  <c r="J50" i="19"/>
  <c r="I50" i="19"/>
  <c r="N50" i="19" s="1"/>
  <c r="M49" i="19"/>
  <c r="L49" i="19"/>
  <c r="K49" i="19"/>
  <c r="J49" i="19"/>
  <c r="I49" i="19"/>
  <c r="N49" i="19" s="1"/>
  <c r="I48" i="19"/>
  <c r="N47" i="19"/>
  <c r="M47" i="19"/>
  <c r="L47" i="19"/>
  <c r="K47" i="19"/>
  <c r="J47" i="19"/>
  <c r="I47" i="19"/>
  <c r="I46" i="19"/>
  <c r="M44" i="19"/>
  <c r="L44" i="19"/>
  <c r="K44" i="19"/>
  <c r="J44" i="19"/>
  <c r="I44" i="19"/>
  <c r="N44" i="19" s="1"/>
  <c r="M43" i="19"/>
  <c r="L43" i="19"/>
  <c r="K43" i="19"/>
  <c r="J43" i="19"/>
  <c r="I43" i="19"/>
  <c r="N43" i="19" s="1"/>
  <c r="M42" i="19"/>
  <c r="L42" i="19"/>
  <c r="K42" i="19"/>
  <c r="J42" i="19"/>
  <c r="I42" i="19"/>
  <c r="N42" i="19" s="1"/>
  <c r="M41" i="19"/>
  <c r="L41" i="19"/>
  <c r="K41" i="19"/>
  <c r="J41" i="19"/>
  <c r="I41" i="19"/>
  <c r="N41" i="19" s="1"/>
  <c r="M40" i="19"/>
  <c r="L40" i="19"/>
  <c r="K40" i="19"/>
  <c r="J40" i="19"/>
  <c r="I40" i="19"/>
  <c r="N40" i="19" s="1"/>
  <c r="M39" i="19"/>
  <c r="L39" i="19"/>
  <c r="K39" i="19"/>
  <c r="J39" i="19"/>
  <c r="I39" i="19"/>
  <c r="N39" i="19" s="1"/>
  <c r="N36" i="19" s="1"/>
  <c r="M38" i="19"/>
  <c r="L38" i="19"/>
  <c r="K38" i="19"/>
  <c r="J38" i="19"/>
  <c r="I38" i="19"/>
  <c r="N38" i="19" s="1"/>
  <c r="M37" i="19"/>
  <c r="L37" i="19"/>
  <c r="K37" i="19"/>
  <c r="J37" i="19"/>
  <c r="I37" i="19"/>
  <c r="N37" i="19" s="1"/>
  <c r="M35" i="19"/>
  <c r="L35" i="19"/>
  <c r="K35" i="19"/>
  <c r="J35" i="19"/>
  <c r="I35" i="19"/>
  <c r="N35" i="19" s="1"/>
  <c r="M34" i="19"/>
  <c r="L34" i="19"/>
  <c r="K34" i="19"/>
  <c r="J34" i="19"/>
  <c r="I34" i="19"/>
  <c r="N34" i="19" s="1"/>
  <c r="M33" i="19"/>
  <c r="L33" i="19"/>
  <c r="K33" i="19"/>
  <c r="J33" i="19"/>
  <c r="I33" i="19"/>
  <c r="N33" i="19" s="1"/>
  <c r="M32" i="19"/>
  <c r="L32" i="19"/>
  <c r="K32" i="19"/>
  <c r="J32" i="19"/>
  <c r="I32" i="19"/>
  <c r="N32" i="19" s="1"/>
  <c r="M30" i="19"/>
  <c r="L30" i="19"/>
  <c r="K30" i="19"/>
  <c r="J30" i="19"/>
  <c r="I30" i="19"/>
  <c r="N30" i="19" s="1"/>
  <c r="M29" i="19"/>
  <c r="L29" i="19"/>
  <c r="K29" i="19"/>
  <c r="J29" i="19"/>
  <c r="I29" i="19"/>
  <c r="N29" i="19" s="1"/>
  <c r="M28" i="19"/>
  <c r="L28" i="19"/>
  <c r="K28" i="19"/>
  <c r="J28" i="19"/>
  <c r="I28" i="19"/>
  <c r="N28" i="19" s="1"/>
  <c r="N103" i="18"/>
  <c r="N102" i="18" s="1"/>
  <c r="M103" i="18"/>
  <c r="L103" i="18"/>
  <c r="K103" i="18"/>
  <c r="J103" i="18"/>
  <c r="I103" i="18"/>
  <c r="M101" i="18"/>
  <c r="L101" i="18"/>
  <c r="K101" i="18"/>
  <c r="J101" i="18"/>
  <c r="I101" i="18"/>
  <c r="N101" i="18" s="1"/>
  <c r="N100" i="18"/>
  <c r="M100" i="18"/>
  <c r="L100" i="18"/>
  <c r="K100" i="18"/>
  <c r="J100" i="18"/>
  <c r="I100" i="18"/>
  <c r="M99" i="18"/>
  <c r="L99" i="18"/>
  <c r="K99" i="18"/>
  <c r="J99" i="18"/>
  <c r="I99" i="18"/>
  <c r="N99" i="18" s="1"/>
  <c r="N98" i="18"/>
  <c r="M98" i="18"/>
  <c r="L98" i="18"/>
  <c r="K98" i="18"/>
  <c r="J98" i="18"/>
  <c r="I98" i="18"/>
  <c r="M97" i="18"/>
  <c r="L97" i="18"/>
  <c r="K97" i="18"/>
  <c r="J97" i="18"/>
  <c r="I97" i="18"/>
  <c r="N97" i="18" s="1"/>
  <c r="N96" i="18"/>
  <c r="M96" i="18"/>
  <c r="L96" i="18"/>
  <c r="K96" i="18"/>
  <c r="J96" i="18"/>
  <c r="I96" i="18"/>
  <c r="M95" i="18"/>
  <c r="L95" i="18"/>
  <c r="K95" i="18"/>
  <c r="J95" i="18"/>
  <c r="I95" i="18"/>
  <c r="N95" i="18" s="1"/>
  <c r="N94" i="18"/>
  <c r="M94" i="18"/>
  <c r="L94" i="18"/>
  <c r="K94" i="18"/>
  <c r="J94" i="18"/>
  <c r="I94" i="18"/>
  <c r="M93" i="18"/>
  <c r="L93" i="18"/>
  <c r="K93" i="18"/>
  <c r="J93" i="18"/>
  <c r="I93" i="18"/>
  <c r="N93" i="18" s="1"/>
  <c r="N92" i="18" s="1"/>
  <c r="N91" i="18"/>
  <c r="M91" i="18"/>
  <c r="L91" i="18"/>
  <c r="K91" i="18"/>
  <c r="J91" i="18"/>
  <c r="I91" i="18"/>
  <c r="M90" i="18"/>
  <c r="L90" i="18"/>
  <c r="K90" i="18"/>
  <c r="J90" i="18"/>
  <c r="I90" i="18"/>
  <c r="N90" i="18" s="1"/>
  <c r="N89" i="18"/>
  <c r="M89" i="18"/>
  <c r="L89" i="18"/>
  <c r="K89" i="18"/>
  <c r="J89" i="18"/>
  <c r="I89" i="18"/>
  <c r="M87" i="18"/>
  <c r="L87" i="18"/>
  <c r="K87" i="18"/>
  <c r="J87" i="18"/>
  <c r="I87" i="18"/>
  <c r="N87" i="18" s="1"/>
  <c r="N86" i="18"/>
  <c r="M86" i="18"/>
  <c r="L86" i="18"/>
  <c r="K86" i="18"/>
  <c r="J86" i="18"/>
  <c r="I86" i="18"/>
  <c r="M84" i="18"/>
  <c r="L84" i="18"/>
  <c r="K84" i="18"/>
  <c r="J84" i="18"/>
  <c r="I84" i="18"/>
  <c r="N84" i="18" s="1"/>
  <c r="M83" i="18"/>
  <c r="L83" i="18"/>
  <c r="J83" i="18"/>
  <c r="F83" i="18"/>
  <c r="I83" i="18" s="1"/>
  <c r="N83" i="18" s="1"/>
  <c r="M82" i="18"/>
  <c r="L82" i="18"/>
  <c r="J82" i="18"/>
  <c r="I82" i="18"/>
  <c r="N82" i="18" s="1"/>
  <c r="F82" i="18"/>
  <c r="K82" i="18" s="1"/>
  <c r="M81" i="18"/>
  <c r="L81" i="18"/>
  <c r="K81" i="18"/>
  <c r="J81" i="18"/>
  <c r="I81" i="18"/>
  <c r="N81" i="18" s="1"/>
  <c r="N80" i="18"/>
  <c r="M80" i="18"/>
  <c r="L80" i="18"/>
  <c r="K80" i="18"/>
  <c r="J80" i="18"/>
  <c r="I80" i="18"/>
  <c r="M79" i="18"/>
  <c r="L79" i="18"/>
  <c r="K79" i="18"/>
  <c r="J79" i="18"/>
  <c r="I79" i="18"/>
  <c r="N79" i="18" s="1"/>
  <c r="N78" i="18"/>
  <c r="M78" i="18"/>
  <c r="L78" i="18"/>
  <c r="K78" i="18"/>
  <c r="J78" i="18"/>
  <c r="I78" i="18"/>
  <c r="M76" i="18"/>
  <c r="L76" i="18"/>
  <c r="K76" i="18"/>
  <c r="J76" i="18"/>
  <c r="I76" i="18"/>
  <c r="N76" i="18" s="1"/>
  <c r="N75" i="18"/>
  <c r="M75" i="18"/>
  <c r="L75" i="18"/>
  <c r="K75" i="18"/>
  <c r="J75" i="18"/>
  <c r="I75" i="18"/>
  <c r="M74" i="18"/>
  <c r="L74" i="18"/>
  <c r="K74" i="18"/>
  <c r="J74" i="18"/>
  <c r="I74" i="18"/>
  <c r="N74" i="18" s="1"/>
  <c r="N73" i="18"/>
  <c r="M73" i="18"/>
  <c r="L73" i="18"/>
  <c r="K73" i="18"/>
  <c r="J73" i="18"/>
  <c r="I73" i="18"/>
  <c r="M72" i="18"/>
  <c r="L72" i="18"/>
  <c r="K72" i="18"/>
  <c r="J72" i="18"/>
  <c r="I72" i="18"/>
  <c r="N72" i="18" s="1"/>
  <c r="N70" i="18"/>
  <c r="M70" i="18"/>
  <c r="L70" i="18"/>
  <c r="K70" i="18"/>
  <c r="J70" i="18"/>
  <c r="I70" i="18"/>
  <c r="M69" i="18"/>
  <c r="L69" i="18"/>
  <c r="K69" i="18"/>
  <c r="J69" i="18"/>
  <c r="I69" i="18"/>
  <c r="N69" i="18" s="1"/>
  <c r="M68" i="18"/>
  <c r="L68" i="18"/>
  <c r="K68" i="18"/>
  <c r="J68" i="18"/>
  <c r="I68" i="18"/>
  <c r="N68" i="18" s="1"/>
  <c r="M67" i="18"/>
  <c r="L67" i="18"/>
  <c r="K67" i="18"/>
  <c r="J67" i="18"/>
  <c r="I67" i="18"/>
  <c r="N67" i="18" s="1"/>
  <c r="M66" i="18"/>
  <c r="L66" i="18"/>
  <c r="K66" i="18"/>
  <c r="J66" i="18"/>
  <c r="I66" i="18"/>
  <c r="N66" i="18" s="1"/>
  <c r="N64" i="18"/>
  <c r="M64" i="18"/>
  <c r="L64" i="18"/>
  <c r="K64" i="18"/>
  <c r="J64" i="18"/>
  <c r="I64" i="18"/>
  <c r="M63" i="18"/>
  <c r="L63" i="18"/>
  <c r="K63" i="18"/>
  <c r="J63" i="18"/>
  <c r="I63" i="18"/>
  <c r="N63" i="18" s="1"/>
  <c r="M62" i="18"/>
  <c r="L62" i="18"/>
  <c r="K62" i="18"/>
  <c r="J62" i="18"/>
  <c r="I62" i="18"/>
  <c r="N62" i="18" s="1"/>
  <c r="M61" i="18"/>
  <c r="L61" i="18"/>
  <c r="K61" i="18"/>
  <c r="J61" i="18"/>
  <c r="I61" i="18"/>
  <c r="N61" i="18" s="1"/>
  <c r="M59" i="18"/>
  <c r="L59" i="18"/>
  <c r="K59" i="18"/>
  <c r="J59" i="18"/>
  <c r="I59" i="18"/>
  <c r="N59" i="18" s="1"/>
  <c r="M58" i="18"/>
  <c r="L58" i="18"/>
  <c r="K58" i="18"/>
  <c r="J58" i="18"/>
  <c r="I58" i="18"/>
  <c r="N58" i="18" s="1"/>
  <c r="M57" i="18"/>
  <c r="L57" i="18"/>
  <c r="K57" i="18"/>
  <c r="J57" i="18"/>
  <c r="I57" i="18"/>
  <c r="N57" i="18" s="1"/>
  <c r="I56" i="18"/>
  <c r="I55" i="18"/>
  <c r="M54" i="18"/>
  <c r="L54" i="18"/>
  <c r="K54" i="18"/>
  <c r="J54" i="18"/>
  <c r="I54" i="18"/>
  <c r="N54" i="18" s="1"/>
  <c r="M52" i="18"/>
  <c r="L52" i="18"/>
  <c r="K52" i="18"/>
  <c r="J52" i="18"/>
  <c r="I52" i="18"/>
  <c r="N52" i="18" s="1"/>
  <c r="M51" i="18"/>
  <c r="L51" i="18"/>
  <c r="K51" i="18"/>
  <c r="J51" i="18"/>
  <c r="I51" i="18"/>
  <c r="N51" i="18" s="1"/>
  <c r="M50" i="18"/>
  <c r="L50" i="18"/>
  <c r="K50" i="18"/>
  <c r="J50" i="18"/>
  <c r="I50" i="18"/>
  <c r="N50" i="18" s="1"/>
  <c r="N49" i="18"/>
  <c r="M49" i="18"/>
  <c r="L49" i="18"/>
  <c r="K49" i="18"/>
  <c r="J49" i="18"/>
  <c r="I49" i="18"/>
  <c r="I48" i="18"/>
  <c r="M47" i="18"/>
  <c r="L47" i="18"/>
  <c r="K47" i="18"/>
  <c r="J47" i="18"/>
  <c r="I47" i="18"/>
  <c r="N47" i="18" s="1"/>
  <c r="I46" i="18"/>
  <c r="M44" i="18"/>
  <c r="L44" i="18"/>
  <c r="K44" i="18"/>
  <c r="J44" i="18"/>
  <c r="I44" i="18"/>
  <c r="N44" i="18" s="1"/>
  <c r="M43" i="18"/>
  <c r="L43" i="18"/>
  <c r="K43" i="18"/>
  <c r="J43" i="18"/>
  <c r="I43" i="18"/>
  <c r="N43" i="18" s="1"/>
  <c r="M42" i="18"/>
  <c r="L42" i="18"/>
  <c r="K42" i="18"/>
  <c r="J42" i="18"/>
  <c r="I42" i="18"/>
  <c r="N42" i="18" s="1"/>
  <c r="M41" i="18"/>
  <c r="L41" i="18"/>
  <c r="K41" i="18"/>
  <c r="J41" i="18"/>
  <c r="I41" i="18"/>
  <c r="N41" i="18" s="1"/>
  <c r="N40" i="18"/>
  <c r="M40" i="18"/>
  <c r="L40" i="18"/>
  <c r="K40" i="18"/>
  <c r="J40" i="18"/>
  <c r="I40" i="18"/>
  <c r="M39" i="18"/>
  <c r="L39" i="18"/>
  <c r="K39" i="18"/>
  <c r="J39" i="18"/>
  <c r="I39" i="18"/>
  <c r="N39" i="18" s="1"/>
  <c r="M38" i="18"/>
  <c r="L38" i="18"/>
  <c r="K38" i="18"/>
  <c r="J38" i="18"/>
  <c r="I38" i="18"/>
  <c r="N38" i="18" s="1"/>
  <c r="M37" i="18"/>
  <c r="L37" i="18"/>
  <c r="K37" i="18"/>
  <c r="J37" i="18"/>
  <c r="I37" i="18"/>
  <c r="N37" i="18" s="1"/>
  <c r="M35" i="18"/>
  <c r="L35" i="18"/>
  <c r="K35" i="18"/>
  <c r="J35" i="18"/>
  <c r="I35" i="18"/>
  <c r="N35" i="18" s="1"/>
  <c r="M34" i="18"/>
  <c r="L34" i="18"/>
  <c r="K34" i="18"/>
  <c r="J34" i="18"/>
  <c r="I34" i="18"/>
  <c r="N34" i="18" s="1"/>
  <c r="M33" i="18"/>
  <c r="L33" i="18"/>
  <c r="K33" i="18"/>
  <c r="J33" i="18"/>
  <c r="I33" i="18"/>
  <c r="N33" i="18" s="1"/>
  <c r="M32" i="18"/>
  <c r="L32" i="18"/>
  <c r="K32" i="18"/>
  <c r="J32" i="18"/>
  <c r="I32" i="18"/>
  <c r="N32" i="18" s="1"/>
  <c r="N30" i="18"/>
  <c r="M30" i="18"/>
  <c r="L30" i="18"/>
  <c r="K30" i="18"/>
  <c r="J30" i="18"/>
  <c r="I30" i="18"/>
  <c r="M29" i="18"/>
  <c r="L29" i="18"/>
  <c r="K29" i="18"/>
  <c r="J29" i="18"/>
  <c r="I29" i="18"/>
  <c r="N29" i="18" s="1"/>
  <c r="M28" i="18"/>
  <c r="L28" i="18"/>
  <c r="K28" i="18"/>
  <c r="J28" i="18"/>
  <c r="I28" i="18"/>
  <c r="N28" i="18" s="1"/>
  <c r="N27" i="18" s="1"/>
  <c r="M122" i="17"/>
  <c r="L122" i="17"/>
  <c r="K122" i="17"/>
  <c r="J122" i="17"/>
  <c r="I122" i="17"/>
  <c r="N122" i="17" s="1"/>
  <c r="N121" i="17" s="1"/>
  <c r="M120" i="17"/>
  <c r="L120" i="17"/>
  <c r="K120" i="17"/>
  <c r="J120" i="17"/>
  <c r="I120" i="17"/>
  <c r="N120" i="17" s="1"/>
  <c r="M119" i="17"/>
  <c r="L119" i="17"/>
  <c r="K119" i="17"/>
  <c r="J119" i="17"/>
  <c r="I119" i="17"/>
  <c r="N119" i="17" s="1"/>
  <c r="M118" i="17"/>
  <c r="L118" i="17"/>
  <c r="K118" i="17"/>
  <c r="J118" i="17"/>
  <c r="I118" i="17"/>
  <c r="N118" i="17" s="1"/>
  <c r="M117" i="17"/>
  <c r="L117" i="17"/>
  <c r="K117" i="17"/>
  <c r="J117" i="17"/>
  <c r="I117" i="17"/>
  <c r="N117" i="17" s="1"/>
  <c r="M116" i="17"/>
  <c r="L116" i="17"/>
  <c r="K116" i="17"/>
  <c r="J116" i="17"/>
  <c r="I116" i="17"/>
  <c r="N116" i="17" s="1"/>
  <c r="M115" i="17"/>
  <c r="L115" i="17"/>
  <c r="K115" i="17"/>
  <c r="J115" i="17"/>
  <c r="I115" i="17"/>
  <c r="N115" i="17" s="1"/>
  <c r="M114" i="17"/>
  <c r="L114" i="17"/>
  <c r="K114" i="17"/>
  <c r="J114" i="17"/>
  <c r="I114" i="17"/>
  <c r="N114" i="17" s="1"/>
  <c r="M113" i="17"/>
  <c r="L113" i="17"/>
  <c r="K113" i="17"/>
  <c r="J113" i="17"/>
  <c r="I113" i="17"/>
  <c r="N113" i="17" s="1"/>
  <c r="M112" i="17"/>
  <c r="L112" i="17"/>
  <c r="K112" i="17"/>
  <c r="J112" i="17"/>
  <c r="I112" i="17"/>
  <c r="N112" i="17" s="1"/>
  <c r="M111" i="17"/>
  <c r="L111" i="17"/>
  <c r="K111" i="17"/>
  <c r="J111" i="17"/>
  <c r="I111" i="17"/>
  <c r="N111" i="17" s="1"/>
  <c r="M110" i="17"/>
  <c r="L110" i="17"/>
  <c r="K110" i="17"/>
  <c r="J110" i="17"/>
  <c r="I110" i="17"/>
  <c r="N110" i="17" s="1"/>
  <c r="M109" i="17"/>
  <c r="L109" i="17"/>
  <c r="K109" i="17"/>
  <c r="J109" i="17"/>
  <c r="I109" i="17"/>
  <c r="N109" i="17" s="1"/>
  <c r="M107" i="17"/>
  <c r="L107" i="17"/>
  <c r="K107" i="17"/>
  <c r="J107" i="17"/>
  <c r="I107" i="17"/>
  <c r="N107" i="17" s="1"/>
  <c r="M106" i="17"/>
  <c r="L106" i="17"/>
  <c r="K106" i="17"/>
  <c r="J106" i="17"/>
  <c r="I106" i="17"/>
  <c r="N106" i="17" s="1"/>
  <c r="M105" i="17"/>
  <c r="L105" i="17"/>
  <c r="K105" i="17"/>
  <c r="J105" i="17"/>
  <c r="I105" i="17"/>
  <c r="N105" i="17" s="1"/>
  <c r="N104" i="17" s="1"/>
  <c r="M103" i="17"/>
  <c r="L103" i="17"/>
  <c r="K103" i="17"/>
  <c r="J103" i="17"/>
  <c r="I103" i="17"/>
  <c r="N103" i="17" s="1"/>
  <c r="M102" i="17"/>
  <c r="L102" i="17"/>
  <c r="K102" i="17"/>
  <c r="J102" i="17"/>
  <c r="I102" i="17"/>
  <c r="N102" i="17" s="1"/>
  <c r="K101" i="17"/>
  <c r="I101" i="17"/>
  <c r="D101" i="17"/>
  <c r="L101" i="17" s="1"/>
  <c r="N99" i="17"/>
  <c r="M99" i="17"/>
  <c r="L99" i="17"/>
  <c r="K99" i="17"/>
  <c r="J99" i="17"/>
  <c r="I99" i="17"/>
  <c r="M98" i="17"/>
  <c r="L98" i="17"/>
  <c r="K98" i="17"/>
  <c r="J98" i="17"/>
  <c r="I98" i="17"/>
  <c r="N98" i="17" s="1"/>
  <c r="N97" i="17"/>
  <c r="M97" i="17"/>
  <c r="L97" i="17"/>
  <c r="K97" i="17"/>
  <c r="J97" i="17"/>
  <c r="I97" i="17"/>
  <c r="M96" i="17"/>
  <c r="L96" i="17"/>
  <c r="K96" i="17"/>
  <c r="J96" i="17"/>
  <c r="I96" i="17"/>
  <c r="N96" i="17" s="1"/>
  <c r="N95" i="17" s="1"/>
  <c r="N94" i="17"/>
  <c r="N93" i="17" s="1"/>
  <c r="M94" i="17"/>
  <c r="L94" i="17"/>
  <c r="K94" i="17"/>
  <c r="J94" i="17"/>
  <c r="I94" i="17"/>
  <c r="M92" i="17"/>
  <c r="L92" i="17"/>
  <c r="K92" i="17"/>
  <c r="J92" i="17"/>
  <c r="I92" i="17"/>
  <c r="N92" i="17" s="1"/>
  <c r="M91" i="17"/>
  <c r="L91" i="17"/>
  <c r="J91" i="17"/>
  <c r="F91" i="17"/>
  <c r="I91" i="17" s="1"/>
  <c r="N91" i="17" s="1"/>
  <c r="M90" i="17"/>
  <c r="L90" i="17"/>
  <c r="J90" i="17"/>
  <c r="I90" i="17"/>
  <c r="N90" i="17" s="1"/>
  <c r="F90" i="17"/>
  <c r="K90" i="17" s="1"/>
  <c r="M89" i="17"/>
  <c r="L89" i="17"/>
  <c r="K89" i="17"/>
  <c r="J89" i="17"/>
  <c r="I89" i="17"/>
  <c r="N89" i="17" s="1"/>
  <c r="N88" i="17"/>
  <c r="M88" i="17"/>
  <c r="L88" i="17"/>
  <c r="K88" i="17"/>
  <c r="J88" i="17"/>
  <c r="I88" i="17"/>
  <c r="M87" i="17"/>
  <c r="L87" i="17"/>
  <c r="K87" i="17"/>
  <c r="J87" i="17"/>
  <c r="I87" i="17"/>
  <c r="N87" i="17" s="1"/>
  <c r="N86" i="17"/>
  <c r="M86" i="17"/>
  <c r="L86" i="17"/>
  <c r="K86" i="17"/>
  <c r="J86" i="17"/>
  <c r="I86" i="17"/>
  <c r="M84" i="17"/>
  <c r="L84" i="17"/>
  <c r="K84" i="17"/>
  <c r="J84" i="17"/>
  <c r="I84" i="17"/>
  <c r="N84" i="17" s="1"/>
  <c r="N83" i="17"/>
  <c r="M83" i="17"/>
  <c r="L83" i="17"/>
  <c r="K83" i="17"/>
  <c r="J83" i="17"/>
  <c r="I83" i="17"/>
  <c r="M82" i="17"/>
  <c r="L82" i="17"/>
  <c r="K82" i="17"/>
  <c r="J82" i="17"/>
  <c r="I82" i="17"/>
  <c r="N82" i="17" s="1"/>
  <c r="N81" i="17"/>
  <c r="M81" i="17"/>
  <c r="L81" i="17"/>
  <c r="K81" i="17"/>
  <c r="J81" i="17"/>
  <c r="I81" i="17"/>
  <c r="M80" i="17"/>
  <c r="L80" i="17"/>
  <c r="K80" i="17"/>
  <c r="J80" i="17"/>
  <c r="I80" i="17"/>
  <c r="N80" i="17" s="1"/>
  <c r="M78" i="17"/>
  <c r="L78" i="17"/>
  <c r="K78" i="17"/>
  <c r="J78" i="17"/>
  <c r="I78" i="17"/>
  <c r="N78" i="17" s="1"/>
  <c r="N77" i="17"/>
  <c r="M77" i="17"/>
  <c r="L77" i="17"/>
  <c r="K77" i="17"/>
  <c r="J77" i="17"/>
  <c r="I77" i="17"/>
  <c r="M76" i="17"/>
  <c r="L76" i="17"/>
  <c r="K76" i="17"/>
  <c r="J76" i="17"/>
  <c r="I76" i="17"/>
  <c r="N76" i="17" s="1"/>
  <c r="N75" i="17"/>
  <c r="M75" i="17"/>
  <c r="L75" i="17"/>
  <c r="K75" i="17"/>
  <c r="J75" i="17"/>
  <c r="I75" i="17"/>
  <c r="M74" i="17"/>
  <c r="L74" i="17"/>
  <c r="K74" i="17"/>
  <c r="J74" i="17"/>
  <c r="I74" i="17"/>
  <c r="N74" i="17" s="1"/>
  <c r="M73" i="17"/>
  <c r="L73" i="17"/>
  <c r="K73" i="17"/>
  <c r="J73" i="17"/>
  <c r="I73" i="17"/>
  <c r="N73" i="17" s="1"/>
  <c r="N71" i="17"/>
  <c r="M71" i="17"/>
  <c r="L71" i="17"/>
  <c r="K71" i="17"/>
  <c r="J71" i="17"/>
  <c r="I71" i="17"/>
  <c r="M70" i="17"/>
  <c r="L70" i="17"/>
  <c r="K70" i="17"/>
  <c r="J70" i="17"/>
  <c r="I70" i="17"/>
  <c r="N70" i="17" s="1"/>
  <c r="N69" i="17"/>
  <c r="M69" i="17"/>
  <c r="L69" i="17"/>
  <c r="K69" i="17"/>
  <c r="J69" i="17"/>
  <c r="I69" i="17"/>
  <c r="M68" i="17"/>
  <c r="L68" i="17"/>
  <c r="K68" i="17"/>
  <c r="J68" i="17"/>
  <c r="I68" i="17"/>
  <c r="N68" i="17" s="1"/>
  <c r="M67" i="17"/>
  <c r="L67" i="17"/>
  <c r="K67" i="17"/>
  <c r="J67" i="17"/>
  <c r="I67" i="17"/>
  <c r="N67" i="17" s="1"/>
  <c r="N66" i="17" s="1"/>
  <c r="L65" i="17"/>
  <c r="K65" i="17"/>
  <c r="J65" i="17"/>
  <c r="H65" i="17"/>
  <c r="M65" i="17" s="1"/>
  <c r="I64" i="17"/>
  <c r="D64" i="17"/>
  <c r="K64" i="17" s="1"/>
  <c r="M63" i="17"/>
  <c r="L63" i="17"/>
  <c r="K63" i="17"/>
  <c r="J63" i="17"/>
  <c r="I63" i="17"/>
  <c r="N63" i="17" s="1"/>
  <c r="M62" i="17"/>
  <c r="L62" i="17"/>
  <c r="K62" i="17"/>
  <c r="J62" i="17"/>
  <c r="I62" i="17"/>
  <c r="N62" i="17" s="1"/>
  <c r="M61" i="17"/>
  <c r="L61" i="17"/>
  <c r="K61" i="17"/>
  <c r="J61" i="17"/>
  <c r="I61" i="17"/>
  <c r="N61" i="17" s="1"/>
  <c r="M59" i="17"/>
  <c r="L59" i="17"/>
  <c r="K59" i="17"/>
  <c r="J59" i="17"/>
  <c r="I59" i="17"/>
  <c r="N59" i="17" s="1"/>
  <c r="M58" i="17"/>
  <c r="L58" i="17"/>
  <c r="K58" i="17"/>
  <c r="J58" i="17"/>
  <c r="I58" i="17"/>
  <c r="N58" i="17" s="1"/>
  <c r="M57" i="17"/>
  <c r="L57" i="17"/>
  <c r="K57" i="17"/>
  <c r="J57" i="17"/>
  <c r="I57" i="17"/>
  <c r="N57" i="17" s="1"/>
  <c r="I56" i="17"/>
  <c r="I55" i="17"/>
  <c r="M54" i="17"/>
  <c r="L54" i="17"/>
  <c r="K54" i="17"/>
  <c r="J54" i="17"/>
  <c r="I54" i="17"/>
  <c r="N54" i="17" s="1"/>
  <c r="M52" i="17"/>
  <c r="L52" i="17"/>
  <c r="K52" i="17"/>
  <c r="J52" i="17"/>
  <c r="I52" i="17"/>
  <c r="N52" i="17" s="1"/>
  <c r="N51" i="17"/>
  <c r="M51" i="17"/>
  <c r="L51" i="17"/>
  <c r="K51" i="17"/>
  <c r="J51" i="17"/>
  <c r="I51" i="17"/>
  <c r="M50" i="17"/>
  <c r="L50" i="17"/>
  <c r="K50" i="17"/>
  <c r="J50" i="17"/>
  <c r="I50" i="17"/>
  <c r="N50" i="17" s="1"/>
  <c r="M49" i="17"/>
  <c r="L49" i="17"/>
  <c r="K49" i="17"/>
  <c r="J49" i="17"/>
  <c r="I49" i="17"/>
  <c r="N49" i="17" s="1"/>
  <c r="I48" i="17"/>
  <c r="M47" i="17"/>
  <c r="L47" i="17"/>
  <c r="K47" i="17"/>
  <c r="J47" i="17"/>
  <c r="I47" i="17"/>
  <c r="N47" i="17" s="1"/>
  <c r="I46" i="17"/>
  <c r="M44" i="17"/>
  <c r="L44" i="17"/>
  <c r="K44" i="17"/>
  <c r="J44" i="17"/>
  <c r="I44" i="17"/>
  <c r="N44" i="17" s="1"/>
  <c r="M43" i="17"/>
  <c r="L43" i="17"/>
  <c r="K43" i="17"/>
  <c r="J43" i="17"/>
  <c r="I43" i="17"/>
  <c r="N43" i="17" s="1"/>
  <c r="N42" i="17"/>
  <c r="M42" i="17"/>
  <c r="L42" i="17"/>
  <c r="K42" i="17"/>
  <c r="J42" i="17"/>
  <c r="I42" i="17"/>
  <c r="M41" i="17"/>
  <c r="L41" i="17"/>
  <c r="K41" i="17"/>
  <c r="J41" i="17"/>
  <c r="I41" i="17"/>
  <c r="N41" i="17" s="1"/>
  <c r="M40" i="17"/>
  <c r="L40" i="17"/>
  <c r="K40" i="17"/>
  <c r="J40" i="17"/>
  <c r="I40" i="17"/>
  <c r="N40" i="17" s="1"/>
  <c r="M39" i="17"/>
  <c r="L39" i="17"/>
  <c r="K39" i="17"/>
  <c r="J39" i="17"/>
  <c r="I39" i="17"/>
  <c r="N39" i="17" s="1"/>
  <c r="M38" i="17"/>
  <c r="L38" i="17"/>
  <c r="K38" i="17"/>
  <c r="J38" i="17"/>
  <c r="I38" i="17"/>
  <c r="N38" i="17" s="1"/>
  <c r="M37" i="17"/>
  <c r="L37" i="17"/>
  <c r="K37" i="17"/>
  <c r="J37" i="17"/>
  <c r="I37" i="17"/>
  <c r="N37" i="17" s="1"/>
  <c r="M35" i="17"/>
  <c r="L35" i="17"/>
  <c r="K35" i="17"/>
  <c r="J35" i="17"/>
  <c r="I35" i="17"/>
  <c r="N35" i="17" s="1"/>
  <c r="M34" i="17"/>
  <c r="L34" i="17"/>
  <c r="K34" i="17"/>
  <c r="J34" i="17"/>
  <c r="I34" i="17"/>
  <c r="N34" i="17" s="1"/>
  <c r="M33" i="17"/>
  <c r="L33" i="17"/>
  <c r="K33" i="17"/>
  <c r="J33" i="17"/>
  <c r="I33" i="17"/>
  <c r="N33" i="17" s="1"/>
  <c r="M32" i="17"/>
  <c r="L32" i="17"/>
  <c r="K32" i="17"/>
  <c r="J32" i="17"/>
  <c r="I32" i="17"/>
  <c r="N32" i="17" s="1"/>
  <c r="M30" i="17"/>
  <c r="L30" i="17"/>
  <c r="K30" i="17"/>
  <c r="J30" i="17"/>
  <c r="I30" i="17"/>
  <c r="N30" i="17" s="1"/>
  <c r="M29" i="17"/>
  <c r="L29" i="17"/>
  <c r="K29" i="17"/>
  <c r="J29" i="17"/>
  <c r="I29" i="17"/>
  <c r="N29" i="17" s="1"/>
  <c r="M28" i="17"/>
  <c r="L28" i="17"/>
  <c r="K28" i="17"/>
  <c r="J28" i="17"/>
  <c r="I28" i="17"/>
  <c r="N28" i="17" s="1"/>
  <c r="Q772" i="16"/>
  <c r="P772" i="16"/>
  <c r="L772" i="16"/>
  <c r="K772" i="16" s="1"/>
  <c r="D772" i="16"/>
  <c r="Q771" i="16"/>
  <c r="P771" i="16"/>
  <c r="L771" i="16"/>
  <c r="K771" i="16"/>
  <c r="D771" i="16"/>
  <c r="L770" i="16"/>
  <c r="P770" i="16" s="1"/>
  <c r="K770" i="16"/>
  <c r="P769" i="16"/>
  <c r="L769" i="16"/>
  <c r="K769" i="16" s="1"/>
  <c r="P768" i="16"/>
  <c r="Q768" i="16" s="1"/>
  <c r="L768" i="16"/>
  <c r="K768" i="16"/>
  <c r="L767" i="16"/>
  <c r="P767" i="16" s="1"/>
  <c r="D767" i="16" s="1"/>
  <c r="K767" i="16"/>
  <c r="L766" i="16"/>
  <c r="P766" i="16" s="1"/>
  <c r="K766" i="16"/>
  <c r="P764" i="16"/>
  <c r="Q764" i="16" s="1"/>
  <c r="L764" i="16"/>
  <c r="K764" i="16"/>
  <c r="L763" i="16"/>
  <c r="P763" i="16" s="1"/>
  <c r="D763" i="16" s="1"/>
  <c r="K763" i="16"/>
  <c r="L762" i="16"/>
  <c r="P762" i="16" s="1"/>
  <c r="K762" i="16"/>
  <c r="P761" i="16"/>
  <c r="L761" i="16"/>
  <c r="K761" i="16" s="1"/>
  <c r="P760" i="16"/>
  <c r="Q760" i="16" s="1"/>
  <c r="L760" i="16"/>
  <c r="K760" i="16"/>
  <c r="D760" i="16"/>
  <c r="L759" i="16"/>
  <c r="P759" i="16" s="1"/>
  <c r="D759" i="16" s="1"/>
  <c r="K759" i="16"/>
  <c r="L758" i="16"/>
  <c r="P758" i="16" s="1"/>
  <c r="K758" i="16"/>
  <c r="L757" i="16"/>
  <c r="K757" i="16" s="1"/>
  <c r="P756" i="16"/>
  <c r="Q756" i="16" s="1"/>
  <c r="L756" i="16"/>
  <c r="K756" i="16"/>
  <c r="Q755" i="16"/>
  <c r="L755" i="16"/>
  <c r="P755" i="16" s="1"/>
  <c r="K755" i="16"/>
  <c r="D755" i="16"/>
  <c r="L754" i="16"/>
  <c r="P754" i="16" s="1"/>
  <c r="P753" i="16"/>
  <c r="L753" i="16"/>
  <c r="K753" i="16" s="1"/>
  <c r="L751" i="16"/>
  <c r="P751" i="16" s="1"/>
  <c r="Q751" i="16" s="1"/>
  <c r="K751" i="16"/>
  <c r="D751" i="16"/>
  <c r="L750" i="16"/>
  <c r="P750" i="16" s="1"/>
  <c r="K750" i="16"/>
  <c r="L749" i="16"/>
  <c r="K749" i="16" s="1"/>
  <c r="P748" i="16"/>
  <c r="Q748" i="16" s="1"/>
  <c r="L748" i="16"/>
  <c r="K748" i="16"/>
  <c r="L747" i="16"/>
  <c r="P747" i="16" s="1"/>
  <c r="D747" i="16" s="1"/>
  <c r="K747" i="16"/>
  <c r="L746" i="16"/>
  <c r="P746" i="16" s="1"/>
  <c r="Q744" i="16"/>
  <c r="P744" i="16"/>
  <c r="L744" i="16"/>
  <c r="K744" i="16"/>
  <c r="D744" i="16"/>
  <c r="L743" i="16"/>
  <c r="P743" i="16" s="1"/>
  <c r="Q743" i="16" s="1"/>
  <c r="K743" i="16"/>
  <c r="D743" i="16"/>
  <c r="L742" i="16"/>
  <c r="P742" i="16" s="1"/>
  <c r="K742" i="16"/>
  <c r="L741" i="16"/>
  <c r="K741" i="16" s="1"/>
  <c r="P740" i="16"/>
  <c r="Q740" i="16" s="1"/>
  <c r="L740" i="16"/>
  <c r="K740" i="16"/>
  <c r="L737" i="16"/>
  <c r="K737" i="16" s="1"/>
  <c r="P736" i="16"/>
  <c r="Q736" i="16" s="1"/>
  <c r="L736" i="16"/>
  <c r="K736" i="16"/>
  <c r="Q735" i="16"/>
  <c r="L735" i="16"/>
  <c r="P735" i="16" s="1"/>
  <c r="D735" i="16" s="1"/>
  <c r="K735" i="16"/>
  <c r="L734" i="16"/>
  <c r="P734" i="16" s="1"/>
  <c r="P733" i="16"/>
  <c r="L733" i="16"/>
  <c r="K733" i="16" s="1"/>
  <c r="Q732" i="16"/>
  <c r="P732" i="16"/>
  <c r="L732" i="16"/>
  <c r="K732" i="16"/>
  <c r="D732" i="16"/>
  <c r="L731" i="16"/>
  <c r="P731" i="16" s="1"/>
  <c r="D731" i="16" s="1"/>
  <c r="K731" i="16"/>
  <c r="L730" i="16"/>
  <c r="P730" i="16" s="1"/>
  <c r="K730" i="16"/>
  <c r="P728" i="16"/>
  <c r="Q728" i="16" s="1"/>
  <c r="L728" i="16"/>
  <c r="K728" i="16"/>
  <c r="Q727" i="16"/>
  <c r="L727" i="16"/>
  <c r="P727" i="16" s="1"/>
  <c r="D727" i="16" s="1"/>
  <c r="K727" i="16"/>
  <c r="L726" i="16"/>
  <c r="P726" i="16" s="1"/>
  <c r="P725" i="16"/>
  <c r="L725" i="16"/>
  <c r="K725" i="16" s="1"/>
  <c r="Q724" i="16"/>
  <c r="P724" i="16"/>
  <c r="L724" i="16"/>
  <c r="K724" i="16"/>
  <c r="D724" i="16"/>
  <c r="L723" i="16"/>
  <c r="P723" i="16" s="1"/>
  <c r="D723" i="16" s="1"/>
  <c r="K723" i="16"/>
  <c r="L722" i="16"/>
  <c r="P722" i="16" s="1"/>
  <c r="K722" i="16"/>
  <c r="L721" i="16"/>
  <c r="K721" i="16" s="1"/>
  <c r="P720" i="16"/>
  <c r="Q720" i="16" s="1"/>
  <c r="L720" i="16"/>
  <c r="K720" i="16"/>
  <c r="Q719" i="16"/>
  <c r="L719" i="16"/>
  <c r="P719" i="16" s="1"/>
  <c r="K719" i="16"/>
  <c r="D719" i="16"/>
  <c r="L718" i="16"/>
  <c r="P718" i="16" s="1"/>
  <c r="P717" i="16"/>
  <c r="L717" i="16"/>
  <c r="K717" i="16" s="1"/>
  <c r="Q716" i="16"/>
  <c r="P716" i="16"/>
  <c r="L716" i="16"/>
  <c r="K716" i="16"/>
  <c r="D716" i="16"/>
  <c r="L715" i="16"/>
  <c r="P715" i="16" s="1"/>
  <c r="Q715" i="16" s="1"/>
  <c r="K715" i="16"/>
  <c r="D715" i="16"/>
  <c r="L714" i="16"/>
  <c r="P714" i="16" s="1"/>
  <c r="L713" i="16"/>
  <c r="K713" i="16" s="1"/>
  <c r="Q712" i="16"/>
  <c r="P712" i="16"/>
  <c r="L712" i="16"/>
  <c r="K712" i="16"/>
  <c r="D712" i="16"/>
  <c r="L711" i="16"/>
  <c r="P711" i="16" s="1"/>
  <c r="Q711" i="16" s="1"/>
  <c r="D711" i="16"/>
  <c r="L710" i="16"/>
  <c r="P710" i="16" s="1"/>
  <c r="L709" i="16"/>
  <c r="K709" i="16" s="1"/>
  <c r="Q708" i="16"/>
  <c r="P708" i="16"/>
  <c r="L708" i="16"/>
  <c r="K708" i="16"/>
  <c r="D708" i="16"/>
  <c r="L707" i="16"/>
  <c r="P707" i="16" s="1"/>
  <c r="Q707" i="16" s="1"/>
  <c r="D707" i="16"/>
  <c r="L706" i="16"/>
  <c r="P706" i="16" s="1"/>
  <c r="L705" i="16"/>
  <c r="K705" i="16" s="1"/>
  <c r="Q704" i="16"/>
  <c r="P704" i="16"/>
  <c r="L704" i="16"/>
  <c r="K704" i="16"/>
  <c r="D704" i="16"/>
  <c r="L703" i="16"/>
  <c r="P703" i="16" s="1"/>
  <c r="Q703" i="16" s="1"/>
  <c r="D703" i="16"/>
  <c r="L702" i="16"/>
  <c r="P702" i="16" s="1"/>
  <c r="L701" i="16"/>
  <c r="K701" i="16" s="1"/>
  <c r="Q700" i="16"/>
  <c r="P700" i="16"/>
  <c r="L700" i="16"/>
  <c r="K700" i="16"/>
  <c r="D700" i="16"/>
  <c r="L699" i="16"/>
  <c r="P699" i="16" s="1"/>
  <c r="Q699" i="16" s="1"/>
  <c r="D699" i="16"/>
  <c r="L698" i="16"/>
  <c r="P698" i="16" s="1"/>
  <c r="L697" i="16"/>
  <c r="K697" i="16" s="1"/>
  <c r="Q696" i="16"/>
  <c r="P696" i="16"/>
  <c r="L696" i="16"/>
  <c r="K696" i="16"/>
  <c r="D696" i="16"/>
  <c r="L695" i="16"/>
  <c r="P695" i="16" s="1"/>
  <c r="Q695" i="16" s="1"/>
  <c r="D695" i="16"/>
  <c r="L694" i="16"/>
  <c r="P694" i="16" s="1"/>
  <c r="L693" i="16"/>
  <c r="K693" i="16" s="1"/>
  <c r="Q692" i="16"/>
  <c r="P692" i="16"/>
  <c r="L692" i="16"/>
  <c r="K692" i="16"/>
  <c r="D692" i="16"/>
  <c r="L691" i="16"/>
  <c r="P691" i="16" s="1"/>
  <c r="Q691" i="16" s="1"/>
  <c r="D691" i="16"/>
  <c r="L690" i="16"/>
  <c r="P690" i="16" s="1"/>
  <c r="L689" i="16"/>
  <c r="K689" i="16" s="1"/>
  <c r="Q688" i="16"/>
  <c r="P688" i="16"/>
  <c r="L688" i="16"/>
  <c r="K688" i="16"/>
  <c r="D688" i="16"/>
  <c r="L687" i="16"/>
  <c r="P687" i="16" s="1"/>
  <c r="Q687" i="16" s="1"/>
  <c r="D687" i="16"/>
  <c r="L686" i="16"/>
  <c r="P686" i="16" s="1"/>
  <c r="L685" i="16"/>
  <c r="Q684" i="16"/>
  <c r="P684" i="16"/>
  <c r="L684" i="16"/>
  <c r="K684" i="16"/>
  <c r="D684" i="16"/>
  <c r="L683" i="16"/>
  <c r="L682" i="16"/>
  <c r="L681" i="16"/>
  <c r="P680" i="16"/>
  <c r="L680" i="16"/>
  <c r="K680" i="16"/>
  <c r="L679" i="16"/>
  <c r="P678" i="16"/>
  <c r="L678" i="16"/>
  <c r="K678" i="16"/>
  <c r="L677" i="16"/>
  <c r="P676" i="16"/>
  <c r="L676" i="16"/>
  <c r="K676" i="16"/>
  <c r="L675" i="16"/>
  <c r="P674" i="16"/>
  <c r="L674" i="16"/>
  <c r="K674" i="16"/>
  <c r="L673" i="16"/>
  <c r="P672" i="16"/>
  <c r="L672" i="16"/>
  <c r="K672" i="16"/>
  <c r="L671" i="16"/>
  <c r="P670" i="16"/>
  <c r="L670" i="16"/>
  <c r="K670" i="16"/>
  <c r="L669" i="16"/>
  <c r="P668" i="16"/>
  <c r="L668" i="16"/>
  <c r="K668" i="16"/>
  <c r="L667" i="16"/>
  <c r="P666" i="16"/>
  <c r="L666" i="16"/>
  <c r="K666" i="16"/>
  <c r="L665" i="16"/>
  <c r="P664" i="16"/>
  <c r="L664" i="16"/>
  <c r="K664" i="16"/>
  <c r="L663" i="16"/>
  <c r="P662" i="16"/>
  <c r="L662" i="16"/>
  <c r="K662" i="16"/>
  <c r="L661" i="16"/>
  <c r="P660" i="16"/>
  <c r="L660" i="16"/>
  <c r="K660" i="16"/>
  <c r="L659" i="16"/>
  <c r="P658" i="16"/>
  <c r="L658" i="16"/>
  <c r="K658" i="16"/>
  <c r="L657" i="16"/>
  <c r="P653" i="16"/>
  <c r="L653" i="16"/>
  <c r="K653" i="16"/>
  <c r="L652" i="16"/>
  <c r="L650" i="16"/>
  <c r="P649" i="16"/>
  <c r="L649" i="16"/>
  <c r="K649" i="16"/>
  <c r="L648" i="16"/>
  <c r="P647" i="16"/>
  <c r="L647" i="16"/>
  <c r="K647" i="16"/>
  <c r="P645" i="16"/>
  <c r="L645" i="16"/>
  <c r="K645" i="16"/>
  <c r="L644" i="16"/>
  <c r="P643" i="16"/>
  <c r="L643" i="16"/>
  <c r="K643" i="16"/>
  <c r="Q642" i="16"/>
  <c r="P642" i="16"/>
  <c r="L642" i="16"/>
  <c r="K642" i="16" s="1"/>
  <c r="D642" i="16"/>
  <c r="L640" i="16"/>
  <c r="P640" i="16" s="1"/>
  <c r="Q640" i="16" s="1"/>
  <c r="K640" i="16"/>
  <c r="D640" i="16"/>
  <c r="L639" i="16"/>
  <c r="P639" i="16" s="1"/>
  <c r="K639" i="16"/>
  <c r="L638" i="16"/>
  <c r="K638" i="16" s="1"/>
  <c r="L637" i="16"/>
  <c r="K637" i="16" s="1"/>
  <c r="L635" i="16"/>
  <c r="P635" i="16" s="1"/>
  <c r="K635" i="16"/>
  <c r="L634" i="16"/>
  <c r="K634" i="16" s="1"/>
  <c r="L633" i="16"/>
  <c r="K633" i="16" s="1"/>
  <c r="P632" i="16"/>
  <c r="Q632" i="16" s="1"/>
  <c r="L632" i="16"/>
  <c r="K632" i="16" s="1"/>
  <c r="D632" i="16"/>
  <c r="P629" i="16"/>
  <c r="Q629" i="16" s="1"/>
  <c r="L629" i="16"/>
  <c r="K629" i="16" s="1"/>
  <c r="Q628" i="16"/>
  <c r="Q627" i="16" s="1"/>
  <c r="P628" i="16"/>
  <c r="L628" i="16"/>
  <c r="K628" i="16" s="1"/>
  <c r="D628" i="16"/>
  <c r="L624" i="16"/>
  <c r="K624" i="16" s="1"/>
  <c r="P623" i="16"/>
  <c r="Q623" i="16" s="1"/>
  <c r="L623" i="16"/>
  <c r="K623" i="16" s="1"/>
  <c r="L621" i="16"/>
  <c r="P621" i="16" s="1"/>
  <c r="K621" i="16"/>
  <c r="L620" i="16"/>
  <c r="K620" i="16" s="1"/>
  <c r="Q618" i="16"/>
  <c r="P618" i="16"/>
  <c r="L618" i="16"/>
  <c r="K618" i="16" s="1"/>
  <c r="D618" i="16"/>
  <c r="L617" i="16"/>
  <c r="P617" i="16" s="1"/>
  <c r="K617" i="16"/>
  <c r="Q614" i="16"/>
  <c r="P614" i="16"/>
  <c r="L614" i="16"/>
  <c r="K614" i="16" s="1"/>
  <c r="D614" i="16"/>
  <c r="L613" i="16"/>
  <c r="P613" i="16" s="1"/>
  <c r="K613" i="16"/>
  <c r="L612" i="16"/>
  <c r="K612" i="16" s="1"/>
  <c r="P611" i="16"/>
  <c r="Q611" i="16" s="1"/>
  <c r="L611" i="16"/>
  <c r="K611" i="16" s="1"/>
  <c r="L610" i="16"/>
  <c r="P610" i="16" s="1"/>
  <c r="P609" i="16"/>
  <c r="Q609" i="16" s="1"/>
  <c r="L609" i="16"/>
  <c r="K609" i="16"/>
  <c r="D609" i="16"/>
  <c r="L608" i="16"/>
  <c r="K608" i="16" s="1"/>
  <c r="P607" i="16"/>
  <c r="Q607" i="16" s="1"/>
  <c r="L607" i="16"/>
  <c r="K607" i="16" s="1"/>
  <c r="L606" i="16"/>
  <c r="P606" i="16" s="1"/>
  <c r="P605" i="16"/>
  <c r="Q605" i="16" s="1"/>
  <c r="L605" i="16"/>
  <c r="K605" i="16"/>
  <c r="D605" i="16"/>
  <c r="Q602" i="16"/>
  <c r="Q601" i="16" s="1"/>
  <c r="P602" i="16"/>
  <c r="L602" i="16"/>
  <c r="K602" i="16" s="1"/>
  <c r="D602" i="16"/>
  <c r="L600" i="16"/>
  <c r="K600" i="16" s="1"/>
  <c r="P599" i="16"/>
  <c r="Q599" i="16" s="1"/>
  <c r="L599" i="16"/>
  <c r="K599" i="16" s="1"/>
  <c r="L596" i="16"/>
  <c r="K596" i="16" s="1"/>
  <c r="P595" i="16"/>
  <c r="Q595" i="16" s="1"/>
  <c r="L595" i="16"/>
  <c r="K595" i="16" s="1"/>
  <c r="L594" i="16"/>
  <c r="P594" i="16" s="1"/>
  <c r="P593" i="16"/>
  <c r="Q593" i="16" s="1"/>
  <c r="L593" i="16"/>
  <c r="K593" i="16"/>
  <c r="D593" i="16"/>
  <c r="L592" i="16"/>
  <c r="K592" i="16" s="1"/>
  <c r="Q590" i="16"/>
  <c r="P590" i="16"/>
  <c r="L590" i="16"/>
  <c r="K590" i="16" s="1"/>
  <c r="D590" i="16"/>
  <c r="Q589" i="16"/>
  <c r="P589" i="16"/>
  <c r="L589" i="16"/>
  <c r="K589" i="16"/>
  <c r="D589" i="16"/>
  <c r="L588" i="16"/>
  <c r="K588" i="16" s="1"/>
  <c r="P587" i="16"/>
  <c r="Q587" i="16" s="1"/>
  <c r="L587" i="16"/>
  <c r="K587" i="16" s="1"/>
  <c r="Q586" i="16"/>
  <c r="P586" i="16"/>
  <c r="L586" i="16"/>
  <c r="K586" i="16" s="1"/>
  <c r="D586" i="16"/>
  <c r="L585" i="16"/>
  <c r="P585" i="16" s="1"/>
  <c r="K585" i="16"/>
  <c r="L584" i="16"/>
  <c r="K584" i="16" s="1"/>
  <c r="P583" i="16"/>
  <c r="Q583" i="16" s="1"/>
  <c r="L583" i="16"/>
  <c r="K583" i="16" s="1"/>
  <c r="Q582" i="16"/>
  <c r="P582" i="16"/>
  <c r="L582" i="16"/>
  <c r="K582" i="16" s="1"/>
  <c r="D582" i="16"/>
  <c r="L581" i="16"/>
  <c r="P581" i="16" s="1"/>
  <c r="K581" i="16"/>
  <c r="L580" i="16"/>
  <c r="K580" i="16" s="1"/>
  <c r="P579" i="16"/>
  <c r="Q579" i="16" s="1"/>
  <c r="L579" i="16"/>
  <c r="K579" i="16" s="1"/>
  <c r="Q578" i="16"/>
  <c r="P578" i="16"/>
  <c r="L578" i="16"/>
  <c r="K578" i="16" s="1"/>
  <c r="D578" i="16"/>
  <c r="Q577" i="16"/>
  <c r="P577" i="16"/>
  <c r="L577" i="16"/>
  <c r="K577" i="16"/>
  <c r="D577" i="16"/>
  <c r="L576" i="16"/>
  <c r="K576" i="16" s="1"/>
  <c r="P575" i="16"/>
  <c r="Q575" i="16" s="1"/>
  <c r="L575" i="16"/>
  <c r="K575" i="16" s="1"/>
  <c r="L572" i="16"/>
  <c r="K572" i="16" s="1"/>
  <c r="P571" i="16"/>
  <c r="Q571" i="16" s="1"/>
  <c r="L571" i="16"/>
  <c r="K571" i="16" s="1"/>
  <c r="Q570" i="16"/>
  <c r="P570" i="16"/>
  <c r="L570" i="16"/>
  <c r="K570" i="16" s="1"/>
  <c r="D570" i="16"/>
  <c r="L569" i="16"/>
  <c r="P569" i="16" s="1"/>
  <c r="K569" i="16"/>
  <c r="L568" i="16"/>
  <c r="K568" i="16" s="1"/>
  <c r="L566" i="16"/>
  <c r="P566" i="16" s="1"/>
  <c r="Q565" i="16"/>
  <c r="P565" i="16"/>
  <c r="L565" i="16"/>
  <c r="K565" i="16"/>
  <c r="D565" i="16"/>
  <c r="L564" i="16"/>
  <c r="K564" i="16" s="1"/>
  <c r="P563" i="16"/>
  <c r="Q563" i="16" s="1"/>
  <c r="L563" i="16"/>
  <c r="K563" i="16" s="1"/>
  <c r="Q562" i="16"/>
  <c r="P562" i="16"/>
  <c r="L562" i="16"/>
  <c r="K562" i="16" s="1"/>
  <c r="D562" i="16"/>
  <c r="L561" i="16"/>
  <c r="P561" i="16" s="1"/>
  <c r="K561" i="16"/>
  <c r="L560" i="16"/>
  <c r="K560" i="16" s="1"/>
  <c r="P559" i="16"/>
  <c r="Q559" i="16" s="1"/>
  <c r="L559" i="16"/>
  <c r="K559" i="16" s="1"/>
  <c r="Q558" i="16"/>
  <c r="P558" i="16"/>
  <c r="L558" i="16"/>
  <c r="K558" i="16" s="1"/>
  <c r="D558" i="16"/>
  <c r="L557" i="16"/>
  <c r="P557" i="16" s="1"/>
  <c r="K557" i="16"/>
  <c r="L556" i="16"/>
  <c r="L553" i="16"/>
  <c r="P553" i="16" s="1"/>
  <c r="K553" i="16"/>
  <c r="L552" i="16"/>
  <c r="P551" i="16"/>
  <c r="L551" i="16"/>
  <c r="K551" i="16" s="1"/>
  <c r="Q550" i="16"/>
  <c r="P550" i="16"/>
  <c r="L550" i="16"/>
  <c r="K550" i="16" s="1"/>
  <c r="D550" i="16"/>
  <c r="L549" i="16"/>
  <c r="P549" i="16" s="1"/>
  <c r="K549" i="16"/>
  <c r="P547" i="16"/>
  <c r="L547" i="16"/>
  <c r="K547" i="16" s="1"/>
  <c r="Q546" i="16"/>
  <c r="P546" i="16"/>
  <c r="L546" i="16"/>
  <c r="K546" i="16"/>
  <c r="D546" i="16"/>
  <c r="L545" i="16"/>
  <c r="P545" i="16" s="1"/>
  <c r="K545" i="16"/>
  <c r="L544" i="16"/>
  <c r="P543" i="16"/>
  <c r="L543" i="16"/>
  <c r="K543" i="16" s="1"/>
  <c r="L542" i="16"/>
  <c r="P542" i="16" s="1"/>
  <c r="Q542" i="16" s="1"/>
  <c r="D542" i="16"/>
  <c r="L541" i="16"/>
  <c r="P541" i="16" s="1"/>
  <c r="Q541" i="16" s="1"/>
  <c r="K541" i="16"/>
  <c r="D541" i="16"/>
  <c r="Q540" i="16"/>
  <c r="P540" i="16"/>
  <c r="L540" i="16"/>
  <c r="K540" i="16"/>
  <c r="D540" i="16"/>
  <c r="L539" i="16"/>
  <c r="P539" i="16" s="1"/>
  <c r="K539" i="16"/>
  <c r="L538" i="16"/>
  <c r="K538" i="16" s="1"/>
  <c r="P537" i="16"/>
  <c r="Q537" i="16" s="1"/>
  <c r="L537" i="16"/>
  <c r="K537" i="16" s="1"/>
  <c r="L534" i="16"/>
  <c r="K534" i="16" s="1"/>
  <c r="P533" i="16"/>
  <c r="Q533" i="16" s="1"/>
  <c r="L533" i="16"/>
  <c r="K533" i="16" s="1"/>
  <c r="Q532" i="16"/>
  <c r="P532" i="16"/>
  <c r="L532" i="16"/>
  <c r="K532" i="16"/>
  <c r="D532" i="16"/>
  <c r="L531" i="16"/>
  <c r="P531" i="16" s="1"/>
  <c r="K531" i="16"/>
  <c r="L530" i="16"/>
  <c r="K530" i="16" s="1"/>
  <c r="P529" i="16"/>
  <c r="Q529" i="16" s="1"/>
  <c r="L529" i="16"/>
  <c r="K529" i="16" s="1"/>
  <c r="L526" i="16"/>
  <c r="K526" i="16" s="1"/>
  <c r="P525" i="16"/>
  <c r="Q525" i="16" s="1"/>
  <c r="L525" i="16"/>
  <c r="K525" i="16" s="1"/>
  <c r="Q524" i="16"/>
  <c r="P524" i="16"/>
  <c r="L524" i="16"/>
  <c r="K524" i="16"/>
  <c r="D524" i="16"/>
  <c r="L523" i="16"/>
  <c r="P523" i="16" s="1"/>
  <c r="K523" i="16"/>
  <c r="L522" i="16"/>
  <c r="K522" i="16" s="1"/>
  <c r="P521" i="16"/>
  <c r="Q521" i="16" s="1"/>
  <c r="L521" i="16"/>
  <c r="K521" i="16" s="1"/>
  <c r="L519" i="16"/>
  <c r="P519" i="16" s="1"/>
  <c r="K519" i="16"/>
  <c r="L518" i="16"/>
  <c r="K518" i="16" s="1"/>
  <c r="P517" i="16"/>
  <c r="Q517" i="16" s="1"/>
  <c r="L517" i="16"/>
  <c r="K517" i="16" s="1"/>
  <c r="L516" i="16"/>
  <c r="P516" i="16" s="1"/>
  <c r="K516" i="16"/>
  <c r="L515" i="16"/>
  <c r="P515" i="16" s="1"/>
  <c r="K515" i="16"/>
  <c r="L514" i="16"/>
  <c r="K514" i="16" s="1"/>
  <c r="P513" i="16"/>
  <c r="Q513" i="16" s="1"/>
  <c r="L513" i="16"/>
  <c r="K513" i="16" s="1"/>
  <c r="L512" i="16"/>
  <c r="P512" i="16" s="1"/>
  <c r="K512" i="16"/>
  <c r="L511" i="16"/>
  <c r="P511" i="16" s="1"/>
  <c r="K511" i="16"/>
  <c r="L510" i="16"/>
  <c r="K510" i="16" s="1"/>
  <c r="L507" i="16"/>
  <c r="P507" i="16" s="1"/>
  <c r="K507" i="16"/>
  <c r="L506" i="16"/>
  <c r="K506" i="16" s="1"/>
  <c r="P505" i="16"/>
  <c r="Q505" i="16" s="1"/>
  <c r="L505" i="16"/>
  <c r="K505" i="16" s="1"/>
  <c r="L504" i="16"/>
  <c r="P504" i="16" s="1"/>
  <c r="K504" i="16"/>
  <c r="L503" i="16"/>
  <c r="P503" i="16" s="1"/>
  <c r="K503" i="16"/>
  <c r="L502" i="16"/>
  <c r="K502" i="16" s="1"/>
  <c r="P501" i="16"/>
  <c r="Q501" i="16" s="1"/>
  <c r="L501" i="16"/>
  <c r="K501" i="16" s="1"/>
  <c r="L500" i="16"/>
  <c r="P500" i="16" s="1"/>
  <c r="K500" i="16"/>
  <c r="L499" i="16"/>
  <c r="P499" i="16" s="1"/>
  <c r="K499" i="16"/>
  <c r="L498" i="16"/>
  <c r="K498" i="16" s="1"/>
  <c r="L496" i="16"/>
  <c r="P496" i="16" s="1"/>
  <c r="K496" i="16"/>
  <c r="L495" i="16"/>
  <c r="P495" i="16" s="1"/>
  <c r="K495" i="16"/>
  <c r="L494" i="16"/>
  <c r="K494" i="16" s="1"/>
  <c r="P493" i="16"/>
  <c r="Q493" i="16" s="1"/>
  <c r="L493" i="16"/>
  <c r="K493" i="16" s="1"/>
  <c r="L492" i="16"/>
  <c r="P492" i="16" s="1"/>
  <c r="K492" i="16"/>
  <c r="L491" i="16"/>
  <c r="P491" i="16" s="1"/>
  <c r="K491" i="16"/>
  <c r="L490" i="16"/>
  <c r="K490" i="16" s="1"/>
  <c r="P489" i="16"/>
  <c r="Q489" i="16" s="1"/>
  <c r="L489" i="16"/>
  <c r="K489" i="16" s="1"/>
  <c r="L488" i="16"/>
  <c r="P488" i="16" s="1"/>
  <c r="K488" i="16"/>
  <c r="L487" i="16"/>
  <c r="P487" i="16" s="1"/>
  <c r="K487" i="16"/>
  <c r="L486" i="16"/>
  <c r="K486" i="16" s="1"/>
  <c r="P485" i="16"/>
  <c r="Q485" i="16" s="1"/>
  <c r="L485" i="16"/>
  <c r="K485" i="16" s="1"/>
  <c r="L484" i="16"/>
  <c r="P484" i="16" s="1"/>
  <c r="K484" i="16"/>
  <c r="L483" i="16"/>
  <c r="P483" i="16" s="1"/>
  <c r="K483" i="16"/>
  <c r="L482" i="16"/>
  <c r="K482" i="16" s="1"/>
  <c r="P481" i="16"/>
  <c r="Q481" i="16" s="1"/>
  <c r="L481" i="16"/>
  <c r="K481" i="16" s="1"/>
  <c r="L480" i="16"/>
  <c r="P480" i="16" s="1"/>
  <c r="K480" i="16"/>
  <c r="L479" i="16"/>
  <c r="P479" i="16" s="1"/>
  <c r="K479" i="16"/>
  <c r="L478" i="16"/>
  <c r="K478" i="16" s="1"/>
  <c r="P477" i="16"/>
  <c r="Q477" i="16" s="1"/>
  <c r="L477" i="16"/>
  <c r="K477" i="16" s="1"/>
  <c r="L476" i="16"/>
  <c r="P476" i="16" s="1"/>
  <c r="K476" i="16"/>
  <c r="L475" i="16"/>
  <c r="P475" i="16" s="1"/>
  <c r="K475" i="16"/>
  <c r="L474" i="16"/>
  <c r="K474" i="16" s="1"/>
  <c r="P473" i="16"/>
  <c r="Q473" i="16" s="1"/>
  <c r="L473" i="16"/>
  <c r="K473" i="16" s="1"/>
  <c r="Q472" i="16"/>
  <c r="P472" i="16"/>
  <c r="L472" i="16"/>
  <c r="K472" i="16"/>
  <c r="D472" i="16"/>
  <c r="L471" i="16"/>
  <c r="P471" i="16" s="1"/>
  <c r="K471" i="16"/>
  <c r="L470" i="16"/>
  <c r="K470" i="16" s="1"/>
  <c r="P469" i="16"/>
  <c r="Q469" i="16" s="1"/>
  <c r="L469" i="16"/>
  <c r="K469" i="16" s="1"/>
  <c r="Q468" i="16"/>
  <c r="P468" i="16"/>
  <c r="L468" i="16"/>
  <c r="K468" i="16"/>
  <c r="D468" i="16"/>
  <c r="L467" i="16"/>
  <c r="P467" i="16" s="1"/>
  <c r="K467" i="16"/>
  <c r="L466" i="16"/>
  <c r="K466" i="16" s="1"/>
  <c r="P465" i="16"/>
  <c r="Q465" i="16" s="1"/>
  <c r="L465" i="16"/>
  <c r="K465" i="16" s="1"/>
  <c r="Q464" i="16"/>
  <c r="P464" i="16"/>
  <c r="L464" i="16"/>
  <c r="K464" i="16"/>
  <c r="D464" i="16"/>
  <c r="P461" i="16"/>
  <c r="Q461" i="16" s="1"/>
  <c r="L461" i="16"/>
  <c r="K461" i="16" s="1"/>
  <c r="L460" i="16"/>
  <c r="P460" i="16" s="1"/>
  <c r="K460" i="16"/>
  <c r="L459" i="16"/>
  <c r="P459" i="16" s="1"/>
  <c r="K459" i="16"/>
  <c r="L458" i="16"/>
  <c r="K458" i="16" s="1"/>
  <c r="P457" i="16"/>
  <c r="Q457" i="16" s="1"/>
  <c r="L457" i="16"/>
  <c r="K457" i="16" s="1"/>
  <c r="L456" i="16"/>
  <c r="P456" i="16" s="1"/>
  <c r="K456" i="16"/>
  <c r="L455" i="16"/>
  <c r="P455" i="16" s="1"/>
  <c r="K455" i="16"/>
  <c r="L454" i="16"/>
  <c r="K454" i="16" s="1"/>
  <c r="P453" i="16"/>
  <c r="Q453" i="16" s="1"/>
  <c r="L453" i="16"/>
  <c r="K453" i="16" s="1"/>
  <c r="L452" i="16"/>
  <c r="P452" i="16" s="1"/>
  <c r="K452" i="16"/>
  <c r="L451" i="16"/>
  <c r="P451" i="16" s="1"/>
  <c r="K451" i="16"/>
  <c r="P449" i="16"/>
  <c r="Q449" i="16" s="1"/>
  <c r="L449" i="16"/>
  <c r="K449" i="16" s="1"/>
  <c r="Q448" i="16"/>
  <c r="P448" i="16"/>
  <c r="L448" i="16"/>
  <c r="K448" i="16"/>
  <c r="D448" i="16"/>
  <c r="L447" i="16"/>
  <c r="P447" i="16" s="1"/>
  <c r="K447" i="16"/>
  <c r="L446" i="16"/>
  <c r="K446" i="16" s="1"/>
  <c r="P445" i="16"/>
  <c r="Q445" i="16" s="1"/>
  <c r="L445" i="16"/>
  <c r="K445" i="16" s="1"/>
  <c r="Q444" i="16"/>
  <c r="P444" i="16"/>
  <c r="L444" i="16"/>
  <c r="K444" i="16"/>
  <c r="D444" i="16"/>
  <c r="L442" i="16"/>
  <c r="K442" i="16" s="1"/>
  <c r="P441" i="16"/>
  <c r="Q441" i="16" s="1"/>
  <c r="L441" i="16"/>
  <c r="K441" i="16" s="1"/>
  <c r="L439" i="16"/>
  <c r="P439" i="16" s="1"/>
  <c r="K439" i="16"/>
  <c r="L438" i="16"/>
  <c r="K438" i="16" s="1"/>
  <c r="P437" i="16"/>
  <c r="Q437" i="16" s="1"/>
  <c r="L437" i="16"/>
  <c r="K437" i="16" s="1"/>
  <c r="Q436" i="16"/>
  <c r="P436" i="16"/>
  <c r="L436" i="16"/>
  <c r="K436" i="16"/>
  <c r="D436" i="16"/>
  <c r="L435" i="16"/>
  <c r="P435" i="16" s="1"/>
  <c r="K435" i="16"/>
  <c r="L434" i="16"/>
  <c r="K434" i="16" s="1"/>
  <c r="P433" i="16"/>
  <c r="Q433" i="16" s="1"/>
  <c r="L433" i="16"/>
  <c r="K433" i="16" s="1"/>
  <c r="L432" i="16"/>
  <c r="P432" i="16" s="1"/>
  <c r="K432" i="16"/>
  <c r="L431" i="16"/>
  <c r="P431" i="16" s="1"/>
  <c r="K431" i="16"/>
  <c r="L430" i="16"/>
  <c r="K430" i="16" s="1"/>
  <c r="P429" i="16"/>
  <c r="Q429" i="16" s="1"/>
  <c r="L429" i="16"/>
  <c r="K429" i="16" s="1"/>
  <c r="Q428" i="16"/>
  <c r="P428" i="16"/>
  <c r="L428" i="16"/>
  <c r="K428" i="16"/>
  <c r="D428" i="16"/>
  <c r="L427" i="16"/>
  <c r="P427" i="16" s="1"/>
  <c r="K427" i="16"/>
  <c r="L426" i="16"/>
  <c r="K426" i="16" s="1"/>
  <c r="P425" i="16"/>
  <c r="Q425" i="16" s="1"/>
  <c r="L425" i="16"/>
  <c r="K425" i="16" s="1"/>
  <c r="Q424" i="16"/>
  <c r="P424" i="16"/>
  <c r="L424" i="16"/>
  <c r="K424" i="16"/>
  <c r="D424" i="16"/>
  <c r="L423" i="16"/>
  <c r="P423" i="16" s="1"/>
  <c r="K423" i="16"/>
  <c r="L422" i="16"/>
  <c r="K422" i="16" s="1"/>
  <c r="P421" i="16"/>
  <c r="Q421" i="16" s="1"/>
  <c r="L421" i="16"/>
  <c r="K421" i="16" s="1"/>
  <c r="L420" i="16"/>
  <c r="P420" i="16" s="1"/>
  <c r="K420" i="16"/>
  <c r="L419" i="16"/>
  <c r="P419" i="16" s="1"/>
  <c r="K419" i="16"/>
  <c r="L418" i="16"/>
  <c r="K418" i="16" s="1"/>
  <c r="P417" i="16"/>
  <c r="Q417" i="16" s="1"/>
  <c r="L417" i="16"/>
  <c r="K417" i="16" s="1"/>
  <c r="L416" i="16"/>
  <c r="P416" i="16" s="1"/>
  <c r="K416" i="16"/>
  <c r="L415" i="16"/>
  <c r="P415" i="16" s="1"/>
  <c r="K415" i="16"/>
  <c r="L414" i="16"/>
  <c r="K414" i="16" s="1"/>
  <c r="P413" i="16"/>
  <c r="Q413" i="16" s="1"/>
  <c r="L413" i="16"/>
  <c r="K413" i="16" s="1"/>
  <c r="L412" i="16"/>
  <c r="P412" i="16" s="1"/>
  <c r="K412" i="16"/>
  <c r="L411" i="16"/>
  <c r="P411" i="16" s="1"/>
  <c r="K411" i="16"/>
  <c r="L407" i="16"/>
  <c r="P407" i="16" s="1"/>
  <c r="K407" i="16"/>
  <c r="L406" i="16"/>
  <c r="P406" i="16" s="1"/>
  <c r="K406" i="16"/>
  <c r="L405" i="16"/>
  <c r="K405" i="16" s="1"/>
  <c r="P404" i="16"/>
  <c r="Q404" i="16" s="1"/>
  <c r="L404" i="16"/>
  <c r="K404" i="16" s="1"/>
  <c r="L402" i="16"/>
  <c r="P402" i="16" s="1"/>
  <c r="K402" i="16"/>
  <c r="L401" i="16"/>
  <c r="K401" i="16" s="1"/>
  <c r="P400" i="16"/>
  <c r="Q400" i="16" s="1"/>
  <c r="L400" i="16"/>
  <c r="K400" i="16" s="1"/>
  <c r="L399" i="16"/>
  <c r="P399" i="16" s="1"/>
  <c r="K399" i="16"/>
  <c r="L397" i="16"/>
  <c r="K397" i="16" s="1"/>
  <c r="P396" i="16"/>
  <c r="Q396" i="16" s="1"/>
  <c r="L396" i="16"/>
  <c r="K396" i="16" s="1"/>
  <c r="L395" i="16"/>
  <c r="P395" i="16" s="1"/>
  <c r="K395" i="16"/>
  <c r="L394" i="16"/>
  <c r="P394" i="16" s="1"/>
  <c r="K394" i="16"/>
  <c r="L391" i="16"/>
  <c r="P391" i="16" s="1"/>
  <c r="K391" i="16"/>
  <c r="L390" i="16"/>
  <c r="P390" i="16" s="1"/>
  <c r="K390" i="16"/>
  <c r="P388" i="16"/>
  <c r="Q388" i="16" s="1"/>
  <c r="L388" i="16"/>
  <c r="K388" i="16" s="1"/>
  <c r="L387" i="16"/>
  <c r="P387" i="16" s="1"/>
  <c r="K387" i="16"/>
  <c r="L385" i="16"/>
  <c r="K385" i="16" s="1"/>
  <c r="P384" i="16"/>
  <c r="Q384" i="16" s="1"/>
  <c r="L384" i="16"/>
  <c r="K384" i="16" s="1"/>
  <c r="L381" i="16"/>
  <c r="K381" i="16" s="1"/>
  <c r="P380" i="16"/>
  <c r="Q380" i="16" s="1"/>
  <c r="L380" i="16"/>
  <c r="K380" i="16"/>
  <c r="L379" i="16"/>
  <c r="P379" i="16" s="1"/>
  <c r="K379" i="16"/>
  <c r="L378" i="16"/>
  <c r="P378" i="16" s="1"/>
  <c r="K378" i="16"/>
  <c r="L377" i="16"/>
  <c r="K377" i="16" s="1"/>
  <c r="P376" i="16"/>
  <c r="Q376" i="16" s="1"/>
  <c r="L376" i="16"/>
  <c r="K376" i="16"/>
  <c r="L375" i="16"/>
  <c r="P375" i="16" s="1"/>
  <c r="K375" i="16"/>
  <c r="L374" i="16"/>
  <c r="P374" i="16" s="1"/>
  <c r="K374" i="16"/>
  <c r="L373" i="16"/>
  <c r="K373" i="16" s="1"/>
  <c r="P372" i="16"/>
  <c r="Q372" i="16" s="1"/>
  <c r="L372" i="16"/>
  <c r="K372" i="16"/>
  <c r="L369" i="16"/>
  <c r="K369" i="16" s="1"/>
  <c r="P368" i="16"/>
  <c r="Q368" i="16" s="1"/>
  <c r="L368" i="16"/>
  <c r="K368" i="16"/>
  <c r="L367" i="16"/>
  <c r="P367" i="16" s="1"/>
  <c r="L366" i="16"/>
  <c r="P366" i="16" s="1"/>
  <c r="K366" i="16"/>
  <c r="L365" i="16"/>
  <c r="K365" i="16" s="1"/>
  <c r="L363" i="16"/>
  <c r="P363" i="16" s="1"/>
  <c r="P362" i="16"/>
  <c r="Q362" i="16" s="1"/>
  <c r="L362" i="16"/>
  <c r="K362" i="16"/>
  <c r="D362" i="16"/>
  <c r="L361" i="16"/>
  <c r="K361" i="16" s="1"/>
  <c r="P360" i="16"/>
  <c r="Q360" i="16" s="1"/>
  <c r="L360" i="16"/>
  <c r="K360" i="16" s="1"/>
  <c r="Q359" i="16"/>
  <c r="P359" i="16"/>
  <c r="L359" i="16"/>
  <c r="K359" i="16" s="1"/>
  <c r="D359" i="16"/>
  <c r="Q358" i="16"/>
  <c r="P358" i="16"/>
  <c r="L358" i="16"/>
  <c r="K358" i="16"/>
  <c r="D358" i="16"/>
  <c r="L357" i="16"/>
  <c r="P356" i="16"/>
  <c r="L356" i="16"/>
  <c r="K356" i="16" s="1"/>
  <c r="Q355" i="16"/>
  <c r="P355" i="16"/>
  <c r="L355" i="16"/>
  <c r="K355" i="16" s="1"/>
  <c r="D355" i="16"/>
  <c r="Q354" i="16"/>
  <c r="P354" i="16"/>
  <c r="L354" i="16"/>
  <c r="K354" i="16"/>
  <c r="D354" i="16"/>
  <c r="L353" i="16"/>
  <c r="P353" i="16" s="1"/>
  <c r="L352" i="16"/>
  <c r="K352" i="16" s="1"/>
  <c r="Q351" i="16"/>
  <c r="P351" i="16"/>
  <c r="L351" i="16"/>
  <c r="K351" i="16" s="1"/>
  <c r="D351" i="16"/>
  <c r="Q350" i="16"/>
  <c r="P350" i="16"/>
  <c r="L350" i="16"/>
  <c r="K350" i="16"/>
  <c r="D350" i="16"/>
  <c r="L349" i="16"/>
  <c r="P349" i="16" s="1"/>
  <c r="Q349" i="16" s="1"/>
  <c r="D349" i="16"/>
  <c r="P348" i="16"/>
  <c r="Q348" i="16" s="1"/>
  <c r="L348" i="16"/>
  <c r="K348" i="16" s="1"/>
  <c r="L345" i="16"/>
  <c r="K345" i="16" s="1"/>
  <c r="P344" i="16"/>
  <c r="Q344" i="16" s="1"/>
  <c r="L344" i="16"/>
  <c r="K344" i="16" s="1"/>
  <c r="Q343" i="16"/>
  <c r="P343" i="16"/>
  <c r="L343" i="16"/>
  <c r="K343" i="16"/>
  <c r="D343" i="16"/>
  <c r="L342" i="16"/>
  <c r="P342" i="16" s="1"/>
  <c r="K342" i="16"/>
  <c r="L341" i="16"/>
  <c r="K341" i="16" s="1"/>
  <c r="Q339" i="16"/>
  <c r="P339" i="16"/>
  <c r="L339" i="16"/>
  <c r="K339" i="16"/>
  <c r="D339" i="16"/>
  <c r="L338" i="16"/>
  <c r="P338" i="16" s="1"/>
  <c r="K338" i="16"/>
  <c r="L337" i="16"/>
  <c r="K337" i="16" s="1"/>
  <c r="P336" i="16"/>
  <c r="Q336" i="16" s="1"/>
  <c r="L336" i="16"/>
  <c r="K336" i="16" s="1"/>
  <c r="L335" i="16"/>
  <c r="P335" i="16" s="1"/>
  <c r="K335" i="16"/>
  <c r="L334" i="16"/>
  <c r="P334" i="16" s="1"/>
  <c r="K334" i="16"/>
  <c r="L333" i="16"/>
  <c r="K333" i="16" s="1"/>
  <c r="P332" i="16"/>
  <c r="Q332" i="16" s="1"/>
  <c r="L332" i="16"/>
  <c r="K332" i="16" s="1"/>
  <c r="L331" i="16"/>
  <c r="P331" i="16" s="1"/>
  <c r="K331" i="16"/>
  <c r="L330" i="16"/>
  <c r="P330" i="16" s="1"/>
  <c r="K330" i="16"/>
  <c r="L329" i="16"/>
  <c r="K329" i="16" s="1"/>
  <c r="L326" i="16"/>
  <c r="P326" i="16" s="1"/>
  <c r="K326" i="16"/>
  <c r="L325" i="16"/>
  <c r="K325" i="16" s="1"/>
  <c r="P324" i="16"/>
  <c r="Q324" i="16" s="1"/>
  <c r="L324" i="16"/>
  <c r="K324" i="16" s="1"/>
  <c r="L323" i="16"/>
  <c r="P323" i="16" s="1"/>
  <c r="K323" i="16"/>
  <c r="L322" i="16"/>
  <c r="P322" i="16" s="1"/>
  <c r="K322" i="16"/>
  <c r="P320" i="16"/>
  <c r="Q320" i="16" s="1"/>
  <c r="L320" i="16"/>
  <c r="K320" i="16" s="1"/>
  <c r="Q319" i="16"/>
  <c r="P319" i="16"/>
  <c r="L319" i="16"/>
  <c r="K319" i="16"/>
  <c r="D319" i="16"/>
  <c r="L318" i="16"/>
  <c r="P318" i="16" s="1"/>
  <c r="K318" i="16"/>
  <c r="L317" i="16"/>
  <c r="K317" i="16" s="1"/>
  <c r="P316" i="16"/>
  <c r="Q316" i="16" s="1"/>
  <c r="L316" i="16"/>
  <c r="K316" i="16" s="1"/>
  <c r="Q315" i="16"/>
  <c r="P315" i="16"/>
  <c r="L315" i="16"/>
  <c r="K315" i="16"/>
  <c r="D315" i="16"/>
  <c r="L314" i="16"/>
  <c r="P314" i="16" s="1"/>
  <c r="K314" i="16"/>
  <c r="L313" i="16"/>
  <c r="K313" i="16" s="1"/>
  <c r="P312" i="16"/>
  <c r="Q312" i="16" s="1"/>
  <c r="L312" i="16"/>
  <c r="K312" i="16" s="1"/>
  <c r="Q311" i="16"/>
  <c r="P311" i="16"/>
  <c r="L311" i="16"/>
  <c r="K311" i="16"/>
  <c r="D311" i="16"/>
  <c r="L310" i="16"/>
  <c r="P310" i="16" s="1"/>
  <c r="K310" i="16"/>
  <c r="Q307" i="16"/>
  <c r="P307" i="16"/>
  <c r="L307" i="16"/>
  <c r="K307" i="16"/>
  <c r="D307" i="16"/>
  <c r="L306" i="16"/>
  <c r="P306" i="16" s="1"/>
  <c r="K306" i="16"/>
  <c r="Q303" i="16"/>
  <c r="P303" i="16"/>
  <c r="L303" i="16"/>
  <c r="K303" i="16"/>
  <c r="D303" i="16"/>
  <c r="L302" i="16"/>
  <c r="P302" i="16" s="1"/>
  <c r="K302" i="16"/>
  <c r="L301" i="16"/>
  <c r="K301" i="16" s="1"/>
  <c r="P300" i="16"/>
  <c r="Q300" i="16" s="1"/>
  <c r="L300" i="16"/>
  <c r="K300" i="16" s="1"/>
  <c r="L298" i="16"/>
  <c r="P298" i="16" s="1"/>
  <c r="K298" i="16"/>
  <c r="L297" i="16"/>
  <c r="K297" i="16" s="1"/>
  <c r="P296" i="16"/>
  <c r="Q296" i="16" s="1"/>
  <c r="L296" i="16"/>
  <c r="K296" i="16" s="1"/>
  <c r="L295" i="16"/>
  <c r="P295" i="16" s="1"/>
  <c r="K295" i="16"/>
  <c r="L293" i="16"/>
  <c r="K293" i="16" s="1"/>
  <c r="P292" i="16"/>
  <c r="Q292" i="16" s="1"/>
  <c r="L292" i="16"/>
  <c r="K292" i="16"/>
  <c r="L291" i="16"/>
  <c r="P291" i="16" s="1"/>
  <c r="K291" i="16"/>
  <c r="L290" i="16"/>
  <c r="P290" i="16" s="1"/>
  <c r="K290" i="16"/>
  <c r="L289" i="16"/>
  <c r="K289" i="16" s="1"/>
  <c r="P288" i="16"/>
  <c r="Q288" i="16" s="1"/>
  <c r="L288" i="16"/>
  <c r="K288" i="16" s="1"/>
  <c r="L287" i="16"/>
  <c r="P287" i="16" s="1"/>
  <c r="K287" i="16"/>
  <c r="L286" i="16"/>
  <c r="P286" i="16" s="1"/>
  <c r="K286" i="16"/>
  <c r="L284" i="16"/>
  <c r="K284" i="16" s="1"/>
  <c r="P283" i="16"/>
  <c r="Q283" i="16" s="1"/>
  <c r="L283" i="16"/>
  <c r="K283" i="16" s="1"/>
  <c r="L282" i="16"/>
  <c r="P282" i="16" s="1"/>
  <c r="L281" i="16"/>
  <c r="P281" i="16" s="1"/>
  <c r="K281" i="16"/>
  <c r="L280" i="16"/>
  <c r="K280" i="16" s="1"/>
  <c r="P279" i="16"/>
  <c r="Q279" i="16" s="1"/>
  <c r="L279" i="16"/>
  <c r="K279" i="16" s="1"/>
  <c r="L277" i="16"/>
  <c r="P277" i="16" s="1"/>
  <c r="L276" i="16"/>
  <c r="P276" i="16" s="1"/>
  <c r="K276" i="16"/>
  <c r="L275" i="16"/>
  <c r="K275" i="16" s="1"/>
  <c r="P274" i="16"/>
  <c r="Q274" i="16" s="1"/>
  <c r="L274" i="16"/>
  <c r="K274" i="16" s="1"/>
  <c r="Q273" i="16"/>
  <c r="P273" i="16"/>
  <c r="L273" i="16"/>
  <c r="K273" i="16" s="1"/>
  <c r="D273" i="16"/>
  <c r="L272" i="16"/>
  <c r="P272" i="16" s="1"/>
  <c r="K272" i="16"/>
  <c r="L269" i="16"/>
  <c r="P269" i="16" s="1"/>
  <c r="L268" i="16"/>
  <c r="P268" i="16" s="1"/>
  <c r="K268" i="16"/>
  <c r="L267" i="16"/>
  <c r="K267" i="16" s="1"/>
  <c r="P266" i="16"/>
  <c r="Q266" i="16" s="1"/>
  <c r="L266" i="16"/>
  <c r="K266" i="16" s="1"/>
  <c r="L264" i="16"/>
  <c r="P264" i="16" s="1"/>
  <c r="K264" i="16"/>
  <c r="L263" i="16"/>
  <c r="K263" i="16" s="1"/>
  <c r="P262" i="16"/>
  <c r="Q262" i="16" s="1"/>
  <c r="L262" i="16"/>
  <c r="K262" i="16" s="1"/>
  <c r="Q261" i="16"/>
  <c r="P261" i="16"/>
  <c r="L261" i="16"/>
  <c r="K261" i="16" s="1"/>
  <c r="D261" i="16"/>
  <c r="L259" i="16"/>
  <c r="K259" i="16" s="1"/>
  <c r="P258" i="16"/>
  <c r="Q258" i="16" s="1"/>
  <c r="L258" i="16"/>
  <c r="K258" i="16" s="1"/>
  <c r="L257" i="16"/>
  <c r="P257" i="16" s="1"/>
  <c r="L256" i="16"/>
  <c r="P256" i="16" s="1"/>
  <c r="K256" i="16"/>
  <c r="P254" i="16"/>
  <c r="Q254" i="16" s="1"/>
  <c r="L254" i="16"/>
  <c r="K254" i="16" s="1"/>
  <c r="Q253" i="16"/>
  <c r="P253" i="16"/>
  <c r="L253" i="16"/>
  <c r="K253" i="16" s="1"/>
  <c r="D253" i="16"/>
  <c r="L251" i="16"/>
  <c r="K251" i="16" s="1"/>
  <c r="L249" i="16"/>
  <c r="P249" i="16" s="1"/>
  <c r="L248" i="16"/>
  <c r="P248" i="16" s="1"/>
  <c r="K248" i="16"/>
  <c r="L247" i="16"/>
  <c r="K247" i="16" s="1"/>
  <c r="P246" i="16"/>
  <c r="Q246" i="16" s="1"/>
  <c r="L246" i="16"/>
  <c r="K246" i="16" s="1"/>
  <c r="L245" i="16"/>
  <c r="P245" i="16" s="1"/>
  <c r="L244" i="16"/>
  <c r="P244" i="16" s="1"/>
  <c r="K244" i="16"/>
  <c r="L243" i="16"/>
  <c r="K243" i="16" s="1"/>
  <c r="P242" i="16"/>
  <c r="Q242" i="16" s="1"/>
  <c r="L242" i="16"/>
  <c r="K242" i="16" s="1"/>
  <c r="Q241" i="16"/>
  <c r="P241" i="16"/>
  <c r="L241" i="16"/>
  <c r="K241" i="16" s="1"/>
  <c r="D241" i="16"/>
  <c r="L240" i="16"/>
  <c r="P240" i="16" s="1"/>
  <c r="K240" i="16"/>
  <c r="L239" i="16"/>
  <c r="K239" i="16" s="1"/>
  <c r="P238" i="16"/>
  <c r="Q238" i="16" s="1"/>
  <c r="L238" i="16"/>
  <c r="K238" i="16" s="1"/>
  <c r="Q237" i="16"/>
  <c r="P237" i="16"/>
  <c r="L237" i="16"/>
  <c r="K237" i="16" s="1"/>
  <c r="D237" i="16"/>
  <c r="L236" i="16"/>
  <c r="P236" i="16" s="1"/>
  <c r="K236" i="16"/>
  <c r="L235" i="16"/>
  <c r="K235" i="16" s="1"/>
  <c r="P234" i="16"/>
  <c r="Q234" i="16" s="1"/>
  <c r="L234" i="16"/>
  <c r="K234" i="16" s="1"/>
  <c r="Q233" i="16"/>
  <c r="P233" i="16"/>
  <c r="L233" i="16"/>
  <c r="K233" i="16" s="1"/>
  <c r="D233" i="16"/>
  <c r="Q232" i="16"/>
  <c r="P232" i="16"/>
  <c r="L232" i="16"/>
  <c r="K232" i="16"/>
  <c r="D232" i="16"/>
  <c r="L231" i="16"/>
  <c r="K231" i="16" s="1"/>
  <c r="P230" i="16"/>
  <c r="Q230" i="16" s="1"/>
  <c r="L230" i="16"/>
  <c r="K230" i="16" s="1"/>
  <c r="Q229" i="16"/>
  <c r="P229" i="16"/>
  <c r="L229" i="16"/>
  <c r="K229" i="16" s="1"/>
  <c r="D229" i="16"/>
  <c r="Q228" i="16"/>
  <c r="P228" i="16"/>
  <c r="L228" i="16"/>
  <c r="K228" i="16"/>
  <c r="D228" i="16"/>
  <c r="L227" i="16"/>
  <c r="K227" i="16" s="1"/>
  <c r="P226" i="16"/>
  <c r="Q226" i="16" s="1"/>
  <c r="L226" i="16"/>
  <c r="K226" i="16" s="1"/>
  <c r="Q225" i="16"/>
  <c r="P225" i="16"/>
  <c r="L225" i="16"/>
  <c r="K225" i="16" s="1"/>
  <c r="D225" i="16"/>
  <c r="L224" i="16"/>
  <c r="P224" i="16" s="1"/>
  <c r="K224" i="16"/>
  <c r="L223" i="16"/>
  <c r="K223" i="16" s="1"/>
  <c r="P222" i="16"/>
  <c r="Q222" i="16" s="1"/>
  <c r="L222" i="16"/>
  <c r="K222" i="16" s="1"/>
  <c r="Q221" i="16"/>
  <c r="P221" i="16"/>
  <c r="L221" i="16"/>
  <c r="K221" i="16" s="1"/>
  <c r="D221" i="16"/>
  <c r="L220" i="16"/>
  <c r="P220" i="16" s="1"/>
  <c r="K220" i="16"/>
  <c r="L219" i="16"/>
  <c r="K219" i="16" s="1"/>
  <c r="P218" i="16"/>
  <c r="Q218" i="16" s="1"/>
  <c r="L218" i="16"/>
  <c r="K218" i="16" s="1"/>
  <c r="Q217" i="16"/>
  <c r="P217" i="16"/>
  <c r="L217" i="16"/>
  <c r="K217" i="16" s="1"/>
  <c r="D217" i="16"/>
  <c r="Q216" i="16"/>
  <c r="P216" i="16"/>
  <c r="L216" i="16"/>
  <c r="K216" i="16"/>
  <c r="D216" i="16"/>
  <c r="L215" i="16"/>
  <c r="K215" i="16" s="1"/>
  <c r="P214" i="16"/>
  <c r="Q214" i="16" s="1"/>
  <c r="L214" i="16"/>
  <c r="K214" i="16" s="1"/>
  <c r="Q213" i="16"/>
  <c r="P213" i="16"/>
  <c r="L213" i="16"/>
  <c r="K213" i="16" s="1"/>
  <c r="D213" i="16"/>
  <c r="Q212" i="16"/>
  <c r="P212" i="16"/>
  <c r="L212" i="16"/>
  <c r="K212" i="16"/>
  <c r="D212" i="16"/>
  <c r="L211" i="16"/>
  <c r="K211" i="16" s="1"/>
  <c r="P210" i="16"/>
  <c r="Q210" i="16" s="1"/>
  <c r="L210" i="16"/>
  <c r="K210" i="16" s="1"/>
  <c r="Q209" i="16"/>
  <c r="P209" i="16"/>
  <c r="L209" i="16"/>
  <c r="K209" i="16" s="1"/>
  <c r="D209" i="16"/>
  <c r="Q208" i="16"/>
  <c r="P208" i="16"/>
  <c r="L208" i="16"/>
  <c r="K208" i="16"/>
  <c r="D208" i="16"/>
  <c r="L207" i="16"/>
  <c r="K207" i="16" s="1"/>
  <c r="P206" i="16"/>
  <c r="Q206" i="16" s="1"/>
  <c r="L206" i="16"/>
  <c r="K206" i="16" s="1"/>
  <c r="Q205" i="16"/>
  <c r="P205" i="16"/>
  <c r="L205" i="16"/>
  <c r="K205" i="16" s="1"/>
  <c r="D205" i="16"/>
  <c r="Q204" i="16"/>
  <c r="P204" i="16"/>
  <c r="L204" i="16"/>
  <c r="K204" i="16"/>
  <c r="D204" i="16"/>
  <c r="L203" i="16"/>
  <c r="K203" i="16" s="1"/>
  <c r="P202" i="16"/>
  <c r="Q202" i="16" s="1"/>
  <c r="L202" i="16"/>
  <c r="K202" i="16" s="1"/>
  <c r="Q201" i="16"/>
  <c r="P201" i="16"/>
  <c r="L201" i="16"/>
  <c r="K201" i="16" s="1"/>
  <c r="D201" i="16"/>
  <c r="Q200" i="16"/>
  <c r="P200" i="16"/>
  <c r="L200" i="16"/>
  <c r="K200" i="16"/>
  <c r="D200" i="16"/>
  <c r="L199" i="16"/>
  <c r="K199" i="16" s="1"/>
  <c r="P198" i="16"/>
  <c r="Q198" i="16" s="1"/>
  <c r="L198" i="16"/>
  <c r="K198" i="16" s="1"/>
  <c r="Q197" i="16"/>
  <c r="P197" i="16"/>
  <c r="L197" i="16"/>
  <c r="K197" i="16" s="1"/>
  <c r="D197" i="16"/>
  <c r="Q196" i="16"/>
  <c r="P196" i="16"/>
  <c r="L196" i="16"/>
  <c r="K196" i="16"/>
  <c r="D196" i="16"/>
  <c r="L195" i="16"/>
  <c r="P194" i="16"/>
  <c r="L194" i="16"/>
  <c r="K194" i="16" s="1"/>
  <c r="Q193" i="16"/>
  <c r="P193" i="16"/>
  <c r="L193" i="16"/>
  <c r="K193" i="16" s="1"/>
  <c r="D193" i="16"/>
  <c r="Q192" i="16"/>
  <c r="P192" i="16"/>
  <c r="L192" i="16"/>
  <c r="K192" i="16"/>
  <c r="D192" i="16"/>
  <c r="L191" i="16"/>
  <c r="P190" i="16"/>
  <c r="L190" i="16"/>
  <c r="K190" i="16" s="1"/>
  <c r="Q189" i="16"/>
  <c r="P189" i="16"/>
  <c r="L189" i="16"/>
  <c r="K189" i="16" s="1"/>
  <c r="D189" i="16"/>
  <c r="Q188" i="16"/>
  <c r="P188" i="16"/>
  <c r="L188" i="16"/>
  <c r="K188" i="16"/>
  <c r="D188" i="16"/>
  <c r="L187" i="16"/>
  <c r="P186" i="16"/>
  <c r="L186" i="16"/>
  <c r="K186" i="16" s="1"/>
  <c r="Q185" i="16"/>
  <c r="P185" i="16"/>
  <c r="L185" i="16"/>
  <c r="K185" i="16" s="1"/>
  <c r="D185" i="16"/>
  <c r="Q184" i="16"/>
  <c r="P184" i="16"/>
  <c r="L184" i="16"/>
  <c r="K184" i="16"/>
  <c r="D184" i="16"/>
  <c r="L183" i="16"/>
  <c r="P183" i="16" s="1"/>
  <c r="P182" i="16"/>
  <c r="L182" i="16"/>
  <c r="K182" i="16" s="1"/>
  <c r="Q181" i="16"/>
  <c r="P181" i="16"/>
  <c r="L181" i="16"/>
  <c r="K181" i="16" s="1"/>
  <c r="D181" i="16"/>
  <c r="Q180" i="16"/>
  <c r="L180" i="16"/>
  <c r="P180" i="16" s="1"/>
  <c r="K180" i="16"/>
  <c r="D180" i="16"/>
  <c r="L179" i="16"/>
  <c r="P179" i="16" s="1"/>
  <c r="P178" i="16"/>
  <c r="L178" i="16"/>
  <c r="K178" i="16" s="1"/>
  <c r="Q177" i="16"/>
  <c r="P177" i="16"/>
  <c r="L177" i="16"/>
  <c r="K177" i="16" s="1"/>
  <c r="D177" i="16"/>
  <c r="L174" i="16"/>
  <c r="K174" i="16" s="1"/>
  <c r="Q173" i="16"/>
  <c r="P173" i="16"/>
  <c r="L173" i="16"/>
  <c r="K173" i="16" s="1"/>
  <c r="D173" i="16"/>
  <c r="Q172" i="16"/>
  <c r="L172" i="16"/>
  <c r="P172" i="16" s="1"/>
  <c r="K172" i="16"/>
  <c r="D172" i="16"/>
  <c r="L171" i="16"/>
  <c r="P171" i="16" s="1"/>
  <c r="L170" i="16"/>
  <c r="K170" i="16" s="1"/>
  <c r="Q169" i="16"/>
  <c r="P169" i="16"/>
  <c r="L169" i="16"/>
  <c r="K169" i="16" s="1"/>
  <c r="D169" i="16"/>
  <c r="Q168" i="16"/>
  <c r="L168" i="16"/>
  <c r="P168" i="16" s="1"/>
  <c r="K168" i="16"/>
  <c r="D168" i="16"/>
  <c r="L167" i="16"/>
  <c r="P167" i="16" s="1"/>
  <c r="L166" i="16"/>
  <c r="K166" i="16" s="1"/>
  <c r="Q165" i="16"/>
  <c r="P165" i="16"/>
  <c r="L165" i="16"/>
  <c r="K165" i="16" s="1"/>
  <c r="D165" i="16"/>
  <c r="Q164" i="16"/>
  <c r="L164" i="16"/>
  <c r="P164" i="16" s="1"/>
  <c r="K164" i="16"/>
  <c r="D164" i="16"/>
  <c r="L163" i="16"/>
  <c r="P163" i="16" s="1"/>
  <c r="P161" i="16"/>
  <c r="D161" i="16" s="1"/>
  <c r="L161" i="16"/>
  <c r="K161" i="16" s="1"/>
  <c r="Q160" i="16"/>
  <c r="P160" i="16"/>
  <c r="L160" i="16"/>
  <c r="K160" i="16"/>
  <c r="D160" i="16"/>
  <c r="L159" i="16"/>
  <c r="P159" i="16" s="1"/>
  <c r="P158" i="16"/>
  <c r="L158" i="16"/>
  <c r="K158" i="16" s="1"/>
  <c r="Q156" i="16"/>
  <c r="L156" i="16"/>
  <c r="P156" i="16" s="1"/>
  <c r="K156" i="16"/>
  <c r="D156" i="16"/>
  <c r="L155" i="16"/>
  <c r="P155" i="16" s="1"/>
  <c r="P153" i="16"/>
  <c r="D153" i="16" s="1"/>
  <c r="L153" i="16"/>
  <c r="K153" i="16" s="1"/>
  <c r="Q151" i="16"/>
  <c r="P151" i="16"/>
  <c r="L151" i="16"/>
  <c r="K151" i="16" s="1"/>
  <c r="D151" i="16"/>
  <c r="Q150" i="16"/>
  <c r="P150" i="16"/>
  <c r="L150" i="16"/>
  <c r="K150" i="16"/>
  <c r="D150" i="16"/>
  <c r="L149" i="16"/>
  <c r="K149" i="16" s="1"/>
  <c r="P148" i="16"/>
  <c r="Q148" i="16" s="1"/>
  <c r="L148" i="16"/>
  <c r="K148" i="16" s="1"/>
  <c r="Q147" i="16"/>
  <c r="P147" i="16"/>
  <c r="L147" i="16"/>
  <c r="K147" i="16" s="1"/>
  <c r="D147" i="16"/>
  <c r="Q146" i="16"/>
  <c r="P146" i="16"/>
  <c r="L146" i="16"/>
  <c r="K146" i="16"/>
  <c r="D146" i="16"/>
  <c r="L145" i="16"/>
  <c r="K145" i="16" s="1"/>
  <c r="P144" i="16"/>
  <c r="Q144" i="16" s="1"/>
  <c r="L144" i="16"/>
  <c r="K144" i="16" s="1"/>
  <c r="Q143" i="16"/>
  <c r="P143" i="16"/>
  <c r="L143" i="16"/>
  <c r="K143" i="16" s="1"/>
  <c r="D143" i="16"/>
  <c r="Q142" i="16"/>
  <c r="P142" i="16"/>
  <c r="L142" i="16"/>
  <c r="K142" i="16"/>
  <c r="D142" i="16"/>
  <c r="L141" i="16"/>
  <c r="K141" i="16" s="1"/>
  <c r="P140" i="16"/>
  <c r="Q140" i="16" s="1"/>
  <c r="L140" i="16"/>
  <c r="K140" i="16" s="1"/>
  <c r="Q139" i="16"/>
  <c r="P139" i="16"/>
  <c r="L139" i="16"/>
  <c r="K139" i="16" s="1"/>
  <c r="D139" i="16"/>
  <c r="Q138" i="16"/>
  <c r="P138" i="16"/>
  <c r="L138" i="16"/>
  <c r="K138" i="16"/>
  <c r="D138" i="16"/>
  <c r="L137" i="16"/>
  <c r="K137" i="16" s="1"/>
  <c r="P136" i="16"/>
  <c r="Q136" i="16" s="1"/>
  <c r="L136" i="16"/>
  <c r="K136" i="16" s="1"/>
  <c r="Q135" i="16"/>
  <c r="P135" i="16"/>
  <c r="L135" i="16"/>
  <c r="K135" i="16" s="1"/>
  <c r="D135" i="16"/>
  <c r="Q134" i="16"/>
  <c r="P134" i="16"/>
  <c r="L134" i="16"/>
  <c r="K134" i="16"/>
  <c r="D134" i="16"/>
  <c r="L133" i="16"/>
  <c r="K133" i="16" s="1"/>
  <c r="P132" i="16"/>
  <c r="Q132" i="16" s="1"/>
  <c r="L132" i="16"/>
  <c r="K132" i="16" s="1"/>
  <c r="Q131" i="16"/>
  <c r="P131" i="16"/>
  <c r="L131" i="16"/>
  <c r="K131" i="16" s="1"/>
  <c r="D131" i="16"/>
  <c r="Q130" i="16"/>
  <c r="P130" i="16"/>
  <c r="L130" i="16"/>
  <c r="K130" i="16"/>
  <c r="D130" i="16"/>
  <c r="L129" i="16"/>
  <c r="K129" i="16" s="1"/>
  <c r="P128" i="16"/>
  <c r="Q128" i="16" s="1"/>
  <c r="L128" i="16"/>
  <c r="K128" i="16" s="1"/>
  <c r="Q127" i="16"/>
  <c r="P127" i="16"/>
  <c r="L127" i="16"/>
  <c r="K127" i="16" s="1"/>
  <c r="D127" i="16"/>
  <c r="L126" i="16"/>
  <c r="P126" i="16" s="1"/>
  <c r="K126" i="16"/>
  <c r="L125" i="16"/>
  <c r="K125" i="16" s="1"/>
  <c r="P124" i="16"/>
  <c r="Q124" i="16" s="1"/>
  <c r="L124" i="16"/>
  <c r="K124" i="16" s="1"/>
  <c r="Q123" i="16"/>
  <c r="P123" i="16"/>
  <c r="L123" i="16"/>
  <c r="K123" i="16" s="1"/>
  <c r="D123" i="16"/>
  <c r="L122" i="16"/>
  <c r="P122" i="16" s="1"/>
  <c r="K122" i="16"/>
  <c r="L121" i="16"/>
  <c r="P120" i="16"/>
  <c r="L120" i="16"/>
  <c r="K120" i="16" s="1"/>
  <c r="Q119" i="16"/>
  <c r="P119" i="16"/>
  <c r="L119" i="16"/>
  <c r="K119" i="16" s="1"/>
  <c r="D119" i="16"/>
  <c r="L118" i="16"/>
  <c r="P118" i="16" s="1"/>
  <c r="K118" i="16"/>
  <c r="L117" i="16"/>
  <c r="P116" i="16"/>
  <c r="L116" i="16"/>
  <c r="K116" i="16" s="1"/>
  <c r="Q115" i="16"/>
  <c r="P115" i="16"/>
  <c r="L115" i="16"/>
  <c r="K115" i="16" s="1"/>
  <c r="D115" i="16"/>
  <c r="L114" i="16"/>
  <c r="P114" i="16" s="1"/>
  <c r="K114" i="16"/>
  <c r="L113" i="16"/>
  <c r="P112" i="16"/>
  <c r="L112" i="16"/>
  <c r="K112" i="16" s="1"/>
  <c r="Q111" i="16"/>
  <c r="P111" i="16"/>
  <c r="L111" i="16"/>
  <c r="K111" i="16" s="1"/>
  <c r="D111" i="16"/>
  <c r="L110" i="16"/>
  <c r="P110" i="16" s="1"/>
  <c r="K110" i="16"/>
  <c r="L109" i="16"/>
  <c r="P108" i="16"/>
  <c r="L108" i="16"/>
  <c r="K108" i="16" s="1"/>
  <c r="Q107" i="16"/>
  <c r="P107" i="16"/>
  <c r="L107" i="16"/>
  <c r="K107" i="16" s="1"/>
  <c r="D107" i="16"/>
  <c r="Q106" i="16"/>
  <c r="P106" i="16"/>
  <c r="L106" i="16"/>
  <c r="K106" i="16"/>
  <c r="D106" i="16"/>
  <c r="L105" i="16"/>
  <c r="P105" i="16" s="1"/>
  <c r="L104" i="16"/>
  <c r="K104" i="16" s="1"/>
  <c r="Q103" i="16"/>
  <c r="P103" i="16"/>
  <c r="D103" i="16" s="1"/>
  <c r="L103" i="16"/>
  <c r="K103" i="16" s="1"/>
  <c r="Q102" i="16"/>
  <c r="P102" i="16"/>
  <c r="L102" i="16"/>
  <c r="K102" i="16"/>
  <c r="D102" i="16"/>
  <c r="L101" i="16"/>
  <c r="P101" i="16" s="1"/>
  <c r="L100" i="16"/>
  <c r="K100" i="16" s="1"/>
  <c r="Q99" i="16"/>
  <c r="P99" i="16"/>
  <c r="L99" i="16"/>
  <c r="K99" i="16" s="1"/>
  <c r="D99" i="16"/>
  <c r="Q98" i="16"/>
  <c r="L98" i="16"/>
  <c r="P98" i="16" s="1"/>
  <c r="K98" i="16"/>
  <c r="D98" i="16"/>
  <c r="L97" i="16"/>
  <c r="P97" i="16" s="1"/>
  <c r="L96" i="16"/>
  <c r="K96" i="16" s="1"/>
  <c r="Q95" i="16"/>
  <c r="P95" i="16"/>
  <c r="L95" i="16"/>
  <c r="K95" i="16" s="1"/>
  <c r="D95" i="16"/>
  <c r="Q94" i="16"/>
  <c r="L94" i="16"/>
  <c r="P94" i="16" s="1"/>
  <c r="K94" i="16"/>
  <c r="D94" i="16"/>
  <c r="Q91" i="16"/>
  <c r="P91" i="16"/>
  <c r="L91" i="16"/>
  <c r="K91" i="16" s="1"/>
  <c r="D91" i="16"/>
  <c r="Q90" i="16"/>
  <c r="L90" i="16"/>
  <c r="P90" i="16" s="1"/>
  <c r="K90" i="16"/>
  <c r="D90" i="16"/>
  <c r="L89" i="16"/>
  <c r="P89" i="16" s="1"/>
  <c r="L88" i="16"/>
  <c r="K88" i="16" s="1"/>
  <c r="Q87" i="16"/>
  <c r="P87" i="16"/>
  <c r="L87" i="16"/>
  <c r="K87" i="16" s="1"/>
  <c r="D87" i="16"/>
  <c r="Q86" i="16"/>
  <c r="P86" i="16"/>
  <c r="L86" i="16"/>
  <c r="K86" i="16"/>
  <c r="D86" i="16"/>
  <c r="L85" i="16"/>
  <c r="P85" i="16" s="1"/>
  <c r="K85" i="16"/>
  <c r="P84" i="16"/>
  <c r="L84" i="16"/>
  <c r="K84" i="16" s="1"/>
  <c r="P83" i="16"/>
  <c r="Q83" i="16" s="1"/>
  <c r="L83" i="16"/>
  <c r="K83" i="16" s="1"/>
  <c r="D83" i="16"/>
  <c r="Q82" i="16"/>
  <c r="P82" i="16"/>
  <c r="L82" i="16"/>
  <c r="K82" i="16"/>
  <c r="D82" i="16"/>
  <c r="L81" i="16"/>
  <c r="P81" i="16" s="1"/>
  <c r="K81" i="16"/>
  <c r="P80" i="16"/>
  <c r="L80" i="16"/>
  <c r="K80" i="16" s="1"/>
  <c r="Q78" i="16"/>
  <c r="L78" i="16"/>
  <c r="P78" i="16" s="1"/>
  <c r="D78" i="16" s="1"/>
  <c r="K78" i="16"/>
  <c r="L77" i="16"/>
  <c r="P77" i="16" s="1"/>
  <c r="P76" i="16"/>
  <c r="Q76" i="16" s="1"/>
  <c r="L76" i="16"/>
  <c r="K76" i="16" s="1"/>
  <c r="D76" i="16"/>
  <c r="L75" i="16"/>
  <c r="P75" i="16" s="1"/>
  <c r="K75" i="16"/>
  <c r="P73" i="16"/>
  <c r="Q73" i="16" s="1"/>
  <c r="L73" i="16"/>
  <c r="K73" i="16" s="1"/>
  <c r="Q72" i="16"/>
  <c r="P72" i="16"/>
  <c r="L72" i="16"/>
  <c r="K72" i="16"/>
  <c r="D72" i="16"/>
  <c r="L70" i="16"/>
  <c r="P70" i="16" s="1"/>
  <c r="Q68" i="16"/>
  <c r="P68" i="16"/>
  <c r="L68" i="16"/>
  <c r="K68" i="16" s="1"/>
  <c r="D68" i="16"/>
  <c r="L67" i="16"/>
  <c r="P67" i="16" s="1"/>
  <c r="K67" i="16"/>
  <c r="L66" i="16"/>
  <c r="P66" i="16" s="1"/>
  <c r="P65" i="16"/>
  <c r="Q65" i="16" s="1"/>
  <c r="L65" i="16"/>
  <c r="K65" i="16" s="1"/>
  <c r="Q64" i="16"/>
  <c r="P64" i="16"/>
  <c r="L64" i="16"/>
  <c r="K64" i="16" s="1"/>
  <c r="D64" i="16"/>
  <c r="L63" i="16"/>
  <c r="P63" i="16" s="1"/>
  <c r="K63" i="16"/>
  <c r="L62" i="16"/>
  <c r="P62" i="16" s="1"/>
  <c r="P61" i="16"/>
  <c r="Q61" i="16" s="1"/>
  <c r="L61" i="16"/>
  <c r="K61" i="16" s="1"/>
  <c r="Q60" i="16"/>
  <c r="P60" i="16"/>
  <c r="L60" i="16"/>
  <c r="K60" i="16" s="1"/>
  <c r="D60" i="16"/>
  <c r="L59" i="16"/>
  <c r="P59" i="16" s="1"/>
  <c r="K59" i="16"/>
  <c r="L58" i="16"/>
  <c r="P58" i="16" s="1"/>
  <c r="P57" i="16"/>
  <c r="Q57" i="16" s="1"/>
  <c r="L57" i="16"/>
  <c r="K57" i="16" s="1"/>
  <c r="Q56" i="16"/>
  <c r="P56" i="16"/>
  <c r="L56" i="16"/>
  <c r="K56" i="16" s="1"/>
  <c r="D56" i="16"/>
  <c r="L55" i="16"/>
  <c r="P55" i="16" s="1"/>
  <c r="K55" i="16"/>
  <c r="L54" i="16"/>
  <c r="P54" i="16" s="1"/>
  <c r="P53" i="16"/>
  <c r="Q53" i="16" s="1"/>
  <c r="L53" i="16"/>
  <c r="K53" i="16" s="1"/>
  <c r="Q52" i="16"/>
  <c r="P52" i="16"/>
  <c r="L52" i="16"/>
  <c r="K52" i="16"/>
  <c r="D52" i="16"/>
  <c r="L51" i="16"/>
  <c r="P51" i="16" s="1"/>
  <c r="K51" i="16"/>
  <c r="L50" i="16"/>
  <c r="P50" i="16" s="1"/>
  <c r="P49" i="16"/>
  <c r="Q49" i="16" s="1"/>
  <c r="L49" i="16"/>
  <c r="K49" i="16" s="1"/>
  <c r="Q48" i="16"/>
  <c r="P48" i="16"/>
  <c r="L48" i="16"/>
  <c r="K48" i="16"/>
  <c r="D48" i="16"/>
  <c r="L47" i="16"/>
  <c r="P47" i="16" s="1"/>
  <c r="K47" i="16"/>
  <c r="L46" i="16"/>
  <c r="P46" i="16" s="1"/>
  <c r="P45" i="16"/>
  <c r="Q45" i="16" s="1"/>
  <c r="L45" i="16"/>
  <c r="K45" i="16" s="1"/>
  <c r="Q44" i="16"/>
  <c r="P44" i="16"/>
  <c r="L44" i="16"/>
  <c r="K44" i="16"/>
  <c r="D44" i="16"/>
  <c r="L43" i="16"/>
  <c r="P43" i="16" s="1"/>
  <c r="K43" i="16"/>
  <c r="L42" i="16"/>
  <c r="P42" i="16" s="1"/>
  <c r="P41" i="16"/>
  <c r="Q41" i="16" s="1"/>
  <c r="L41" i="16"/>
  <c r="K41" i="16" s="1"/>
  <c r="Q40" i="16"/>
  <c r="P40" i="16"/>
  <c r="L40" i="16"/>
  <c r="K40" i="16"/>
  <c r="D40" i="16"/>
  <c r="L39" i="16"/>
  <c r="P39" i="16" s="1"/>
  <c r="K39" i="16"/>
  <c r="L38" i="16"/>
  <c r="P38" i="16" s="1"/>
  <c r="P37" i="16"/>
  <c r="Q37" i="16" s="1"/>
  <c r="L37" i="16"/>
  <c r="K37" i="16" s="1"/>
  <c r="Q36" i="16"/>
  <c r="P36" i="16"/>
  <c r="L36" i="16"/>
  <c r="K36" i="16"/>
  <c r="D36" i="16"/>
  <c r="L35" i="16"/>
  <c r="P35" i="16" s="1"/>
  <c r="K35" i="16"/>
  <c r="L34" i="16"/>
  <c r="P34" i="16" s="1"/>
  <c r="P33" i="16"/>
  <c r="Q33" i="16" s="1"/>
  <c r="L33" i="16"/>
  <c r="K33" i="16" s="1"/>
  <c r="Q32" i="16"/>
  <c r="P32" i="16"/>
  <c r="L32" i="16"/>
  <c r="K32" i="16"/>
  <c r="D32" i="16"/>
  <c r="L31" i="16"/>
  <c r="P31" i="16" s="1"/>
  <c r="K31" i="16"/>
  <c r="L30" i="16"/>
  <c r="P30" i="16" s="1"/>
  <c r="P29" i="16"/>
  <c r="Q29" i="16" s="1"/>
  <c r="L29" i="16"/>
  <c r="K29" i="16" s="1"/>
  <c r="Q28" i="16"/>
  <c r="P28" i="16"/>
  <c r="L28" i="16"/>
  <c r="K28" i="16"/>
  <c r="D28" i="16"/>
  <c r="L27" i="16"/>
  <c r="P27" i="16" s="1"/>
  <c r="K27" i="16"/>
  <c r="L26" i="16"/>
  <c r="P26" i="16" s="1"/>
  <c r="P25" i="16"/>
  <c r="Q25" i="16" s="1"/>
  <c r="L25" i="16"/>
  <c r="K25" i="16" s="1"/>
  <c r="Q24" i="16"/>
  <c r="P24" i="16"/>
  <c r="L24" i="16"/>
  <c r="K24" i="16"/>
  <c r="D24" i="16"/>
  <c r="L23" i="16"/>
  <c r="P23" i="16" s="1"/>
  <c r="K23" i="16"/>
  <c r="L22" i="16"/>
  <c r="P22" i="16" s="1"/>
  <c r="P21" i="16"/>
  <c r="Q21" i="16" s="1"/>
  <c r="L21" i="16"/>
  <c r="K21" i="16" s="1"/>
  <c r="Q20" i="16"/>
  <c r="P20" i="16"/>
  <c r="L20" i="16"/>
  <c r="K20" i="16"/>
  <c r="D20" i="16"/>
  <c r="L19" i="16"/>
  <c r="P19" i="16" s="1"/>
  <c r="K19" i="16"/>
  <c r="L18" i="16"/>
  <c r="P18" i="16" s="1"/>
  <c r="P17" i="16"/>
  <c r="Q17" i="16" s="1"/>
  <c r="L17" i="16"/>
  <c r="K17" i="16" s="1"/>
  <c r="Q16" i="16"/>
  <c r="P16" i="16"/>
  <c r="L16" i="16"/>
  <c r="K16" i="16"/>
  <c r="D16" i="16"/>
  <c r="L15" i="16"/>
  <c r="P15" i="16" s="1"/>
  <c r="K15" i="16"/>
  <c r="L14" i="16"/>
  <c r="P14" i="16" s="1"/>
  <c r="P13" i="16"/>
  <c r="Q13" i="16" s="1"/>
  <c r="L13" i="16"/>
  <c r="K13" i="16" s="1"/>
  <c r="Q12" i="16"/>
  <c r="P12" i="16"/>
  <c r="L12" i="16"/>
  <c r="K12" i="16"/>
  <c r="D12" i="16"/>
  <c r="L11" i="16"/>
  <c r="P11" i="16" s="1"/>
  <c r="K11" i="16"/>
  <c r="I213" i="15"/>
  <c r="N212" i="15"/>
  <c r="M212" i="15"/>
  <c r="L212" i="15"/>
  <c r="K212" i="15"/>
  <c r="J212" i="15"/>
  <c r="I212" i="15"/>
  <c r="M211" i="15"/>
  <c r="I211" i="15"/>
  <c r="N211" i="15" s="1"/>
  <c r="D211" i="15"/>
  <c r="J211" i="15" s="1"/>
  <c r="I210" i="15"/>
  <c r="N209" i="15"/>
  <c r="M209" i="15"/>
  <c r="L209" i="15"/>
  <c r="K209" i="15"/>
  <c r="J209" i="15"/>
  <c r="I209" i="15"/>
  <c r="I208" i="15"/>
  <c r="N203" i="15"/>
  <c r="M203" i="15"/>
  <c r="K203" i="15"/>
  <c r="J203" i="15"/>
  <c r="I203" i="15"/>
  <c r="D203" i="15"/>
  <c r="L203" i="15" s="1"/>
  <c r="M202" i="15"/>
  <c r="I202" i="15"/>
  <c r="N202" i="15" s="1"/>
  <c r="D202" i="15"/>
  <c r="J202" i="15" s="1"/>
  <c r="I201" i="15"/>
  <c r="N201" i="15" s="1"/>
  <c r="D201" i="15"/>
  <c r="M201" i="15" s="1"/>
  <c r="I200" i="15"/>
  <c r="N199" i="15"/>
  <c r="M199" i="15"/>
  <c r="L199" i="15"/>
  <c r="K199" i="15"/>
  <c r="J199" i="15"/>
  <c r="I199" i="15"/>
  <c r="I198" i="15"/>
  <c r="M175" i="15"/>
  <c r="L175" i="15"/>
  <c r="K175" i="15"/>
  <c r="J175" i="15"/>
  <c r="I175" i="15"/>
  <c r="N175" i="15" s="1"/>
  <c r="M174" i="15"/>
  <c r="L174" i="15"/>
  <c r="K174" i="15"/>
  <c r="J174" i="15"/>
  <c r="I174" i="15"/>
  <c r="N174" i="15" s="1"/>
  <c r="M173" i="15"/>
  <c r="L173" i="15"/>
  <c r="K173" i="15"/>
  <c r="J173" i="15"/>
  <c r="I173" i="15"/>
  <c r="N173" i="15" s="1"/>
  <c r="M172" i="15"/>
  <c r="L172" i="15"/>
  <c r="K172" i="15"/>
  <c r="J172" i="15"/>
  <c r="I172" i="15"/>
  <c r="N172" i="15" s="1"/>
  <c r="I148" i="15"/>
  <c r="I147" i="15"/>
  <c r="M146" i="15"/>
  <c r="L146" i="15"/>
  <c r="K146" i="15"/>
  <c r="J146" i="15"/>
  <c r="I146" i="15"/>
  <c r="N146" i="15" s="1"/>
  <c r="I145" i="15"/>
  <c r="M140" i="15"/>
  <c r="L140" i="15"/>
  <c r="K140" i="15"/>
  <c r="J140" i="15"/>
  <c r="I140" i="15"/>
  <c r="N140" i="15" s="1"/>
  <c r="N139" i="15"/>
  <c r="M139" i="15"/>
  <c r="L139" i="15"/>
  <c r="K139" i="15"/>
  <c r="J139" i="15"/>
  <c r="I139" i="15"/>
  <c r="I138" i="15"/>
  <c r="M137" i="15"/>
  <c r="L137" i="15"/>
  <c r="K137" i="15"/>
  <c r="J137" i="15"/>
  <c r="I137" i="15"/>
  <c r="N137" i="15" s="1"/>
  <c r="I136" i="15"/>
  <c r="M113" i="15"/>
  <c r="L113" i="15"/>
  <c r="K113" i="15"/>
  <c r="J113" i="15"/>
  <c r="I113" i="15"/>
  <c r="N113" i="15" s="1"/>
  <c r="N112" i="15" s="1"/>
  <c r="M111" i="15"/>
  <c r="L111" i="15"/>
  <c r="K111" i="15"/>
  <c r="J111" i="15"/>
  <c r="I111" i="15"/>
  <c r="N111" i="15" s="1"/>
  <c r="N110" i="15" s="1"/>
  <c r="M109" i="15"/>
  <c r="L109" i="15"/>
  <c r="K109" i="15"/>
  <c r="J109" i="15"/>
  <c r="I109" i="15"/>
  <c r="N109" i="15" s="1"/>
  <c r="N108" i="15"/>
  <c r="M108" i="15"/>
  <c r="L108" i="15"/>
  <c r="K108" i="15"/>
  <c r="J108" i="15"/>
  <c r="I108" i="15"/>
  <c r="M107" i="15"/>
  <c r="L107" i="15"/>
  <c r="K107" i="15"/>
  <c r="J107" i="15"/>
  <c r="I107" i="15"/>
  <c r="N107" i="15" s="1"/>
  <c r="N106" i="15"/>
  <c r="M106" i="15"/>
  <c r="L106" i="15"/>
  <c r="K106" i="15"/>
  <c r="J106" i="15"/>
  <c r="I106" i="15"/>
  <c r="M105" i="15"/>
  <c r="L105" i="15"/>
  <c r="K105" i="15"/>
  <c r="J105" i="15"/>
  <c r="I105" i="15"/>
  <c r="N105" i="15" s="1"/>
  <c r="M100" i="15"/>
  <c r="L100" i="15"/>
  <c r="K100" i="15"/>
  <c r="J100" i="15"/>
  <c r="I100" i="15"/>
  <c r="N100" i="15" s="1"/>
  <c r="N99" i="15" s="1"/>
  <c r="M98" i="15"/>
  <c r="L98" i="15"/>
  <c r="K98" i="15"/>
  <c r="J98" i="15"/>
  <c r="I98" i="15"/>
  <c r="N98" i="15" s="1"/>
  <c r="M97" i="15"/>
  <c r="L97" i="15"/>
  <c r="K97" i="15"/>
  <c r="J97" i="15"/>
  <c r="I97" i="15"/>
  <c r="N97" i="15" s="1"/>
  <c r="M95" i="15"/>
  <c r="L95" i="15"/>
  <c r="K95" i="15"/>
  <c r="J95" i="15"/>
  <c r="I95" i="15"/>
  <c r="N95" i="15" s="1"/>
  <c r="N94" i="15" s="1"/>
  <c r="M93" i="15"/>
  <c r="L93" i="15"/>
  <c r="K93" i="15"/>
  <c r="J93" i="15"/>
  <c r="I93" i="15"/>
  <c r="N93" i="15" s="1"/>
  <c r="M92" i="15"/>
  <c r="L92" i="15"/>
  <c r="K92" i="15"/>
  <c r="J92" i="15"/>
  <c r="I92" i="15"/>
  <c r="N92" i="15" s="1"/>
  <c r="N91" i="15" s="1"/>
  <c r="M90" i="15"/>
  <c r="L90" i="15"/>
  <c r="K90" i="15"/>
  <c r="J90" i="15"/>
  <c r="I90" i="15"/>
  <c r="N90" i="15" s="1"/>
  <c r="I89" i="15"/>
  <c r="I88" i="15"/>
  <c r="N88" i="15" s="1"/>
  <c r="D88" i="15"/>
  <c r="M88" i="15" s="1"/>
  <c r="M86" i="15"/>
  <c r="L86" i="15"/>
  <c r="K86" i="15"/>
  <c r="J86" i="15"/>
  <c r="I86" i="15"/>
  <c r="N86" i="15" s="1"/>
  <c r="M85" i="15"/>
  <c r="L85" i="15"/>
  <c r="K85" i="15"/>
  <c r="J85" i="15"/>
  <c r="I85" i="15"/>
  <c r="N85" i="15" s="1"/>
  <c r="I84" i="15"/>
  <c r="N83" i="15"/>
  <c r="M83" i="15"/>
  <c r="L83" i="15"/>
  <c r="K83" i="15"/>
  <c r="J83" i="15"/>
  <c r="I83" i="15"/>
  <c r="I82" i="15"/>
  <c r="M80" i="15"/>
  <c r="L80" i="15"/>
  <c r="K80" i="15"/>
  <c r="J80" i="15"/>
  <c r="I80" i="15"/>
  <c r="N80" i="15" s="1"/>
  <c r="M79" i="15"/>
  <c r="L79" i="15"/>
  <c r="K79" i="15"/>
  <c r="J79" i="15"/>
  <c r="I79" i="15"/>
  <c r="N79" i="15" s="1"/>
  <c r="N78" i="15" s="1"/>
  <c r="M77" i="15"/>
  <c r="L77" i="15"/>
  <c r="K77" i="15"/>
  <c r="J77" i="15"/>
  <c r="I77" i="15"/>
  <c r="N77" i="15" s="1"/>
  <c r="M76" i="15"/>
  <c r="L76" i="15"/>
  <c r="K76" i="15"/>
  <c r="J76" i="15"/>
  <c r="I76" i="15"/>
  <c r="N76" i="15" s="1"/>
  <c r="M75" i="15"/>
  <c r="L75" i="15"/>
  <c r="K75" i="15"/>
  <c r="J75" i="15"/>
  <c r="I75" i="15"/>
  <c r="N75" i="15" s="1"/>
  <c r="M73" i="15"/>
  <c r="L73" i="15"/>
  <c r="K73" i="15"/>
  <c r="J73" i="15"/>
  <c r="I73" i="15"/>
  <c r="N73" i="15" s="1"/>
  <c r="M72" i="15"/>
  <c r="L72" i="15"/>
  <c r="K72" i="15"/>
  <c r="J72" i="15"/>
  <c r="I72" i="15"/>
  <c r="N72" i="15" s="1"/>
  <c r="N67" i="15"/>
  <c r="J67" i="15"/>
  <c r="I67" i="15"/>
  <c r="D67" i="15"/>
  <c r="K67" i="15" s="1"/>
  <c r="N66" i="15"/>
  <c r="M65" i="15"/>
  <c r="L65" i="15"/>
  <c r="K65" i="15"/>
  <c r="J65" i="15"/>
  <c r="I65" i="15"/>
  <c r="N65" i="15" s="1"/>
  <c r="M64" i="15"/>
  <c r="L64" i="15"/>
  <c r="K64" i="15"/>
  <c r="J64" i="15"/>
  <c r="I64" i="15"/>
  <c r="N64" i="15" s="1"/>
  <c r="N63" i="15" s="1"/>
  <c r="M62" i="15"/>
  <c r="L62" i="15"/>
  <c r="K62" i="15"/>
  <c r="J62" i="15"/>
  <c r="I62" i="15"/>
  <c r="N62" i="15" s="1"/>
  <c r="M61" i="15"/>
  <c r="L61" i="15"/>
  <c r="K61" i="15"/>
  <c r="J61" i="15"/>
  <c r="I61" i="15"/>
  <c r="N61" i="15" s="1"/>
  <c r="M60" i="15"/>
  <c r="L60" i="15"/>
  <c r="K60" i="15"/>
  <c r="J60" i="15"/>
  <c r="I60" i="15"/>
  <c r="N60" i="15" s="1"/>
  <c r="M58" i="15"/>
  <c r="L58" i="15"/>
  <c r="K58" i="15"/>
  <c r="J58" i="15"/>
  <c r="I58" i="15"/>
  <c r="N58" i="15" s="1"/>
  <c r="N57" i="15" s="1"/>
  <c r="M56" i="15"/>
  <c r="L56" i="15"/>
  <c r="K56" i="15"/>
  <c r="J56" i="15"/>
  <c r="I56" i="15"/>
  <c r="N56" i="15" s="1"/>
  <c r="N55" i="15" s="1"/>
  <c r="M54" i="15"/>
  <c r="L54" i="15"/>
  <c r="K54" i="15"/>
  <c r="J54" i="15"/>
  <c r="I54" i="15"/>
  <c r="N54" i="15" s="1"/>
  <c r="I53" i="15"/>
  <c r="M51" i="15"/>
  <c r="L51" i="15"/>
  <c r="K51" i="15"/>
  <c r="J51" i="15"/>
  <c r="I51" i="15"/>
  <c r="N51" i="15" s="1"/>
  <c r="I50" i="15"/>
  <c r="M49" i="15"/>
  <c r="O114" i="15" s="1"/>
  <c r="L49" i="15"/>
  <c r="K49" i="15"/>
  <c r="J49" i="15"/>
  <c r="I49" i="15"/>
  <c r="N49" i="15" s="1"/>
  <c r="I48" i="15"/>
  <c r="M46" i="15"/>
  <c r="L46" i="15"/>
  <c r="K46" i="15"/>
  <c r="J46" i="15"/>
  <c r="I46" i="15"/>
  <c r="N46" i="15" s="1"/>
  <c r="N45" i="15"/>
  <c r="M45" i="15"/>
  <c r="L45" i="15"/>
  <c r="K45" i="15"/>
  <c r="J45" i="15"/>
  <c r="I45" i="15"/>
  <c r="L44" i="15"/>
  <c r="I44" i="15"/>
  <c r="D44" i="15"/>
  <c r="M43" i="15"/>
  <c r="L43" i="15"/>
  <c r="K43" i="15"/>
  <c r="J43" i="15"/>
  <c r="I43" i="15"/>
  <c r="N43" i="15" s="1"/>
  <c r="K41" i="15"/>
  <c r="I41" i="15"/>
  <c r="N41" i="15" s="1"/>
  <c r="D41" i="15"/>
  <c r="L41" i="15" s="1"/>
  <c r="N40" i="15"/>
  <c r="M40" i="15"/>
  <c r="L40" i="15"/>
  <c r="K40" i="15"/>
  <c r="J40" i="15"/>
  <c r="I40" i="15"/>
  <c r="M39" i="15"/>
  <c r="L39" i="15"/>
  <c r="K39" i="15"/>
  <c r="J39" i="15"/>
  <c r="I39" i="15"/>
  <c r="N39" i="15" s="1"/>
  <c r="L37" i="15"/>
  <c r="I37" i="15"/>
  <c r="D37" i="15"/>
  <c r="M36" i="15"/>
  <c r="L36" i="15"/>
  <c r="K36" i="15"/>
  <c r="J36" i="15"/>
  <c r="I36" i="15"/>
  <c r="N36" i="15" s="1"/>
  <c r="E28" i="15"/>
  <c r="E128" i="15" s="1"/>
  <c r="I218" i="14"/>
  <c r="M217" i="14"/>
  <c r="L217" i="14"/>
  <c r="K217" i="14"/>
  <c r="J217" i="14"/>
  <c r="I217" i="14"/>
  <c r="N217" i="14" s="1"/>
  <c r="M216" i="14"/>
  <c r="K216" i="14"/>
  <c r="J216" i="14"/>
  <c r="I216" i="14"/>
  <c r="N216" i="14" s="1"/>
  <c r="D216" i="14"/>
  <c r="L216" i="14" s="1"/>
  <c r="I215" i="14"/>
  <c r="M214" i="14"/>
  <c r="L214" i="14"/>
  <c r="K214" i="14"/>
  <c r="J214" i="14"/>
  <c r="I214" i="14"/>
  <c r="N214" i="14" s="1"/>
  <c r="I213" i="14"/>
  <c r="N208" i="14"/>
  <c r="K208" i="14"/>
  <c r="J208" i="14"/>
  <c r="I208" i="14"/>
  <c r="D208" i="14"/>
  <c r="M208" i="14" s="1"/>
  <c r="M207" i="14"/>
  <c r="J207" i="14"/>
  <c r="I207" i="14"/>
  <c r="N207" i="14" s="1"/>
  <c r="D207" i="14"/>
  <c r="L207" i="14" s="1"/>
  <c r="L206" i="14"/>
  <c r="I206" i="14"/>
  <c r="N206" i="14" s="1"/>
  <c r="D206" i="14"/>
  <c r="I205" i="14"/>
  <c r="N204" i="14"/>
  <c r="M204" i="14"/>
  <c r="L204" i="14"/>
  <c r="K204" i="14"/>
  <c r="J204" i="14"/>
  <c r="I204" i="14"/>
  <c r="I203" i="14"/>
  <c r="M180" i="14"/>
  <c r="L180" i="14"/>
  <c r="K180" i="14"/>
  <c r="J180" i="14"/>
  <c r="I180" i="14"/>
  <c r="N180" i="14" s="1"/>
  <c r="M179" i="14"/>
  <c r="L179" i="14"/>
  <c r="K179" i="14"/>
  <c r="J179" i="14"/>
  <c r="I179" i="14"/>
  <c r="N179" i="14" s="1"/>
  <c r="M178" i="14"/>
  <c r="L178" i="14"/>
  <c r="K178" i="14"/>
  <c r="J178" i="14"/>
  <c r="I178" i="14"/>
  <c r="N178" i="14" s="1"/>
  <c r="I177" i="14"/>
  <c r="I153" i="14"/>
  <c r="I152" i="14"/>
  <c r="M151" i="14"/>
  <c r="L151" i="14"/>
  <c r="K151" i="14"/>
  <c r="J151" i="14"/>
  <c r="I151" i="14"/>
  <c r="N151" i="14" s="1"/>
  <c r="I150" i="14"/>
  <c r="M145" i="14"/>
  <c r="L145" i="14"/>
  <c r="K145" i="14"/>
  <c r="J145" i="14"/>
  <c r="I145" i="14"/>
  <c r="N145" i="14" s="1"/>
  <c r="M144" i="14"/>
  <c r="L144" i="14"/>
  <c r="K144" i="14"/>
  <c r="J144" i="14"/>
  <c r="I144" i="14"/>
  <c r="N144" i="14" s="1"/>
  <c r="I143" i="14"/>
  <c r="N142" i="14"/>
  <c r="M142" i="14"/>
  <c r="L142" i="14"/>
  <c r="K142" i="14"/>
  <c r="J142" i="14"/>
  <c r="I142" i="14"/>
  <c r="I141" i="14"/>
  <c r="M118" i="14"/>
  <c r="L118" i="14"/>
  <c r="K118" i="14"/>
  <c r="J118" i="14"/>
  <c r="I118" i="14"/>
  <c r="N118" i="14" s="1"/>
  <c r="N117" i="14" s="1"/>
  <c r="M116" i="14"/>
  <c r="L116" i="14"/>
  <c r="K116" i="14"/>
  <c r="J116" i="14"/>
  <c r="I116" i="14"/>
  <c r="N116" i="14" s="1"/>
  <c r="N115" i="14" s="1"/>
  <c r="M114" i="14"/>
  <c r="L114" i="14"/>
  <c r="K114" i="14"/>
  <c r="J114" i="14"/>
  <c r="I114" i="14"/>
  <c r="N114" i="14" s="1"/>
  <c r="M113" i="14"/>
  <c r="L113" i="14"/>
  <c r="K113" i="14"/>
  <c r="J113" i="14"/>
  <c r="I113" i="14"/>
  <c r="N113" i="14" s="1"/>
  <c r="M112" i="14"/>
  <c r="L112" i="14"/>
  <c r="K112" i="14"/>
  <c r="J112" i="14"/>
  <c r="I112" i="14"/>
  <c r="N112" i="14" s="1"/>
  <c r="M111" i="14"/>
  <c r="L111" i="14"/>
  <c r="K111" i="14"/>
  <c r="J111" i="14"/>
  <c r="I111" i="14"/>
  <c r="N111" i="14" s="1"/>
  <c r="M110" i="14"/>
  <c r="L110" i="14"/>
  <c r="K110" i="14"/>
  <c r="J110" i="14"/>
  <c r="I110" i="14"/>
  <c r="N110" i="14" s="1"/>
  <c r="N109" i="14" s="1"/>
  <c r="N105" i="14"/>
  <c r="N104" i="14" s="1"/>
  <c r="M105" i="14"/>
  <c r="L105" i="14"/>
  <c r="K105" i="14"/>
  <c r="J105" i="14"/>
  <c r="I105" i="14"/>
  <c r="N103" i="14"/>
  <c r="M103" i="14"/>
  <c r="L103" i="14"/>
  <c r="K103" i="14"/>
  <c r="J103" i="14"/>
  <c r="I103" i="14"/>
  <c r="N102" i="14"/>
  <c r="N101" i="14" s="1"/>
  <c r="M102" i="14"/>
  <c r="L102" i="14"/>
  <c r="K102" i="14"/>
  <c r="J102" i="14"/>
  <c r="I102" i="14"/>
  <c r="M100" i="14"/>
  <c r="L100" i="14"/>
  <c r="K100" i="14"/>
  <c r="J100" i="14"/>
  <c r="I100" i="14"/>
  <c r="N100" i="14" s="1"/>
  <c r="N99" i="14" s="1"/>
  <c r="M98" i="14"/>
  <c r="L98" i="14"/>
  <c r="K98" i="14"/>
  <c r="J98" i="14"/>
  <c r="I98" i="14"/>
  <c r="N98" i="14" s="1"/>
  <c r="N96" i="14" s="1"/>
  <c r="N97" i="14"/>
  <c r="M97" i="14"/>
  <c r="L97" i="14"/>
  <c r="K97" i="14"/>
  <c r="J97" i="14"/>
  <c r="I97" i="14"/>
  <c r="N95" i="14"/>
  <c r="M95" i="14"/>
  <c r="L95" i="14"/>
  <c r="K95" i="14"/>
  <c r="J95" i="14"/>
  <c r="I95" i="14"/>
  <c r="I94" i="14"/>
  <c r="I93" i="14"/>
  <c r="N93" i="14" s="1"/>
  <c r="D93" i="14"/>
  <c r="K93" i="14" s="1"/>
  <c r="M91" i="14"/>
  <c r="L91" i="14"/>
  <c r="K91" i="14"/>
  <c r="J91" i="14"/>
  <c r="I91" i="14"/>
  <c r="N91" i="14" s="1"/>
  <c r="N90" i="14"/>
  <c r="M90" i="14"/>
  <c r="L90" i="14"/>
  <c r="K90" i="14"/>
  <c r="J90" i="14"/>
  <c r="I90" i="14"/>
  <c r="I89" i="14"/>
  <c r="M88" i="14"/>
  <c r="L88" i="14"/>
  <c r="K88" i="14"/>
  <c r="J88" i="14"/>
  <c r="I88" i="14"/>
  <c r="N88" i="14" s="1"/>
  <c r="I87" i="14"/>
  <c r="N85" i="14"/>
  <c r="M85" i="14"/>
  <c r="L85" i="14"/>
  <c r="K85" i="14"/>
  <c r="J85" i="14"/>
  <c r="I85" i="14"/>
  <c r="M84" i="14"/>
  <c r="L84" i="14"/>
  <c r="K84" i="14"/>
  <c r="J84" i="14"/>
  <c r="I84" i="14"/>
  <c r="N84" i="14" s="1"/>
  <c r="N83" i="14" s="1"/>
  <c r="M82" i="14"/>
  <c r="L82" i="14"/>
  <c r="K82" i="14"/>
  <c r="J82" i="14"/>
  <c r="I82" i="14"/>
  <c r="N82" i="14" s="1"/>
  <c r="N81" i="14"/>
  <c r="M81" i="14"/>
  <c r="L81" i="14"/>
  <c r="K81" i="14"/>
  <c r="J81" i="14"/>
  <c r="I81" i="14"/>
  <c r="M80" i="14"/>
  <c r="L80" i="14"/>
  <c r="K80" i="14"/>
  <c r="J80" i="14"/>
  <c r="I80" i="14"/>
  <c r="N80" i="14" s="1"/>
  <c r="N79" i="14" s="1"/>
  <c r="M78" i="14"/>
  <c r="L78" i="14"/>
  <c r="K78" i="14"/>
  <c r="J78" i="14"/>
  <c r="I78" i="14"/>
  <c r="N78" i="14" s="1"/>
  <c r="N76" i="14" s="1"/>
  <c r="N77" i="14"/>
  <c r="M77" i="14"/>
  <c r="L77" i="14"/>
  <c r="K77" i="14"/>
  <c r="J77" i="14"/>
  <c r="I77" i="14"/>
  <c r="M72" i="14"/>
  <c r="K72" i="14"/>
  <c r="J72" i="14"/>
  <c r="I72" i="14"/>
  <c r="N72" i="14" s="1"/>
  <c r="N71" i="14" s="1"/>
  <c r="D72" i="14"/>
  <c r="L72" i="14" s="1"/>
  <c r="N70" i="14"/>
  <c r="M70" i="14"/>
  <c r="L70" i="14"/>
  <c r="K70" i="14"/>
  <c r="J70" i="14"/>
  <c r="I70" i="14"/>
  <c r="N69" i="14"/>
  <c r="N68" i="14" s="1"/>
  <c r="M69" i="14"/>
  <c r="L69" i="14"/>
  <c r="K69" i="14"/>
  <c r="J69" i="14"/>
  <c r="I69" i="14"/>
  <c r="M67" i="14"/>
  <c r="L67" i="14"/>
  <c r="K67" i="14"/>
  <c r="J67" i="14"/>
  <c r="I67" i="14"/>
  <c r="N67" i="14" s="1"/>
  <c r="M66" i="14"/>
  <c r="L66" i="14"/>
  <c r="K66" i="14"/>
  <c r="J66" i="14"/>
  <c r="I66" i="14"/>
  <c r="N66" i="14" s="1"/>
  <c r="M65" i="14"/>
  <c r="L65" i="14"/>
  <c r="K65" i="14"/>
  <c r="J65" i="14"/>
  <c r="I65" i="14"/>
  <c r="N65" i="14" s="1"/>
  <c r="M63" i="14"/>
  <c r="L63" i="14"/>
  <c r="K63" i="14"/>
  <c r="J63" i="14"/>
  <c r="I63" i="14"/>
  <c r="N63" i="14" s="1"/>
  <c r="M62" i="14"/>
  <c r="L62" i="14"/>
  <c r="K62" i="14"/>
  <c r="J62" i="14"/>
  <c r="I62" i="14"/>
  <c r="N62" i="14" s="1"/>
  <c r="M61" i="14"/>
  <c r="L61" i="14"/>
  <c r="K61" i="14"/>
  <c r="J61" i="14"/>
  <c r="I61" i="14"/>
  <c r="N61" i="14" s="1"/>
  <c r="M60" i="14"/>
  <c r="L60" i="14"/>
  <c r="K60" i="14"/>
  <c r="J60" i="14"/>
  <c r="I60" i="14"/>
  <c r="N60" i="14" s="1"/>
  <c r="I59" i="14"/>
  <c r="M57" i="14"/>
  <c r="L57" i="14"/>
  <c r="K57" i="14"/>
  <c r="J57" i="14"/>
  <c r="I57" i="14"/>
  <c r="N57" i="14" s="1"/>
  <c r="N56" i="14" s="1"/>
  <c r="M55" i="14"/>
  <c r="L55" i="14"/>
  <c r="K55" i="14"/>
  <c r="J55" i="14"/>
  <c r="I55" i="14"/>
  <c r="N55" i="14" s="1"/>
  <c r="I54" i="14"/>
  <c r="M52" i="14"/>
  <c r="L52" i="14"/>
  <c r="K52" i="14"/>
  <c r="J52" i="14"/>
  <c r="I52" i="14"/>
  <c r="N52" i="14" s="1"/>
  <c r="I51" i="14"/>
  <c r="N50" i="14"/>
  <c r="M50" i="14"/>
  <c r="O119" i="14" s="1"/>
  <c r="L50" i="14"/>
  <c r="K50" i="14"/>
  <c r="J50" i="14"/>
  <c r="I50" i="14"/>
  <c r="I49" i="14"/>
  <c r="M47" i="14"/>
  <c r="L47" i="14"/>
  <c r="K47" i="14"/>
  <c r="J47" i="14"/>
  <c r="I47" i="14"/>
  <c r="N47" i="14" s="1"/>
  <c r="M46" i="14"/>
  <c r="L46" i="14"/>
  <c r="K46" i="14"/>
  <c r="J46" i="14"/>
  <c r="I46" i="14"/>
  <c r="N46" i="14" s="1"/>
  <c r="M45" i="14"/>
  <c r="I45" i="14"/>
  <c r="N45" i="14" s="1"/>
  <c r="D45" i="14"/>
  <c r="L45" i="14" s="1"/>
  <c r="M44" i="14"/>
  <c r="L44" i="14"/>
  <c r="K44" i="14"/>
  <c r="J44" i="14"/>
  <c r="I44" i="14"/>
  <c r="N44" i="14" s="1"/>
  <c r="N43" i="14"/>
  <c r="M43" i="14"/>
  <c r="L43" i="14"/>
  <c r="K43" i="14"/>
  <c r="J43" i="14"/>
  <c r="I43" i="14"/>
  <c r="N41" i="14"/>
  <c r="J41" i="14"/>
  <c r="I41" i="14"/>
  <c r="D41" i="14"/>
  <c r="M41" i="14" s="1"/>
  <c r="M40" i="14"/>
  <c r="L40" i="14"/>
  <c r="K40" i="14"/>
  <c r="J40" i="14"/>
  <c r="I40" i="14"/>
  <c r="N40" i="14" s="1"/>
  <c r="M39" i="14"/>
  <c r="L39" i="14"/>
  <c r="K39" i="14"/>
  <c r="J39" i="14"/>
  <c r="I39" i="14"/>
  <c r="N39" i="14" s="1"/>
  <c r="K37" i="14"/>
  <c r="I37" i="14"/>
  <c r="N37" i="14" s="1"/>
  <c r="D37" i="14"/>
  <c r="J37" i="14" s="1"/>
  <c r="N36" i="14"/>
  <c r="M36" i="14"/>
  <c r="L36" i="14"/>
  <c r="K36" i="14"/>
  <c r="J36" i="14"/>
  <c r="I36" i="14"/>
  <c r="E28" i="14"/>
  <c r="E133" i="14" s="1"/>
  <c r="I220" i="13"/>
  <c r="N219" i="13"/>
  <c r="M219" i="13"/>
  <c r="L219" i="13"/>
  <c r="K219" i="13"/>
  <c r="J219" i="13"/>
  <c r="I219" i="13"/>
  <c r="I218" i="13"/>
  <c r="N218" i="13" s="1"/>
  <c r="D218" i="13"/>
  <c r="K218" i="13" s="1"/>
  <c r="I217" i="13"/>
  <c r="N216" i="13"/>
  <c r="M216" i="13"/>
  <c r="L216" i="13"/>
  <c r="K216" i="13"/>
  <c r="J216" i="13"/>
  <c r="I216" i="13"/>
  <c r="I215" i="13"/>
  <c r="M210" i="13"/>
  <c r="I210" i="13"/>
  <c r="N210" i="13" s="1"/>
  <c r="D210" i="13"/>
  <c r="L210" i="13" s="1"/>
  <c r="I209" i="13"/>
  <c r="N209" i="13" s="1"/>
  <c r="D209" i="13"/>
  <c r="K209" i="13" s="1"/>
  <c r="K208" i="13"/>
  <c r="J208" i="13"/>
  <c r="I208" i="13"/>
  <c r="D208" i="13"/>
  <c r="N208" i="13" s="1"/>
  <c r="I207" i="13"/>
  <c r="M206" i="13"/>
  <c r="L206" i="13"/>
  <c r="K206" i="13"/>
  <c r="J206" i="13"/>
  <c r="I206" i="13"/>
  <c r="N206" i="13" s="1"/>
  <c r="I205" i="13"/>
  <c r="M182" i="13"/>
  <c r="L182" i="13"/>
  <c r="K182" i="13"/>
  <c r="J182" i="13"/>
  <c r="I182" i="13"/>
  <c r="N182" i="13" s="1"/>
  <c r="M181" i="13"/>
  <c r="L181" i="13"/>
  <c r="K181" i="13"/>
  <c r="J181" i="13"/>
  <c r="I181" i="13"/>
  <c r="N181" i="13" s="1"/>
  <c r="M180" i="13"/>
  <c r="L180" i="13"/>
  <c r="K180" i="13"/>
  <c r="J180" i="13"/>
  <c r="I180" i="13"/>
  <c r="N180" i="13" s="1"/>
  <c r="I179" i="13"/>
  <c r="I155" i="13"/>
  <c r="I154" i="13"/>
  <c r="M153" i="13"/>
  <c r="L153" i="13"/>
  <c r="K153" i="13"/>
  <c r="J153" i="13"/>
  <c r="I153" i="13"/>
  <c r="N153" i="13" s="1"/>
  <c r="I152" i="13"/>
  <c r="M147" i="13"/>
  <c r="L147" i="13"/>
  <c r="K147" i="13"/>
  <c r="J147" i="13"/>
  <c r="I147" i="13"/>
  <c r="N147" i="13" s="1"/>
  <c r="M146" i="13"/>
  <c r="L146" i="13"/>
  <c r="K146" i="13"/>
  <c r="J146" i="13"/>
  <c r="I146" i="13"/>
  <c r="N146" i="13" s="1"/>
  <c r="I145" i="13"/>
  <c r="M144" i="13"/>
  <c r="L144" i="13"/>
  <c r="K144" i="13"/>
  <c r="J144" i="13"/>
  <c r="I144" i="13"/>
  <c r="N144" i="13" s="1"/>
  <c r="I143" i="13"/>
  <c r="M120" i="13"/>
  <c r="L120" i="13"/>
  <c r="K120" i="13"/>
  <c r="J120" i="13"/>
  <c r="I120" i="13"/>
  <c r="N120" i="13" s="1"/>
  <c r="N119" i="13" s="1"/>
  <c r="M118" i="13"/>
  <c r="L118" i="13"/>
  <c r="K118" i="13"/>
  <c r="J118" i="13"/>
  <c r="I118" i="13"/>
  <c r="N118" i="13" s="1"/>
  <c r="N117" i="13" s="1"/>
  <c r="M116" i="13"/>
  <c r="L116" i="13"/>
  <c r="K116" i="13"/>
  <c r="J116" i="13"/>
  <c r="I116" i="13"/>
  <c r="N116" i="13" s="1"/>
  <c r="M115" i="13"/>
  <c r="L115" i="13"/>
  <c r="K115" i="13"/>
  <c r="J115" i="13"/>
  <c r="I115" i="13"/>
  <c r="N115" i="13" s="1"/>
  <c r="M114" i="13"/>
  <c r="L114" i="13"/>
  <c r="K114" i="13"/>
  <c r="J114" i="13"/>
  <c r="I114" i="13"/>
  <c r="N114" i="13" s="1"/>
  <c r="M113" i="13"/>
  <c r="L113" i="13"/>
  <c r="K113" i="13"/>
  <c r="J113" i="13"/>
  <c r="I113" i="13"/>
  <c r="N113" i="13" s="1"/>
  <c r="M112" i="13"/>
  <c r="L112" i="13"/>
  <c r="K112" i="13"/>
  <c r="J112" i="13"/>
  <c r="I112" i="13"/>
  <c r="N112" i="13" s="1"/>
  <c r="M107" i="13"/>
  <c r="L107" i="13"/>
  <c r="K107" i="13"/>
  <c r="J107" i="13"/>
  <c r="I107" i="13"/>
  <c r="N107" i="13" s="1"/>
  <c r="N106" i="13" s="1"/>
  <c r="M105" i="13"/>
  <c r="L105" i="13"/>
  <c r="K105" i="13"/>
  <c r="J105" i="13"/>
  <c r="I105" i="13"/>
  <c r="N105" i="13" s="1"/>
  <c r="N104" i="13"/>
  <c r="N103" i="13" s="1"/>
  <c r="M104" i="13"/>
  <c r="L104" i="13"/>
  <c r="K104" i="13"/>
  <c r="J104" i="13"/>
  <c r="I104" i="13"/>
  <c r="M102" i="13"/>
  <c r="L102" i="13"/>
  <c r="K102" i="13"/>
  <c r="J102" i="13"/>
  <c r="I102" i="13"/>
  <c r="N102" i="13" s="1"/>
  <c r="N101" i="13" s="1"/>
  <c r="M100" i="13"/>
  <c r="L100" i="13"/>
  <c r="K100" i="13"/>
  <c r="J100" i="13"/>
  <c r="I100" i="13"/>
  <c r="N100" i="13" s="1"/>
  <c r="M99" i="13"/>
  <c r="L99" i="13"/>
  <c r="K99" i="13"/>
  <c r="J99" i="13"/>
  <c r="I99" i="13"/>
  <c r="N99" i="13" s="1"/>
  <c r="N98" i="13" s="1"/>
  <c r="M97" i="13"/>
  <c r="L97" i="13"/>
  <c r="K97" i="13"/>
  <c r="J97" i="13"/>
  <c r="I97" i="13"/>
  <c r="N97" i="13" s="1"/>
  <c r="I96" i="13"/>
  <c r="I95" i="13"/>
  <c r="N95" i="13" s="1"/>
  <c r="D95" i="13"/>
  <c r="K95" i="13" s="1"/>
  <c r="M93" i="13"/>
  <c r="L93" i="13"/>
  <c r="K93" i="13"/>
  <c r="J93" i="13"/>
  <c r="I93" i="13"/>
  <c r="N93" i="13" s="1"/>
  <c r="M92" i="13"/>
  <c r="L92" i="13"/>
  <c r="K92" i="13"/>
  <c r="J92" i="13"/>
  <c r="I92" i="13"/>
  <c r="N92" i="13" s="1"/>
  <c r="I91" i="13"/>
  <c r="M90" i="13"/>
  <c r="L90" i="13"/>
  <c r="K90" i="13"/>
  <c r="J90" i="13"/>
  <c r="I90" i="13"/>
  <c r="N90" i="13" s="1"/>
  <c r="I89" i="13"/>
  <c r="M87" i="13"/>
  <c r="L87" i="13"/>
  <c r="K87" i="13"/>
  <c r="J87" i="13"/>
  <c r="I87" i="13"/>
  <c r="N87" i="13" s="1"/>
  <c r="M86" i="13"/>
  <c r="L86" i="13"/>
  <c r="K86" i="13"/>
  <c r="J86" i="13"/>
  <c r="I86" i="13"/>
  <c r="N86" i="13" s="1"/>
  <c r="N85" i="13" s="1"/>
  <c r="M84" i="13"/>
  <c r="L84" i="13"/>
  <c r="K84" i="13"/>
  <c r="J84" i="13"/>
  <c r="I84" i="13"/>
  <c r="N84" i="13" s="1"/>
  <c r="M83" i="13"/>
  <c r="L83" i="13"/>
  <c r="K83" i="13"/>
  <c r="J83" i="13"/>
  <c r="I83" i="13"/>
  <c r="N83" i="13" s="1"/>
  <c r="M82" i="13"/>
  <c r="L82" i="13"/>
  <c r="K82" i="13"/>
  <c r="J82" i="13"/>
  <c r="I82" i="13"/>
  <c r="N82" i="13" s="1"/>
  <c r="M80" i="13"/>
  <c r="L80" i="13"/>
  <c r="K80" i="13"/>
  <c r="J80" i="13"/>
  <c r="I80" i="13"/>
  <c r="N80" i="13" s="1"/>
  <c r="M79" i="13"/>
  <c r="L79" i="13"/>
  <c r="K79" i="13"/>
  <c r="J79" i="13"/>
  <c r="I79" i="13"/>
  <c r="N79" i="13" s="1"/>
  <c r="N78" i="13" s="1"/>
  <c r="I74" i="13"/>
  <c r="N74" i="13" s="1"/>
  <c r="N73" i="13" s="1"/>
  <c r="D74" i="13"/>
  <c r="M74" i="13" s="1"/>
  <c r="M72" i="13"/>
  <c r="L72" i="13"/>
  <c r="K72" i="13"/>
  <c r="J72" i="13"/>
  <c r="I72" i="13"/>
  <c r="N72" i="13" s="1"/>
  <c r="M71" i="13"/>
  <c r="L71" i="13"/>
  <c r="K71" i="13"/>
  <c r="J71" i="13"/>
  <c r="I71" i="13"/>
  <c r="N71" i="13" s="1"/>
  <c r="N70" i="13" s="1"/>
  <c r="M69" i="13"/>
  <c r="L69" i="13"/>
  <c r="K69" i="13"/>
  <c r="J69" i="13"/>
  <c r="I69" i="13"/>
  <c r="N69" i="13" s="1"/>
  <c r="M68" i="13"/>
  <c r="L68" i="13"/>
  <c r="K68" i="13"/>
  <c r="J68" i="13"/>
  <c r="I68" i="13"/>
  <c r="N68" i="13" s="1"/>
  <c r="M67" i="13"/>
  <c r="L67" i="13"/>
  <c r="K67" i="13"/>
  <c r="J67" i="13"/>
  <c r="I67" i="13"/>
  <c r="N67" i="13" s="1"/>
  <c r="M65" i="13"/>
  <c r="L65" i="13"/>
  <c r="K65" i="13"/>
  <c r="J65" i="13"/>
  <c r="I65" i="13"/>
  <c r="N65" i="13" s="1"/>
  <c r="M64" i="13"/>
  <c r="L64" i="13"/>
  <c r="K64" i="13"/>
  <c r="J64" i="13"/>
  <c r="I64" i="13"/>
  <c r="N64" i="13" s="1"/>
  <c r="M63" i="13"/>
  <c r="L63" i="13"/>
  <c r="K63" i="13"/>
  <c r="J63" i="13"/>
  <c r="I63" i="13"/>
  <c r="N63" i="13" s="1"/>
  <c r="M62" i="13"/>
  <c r="L62" i="13"/>
  <c r="K62" i="13"/>
  <c r="J62" i="13"/>
  <c r="I62" i="13"/>
  <c r="N62" i="13" s="1"/>
  <c r="I61" i="13"/>
  <c r="N59" i="13"/>
  <c r="N58" i="13" s="1"/>
  <c r="M59" i="13"/>
  <c r="L59" i="13"/>
  <c r="K59" i="13"/>
  <c r="J59" i="13"/>
  <c r="I59" i="13"/>
  <c r="M57" i="13"/>
  <c r="L57" i="13"/>
  <c r="K57" i="13"/>
  <c r="J57" i="13"/>
  <c r="I57" i="13"/>
  <c r="N57" i="13" s="1"/>
  <c r="I56" i="13"/>
  <c r="M54" i="13"/>
  <c r="L54" i="13"/>
  <c r="K54" i="13"/>
  <c r="J54" i="13"/>
  <c r="I54" i="13"/>
  <c r="N54" i="13" s="1"/>
  <c r="I53" i="13"/>
  <c r="N52" i="13"/>
  <c r="M52" i="13"/>
  <c r="O121" i="13" s="1"/>
  <c r="L52" i="13"/>
  <c r="K52" i="13"/>
  <c r="J52" i="13"/>
  <c r="I52" i="13"/>
  <c r="I51" i="13"/>
  <c r="M49" i="13"/>
  <c r="L49" i="13"/>
  <c r="K49" i="13"/>
  <c r="J49" i="13"/>
  <c r="I49" i="13"/>
  <c r="N49" i="13" s="1"/>
  <c r="M48" i="13"/>
  <c r="L48" i="13"/>
  <c r="K48" i="13"/>
  <c r="J48" i="13"/>
  <c r="I48" i="13"/>
  <c r="N48" i="13" s="1"/>
  <c r="M47" i="13"/>
  <c r="L47" i="13"/>
  <c r="K47" i="13"/>
  <c r="J47" i="13"/>
  <c r="I47" i="13"/>
  <c r="N47" i="13" s="1"/>
  <c r="M46" i="13"/>
  <c r="L46" i="13"/>
  <c r="K46" i="13"/>
  <c r="J46" i="13"/>
  <c r="I46" i="13"/>
  <c r="N46" i="13" s="1"/>
  <c r="M45" i="13"/>
  <c r="K45" i="13"/>
  <c r="I45" i="13"/>
  <c r="N45" i="13" s="1"/>
  <c r="D45" i="13"/>
  <c r="L45" i="13" s="1"/>
  <c r="N44" i="13"/>
  <c r="M44" i="13"/>
  <c r="L44" i="13"/>
  <c r="K44" i="13"/>
  <c r="J44" i="13"/>
  <c r="I44" i="13"/>
  <c r="N43" i="13"/>
  <c r="N42" i="13" s="1"/>
  <c r="M43" i="13"/>
  <c r="L43" i="13"/>
  <c r="K43" i="13"/>
  <c r="J43" i="13"/>
  <c r="I43" i="13"/>
  <c r="I41" i="13"/>
  <c r="D41" i="13"/>
  <c r="M41" i="13" s="1"/>
  <c r="M40" i="13"/>
  <c r="L40" i="13"/>
  <c r="K40" i="13"/>
  <c r="J40" i="13"/>
  <c r="I40" i="13"/>
  <c r="N40" i="13" s="1"/>
  <c r="M39" i="13"/>
  <c r="L39" i="13"/>
  <c r="K39" i="13"/>
  <c r="J39" i="13"/>
  <c r="I39" i="13"/>
  <c r="N39" i="13" s="1"/>
  <c r="M37" i="13"/>
  <c r="K37" i="13"/>
  <c r="I37" i="13"/>
  <c r="N37" i="13" s="1"/>
  <c r="D37" i="13"/>
  <c r="J37" i="13" s="1"/>
  <c r="N36" i="13"/>
  <c r="M36" i="13"/>
  <c r="L36" i="13"/>
  <c r="K36" i="13"/>
  <c r="J36" i="13"/>
  <c r="I36" i="13"/>
  <c r="E28" i="13"/>
  <c r="E135" i="13" s="1"/>
  <c r="I213" i="12"/>
  <c r="N212" i="12"/>
  <c r="M212" i="12"/>
  <c r="L212" i="12"/>
  <c r="K212" i="12"/>
  <c r="J212" i="12"/>
  <c r="I212" i="12"/>
  <c r="L211" i="12"/>
  <c r="I211" i="12"/>
  <c r="N211" i="12" s="1"/>
  <c r="D211" i="12"/>
  <c r="I210" i="12"/>
  <c r="N209" i="12"/>
  <c r="M209" i="12"/>
  <c r="L209" i="12"/>
  <c r="K209" i="12"/>
  <c r="J209" i="12"/>
  <c r="I209" i="12"/>
  <c r="I208" i="12"/>
  <c r="N203" i="12"/>
  <c r="M203" i="12"/>
  <c r="J203" i="12"/>
  <c r="I203" i="12"/>
  <c r="D203" i="12"/>
  <c r="L203" i="12" s="1"/>
  <c r="M202" i="12"/>
  <c r="I202" i="12"/>
  <c r="N202" i="12" s="1"/>
  <c r="D202" i="12"/>
  <c r="L202" i="12" s="1"/>
  <c r="I201" i="12"/>
  <c r="N201" i="12" s="1"/>
  <c r="D201" i="12"/>
  <c r="K201" i="12" s="1"/>
  <c r="I200" i="12"/>
  <c r="N199" i="12"/>
  <c r="M199" i="12"/>
  <c r="L199" i="12"/>
  <c r="K199" i="12"/>
  <c r="J199" i="12"/>
  <c r="I199" i="12"/>
  <c r="I198" i="12"/>
  <c r="M175" i="12"/>
  <c r="L175" i="12"/>
  <c r="K175" i="12"/>
  <c r="J175" i="12"/>
  <c r="I175" i="12"/>
  <c r="N175" i="12" s="1"/>
  <c r="N174" i="12"/>
  <c r="M174" i="12"/>
  <c r="L174" i="12"/>
  <c r="K174" i="12"/>
  <c r="J174" i="12"/>
  <c r="I174" i="12"/>
  <c r="M173" i="12"/>
  <c r="L173" i="12"/>
  <c r="K173" i="12"/>
  <c r="J173" i="12"/>
  <c r="I173" i="12"/>
  <c r="N173" i="12" s="1"/>
  <c r="N172" i="12"/>
  <c r="M172" i="12"/>
  <c r="L172" i="12"/>
  <c r="K172" i="12"/>
  <c r="J172" i="12"/>
  <c r="I172" i="12"/>
  <c r="I148" i="12"/>
  <c r="I147" i="12"/>
  <c r="M146" i="12"/>
  <c r="L146" i="12"/>
  <c r="K146" i="12"/>
  <c r="J146" i="12"/>
  <c r="I146" i="12"/>
  <c r="N146" i="12" s="1"/>
  <c r="I145" i="12"/>
  <c r="N140" i="12"/>
  <c r="M140" i="12"/>
  <c r="L140" i="12"/>
  <c r="K140" i="12"/>
  <c r="J140" i="12"/>
  <c r="I140" i="12"/>
  <c r="N139" i="12"/>
  <c r="M139" i="12"/>
  <c r="L139" i="12"/>
  <c r="K139" i="12"/>
  <c r="J139" i="12"/>
  <c r="I139" i="12"/>
  <c r="I138" i="12"/>
  <c r="N137" i="12"/>
  <c r="M137" i="12"/>
  <c r="L137" i="12"/>
  <c r="K137" i="12"/>
  <c r="J137" i="12"/>
  <c r="I137" i="12"/>
  <c r="I136" i="12"/>
  <c r="M113" i="12"/>
  <c r="L113" i="12"/>
  <c r="K113" i="12"/>
  <c r="J113" i="12"/>
  <c r="I113" i="12"/>
  <c r="N113" i="12" s="1"/>
  <c r="N112" i="12" s="1"/>
  <c r="M111" i="12"/>
  <c r="L111" i="12"/>
  <c r="K111" i="12"/>
  <c r="J111" i="12"/>
  <c r="I111" i="12"/>
  <c r="N111" i="12" s="1"/>
  <c r="N110" i="12" s="1"/>
  <c r="M109" i="12"/>
  <c r="L109" i="12"/>
  <c r="K109" i="12"/>
  <c r="J109" i="12"/>
  <c r="I109" i="12"/>
  <c r="N109" i="12" s="1"/>
  <c r="N108" i="12"/>
  <c r="M108" i="12"/>
  <c r="L108" i="12"/>
  <c r="K108" i="12"/>
  <c r="J108" i="12"/>
  <c r="I108" i="12"/>
  <c r="M107" i="12"/>
  <c r="L107" i="12"/>
  <c r="K107" i="12"/>
  <c r="J107" i="12"/>
  <c r="I107" i="12"/>
  <c r="N107" i="12" s="1"/>
  <c r="N106" i="12"/>
  <c r="M106" i="12"/>
  <c r="L106" i="12"/>
  <c r="K106" i="12"/>
  <c r="J106" i="12"/>
  <c r="I106" i="12"/>
  <c r="M105" i="12"/>
  <c r="L105" i="12"/>
  <c r="K105" i="12"/>
  <c r="J105" i="12"/>
  <c r="I105" i="12"/>
  <c r="N105" i="12" s="1"/>
  <c r="N104" i="12" s="1"/>
  <c r="N100" i="12"/>
  <c r="M100" i="12"/>
  <c r="L100" i="12"/>
  <c r="K100" i="12"/>
  <c r="J100" i="12"/>
  <c r="I100" i="12"/>
  <c r="N99" i="12"/>
  <c r="N98" i="12"/>
  <c r="M98" i="12"/>
  <c r="L98" i="12"/>
  <c r="K98" i="12"/>
  <c r="J98" i="12"/>
  <c r="I98" i="12"/>
  <c r="M97" i="12"/>
  <c r="L97" i="12"/>
  <c r="K97" i="12"/>
  <c r="J97" i="12"/>
  <c r="I97" i="12"/>
  <c r="N97" i="12" s="1"/>
  <c r="N96" i="12" s="1"/>
  <c r="M95" i="12"/>
  <c r="L95" i="12"/>
  <c r="K95" i="12"/>
  <c r="J95" i="12"/>
  <c r="I95" i="12"/>
  <c r="N95" i="12" s="1"/>
  <c r="N94" i="12" s="1"/>
  <c r="M93" i="12"/>
  <c r="L93" i="12"/>
  <c r="K93" i="12"/>
  <c r="J93" i="12"/>
  <c r="I93" i="12"/>
  <c r="N93" i="12" s="1"/>
  <c r="N91" i="12" s="1"/>
  <c r="N92" i="12"/>
  <c r="M92" i="12"/>
  <c r="L92" i="12"/>
  <c r="K92" i="12"/>
  <c r="J92" i="12"/>
  <c r="I92" i="12"/>
  <c r="M90" i="12"/>
  <c r="L90" i="12"/>
  <c r="K90" i="12"/>
  <c r="J90" i="12"/>
  <c r="I90" i="12"/>
  <c r="N90" i="12" s="1"/>
  <c r="I89" i="12"/>
  <c r="I88" i="12"/>
  <c r="N88" i="12" s="1"/>
  <c r="D88" i="12"/>
  <c r="K88" i="12" s="1"/>
  <c r="M86" i="12"/>
  <c r="L86" i="12"/>
  <c r="K86" i="12"/>
  <c r="J86" i="12"/>
  <c r="I86" i="12"/>
  <c r="N86" i="12" s="1"/>
  <c r="M85" i="12"/>
  <c r="L85" i="12"/>
  <c r="K85" i="12"/>
  <c r="J85" i="12"/>
  <c r="I85" i="12"/>
  <c r="N85" i="12" s="1"/>
  <c r="I84" i="12"/>
  <c r="M83" i="12"/>
  <c r="L83" i="12"/>
  <c r="K83" i="12"/>
  <c r="J83" i="12"/>
  <c r="I83" i="12"/>
  <c r="N83" i="12" s="1"/>
  <c r="I82" i="12"/>
  <c r="N80" i="12"/>
  <c r="M80" i="12"/>
  <c r="L80" i="12"/>
  <c r="K80" i="12"/>
  <c r="J80" i="12"/>
  <c r="I80" i="12"/>
  <c r="M79" i="12"/>
  <c r="L79" i="12"/>
  <c r="K79" i="12"/>
  <c r="J79" i="12"/>
  <c r="I79" i="12"/>
  <c r="N79" i="12" s="1"/>
  <c r="N78" i="12" s="1"/>
  <c r="M77" i="12"/>
  <c r="L77" i="12"/>
  <c r="K77" i="12"/>
  <c r="J77" i="12"/>
  <c r="I77" i="12"/>
  <c r="N77" i="12" s="1"/>
  <c r="M76" i="12"/>
  <c r="L76" i="12"/>
  <c r="K76" i="12"/>
  <c r="J76" i="12"/>
  <c r="I76" i="12"/>
  <c r="N76" i="12" s="1"/>
  <c r="M75" i="12"/>
  <c r="L75" i="12"/>
  <c r="K75" i="12"/>
  <c r="J75" i="12"/>
  <c r="I75" i="12"/>
  <c r="N75" i="12" s="1"/>
  <c r="M73" i="12"/>
  <c r="L73" i="12"/>
  <c r="K73" i="12"/>
  <c r="J73" i="12"/>
  <c r="I73" i="12"/>
  <c r="N73" i="12" s="1"/>
  <c r="M72" i="12"/>
  <c r="L72" i="12"/>
  <c r="K72" i="12"/>
  <c r="J72" i="12"/>
  <c r="I72" i="12"/>
  <c r="N72" i="12" s="1"/>
  <c r="N67" i="12"/>
  <c r="J67" i="12"/>
  <c r="I67" i="12"/>
  <c r="D67" i="12"/>
  <c r="M67" i="12" s="1"/>
  <c r="N66" i="12"/>
  <c r="M65" i="12"/>
  <c r="L65" i="12"/>
  <c r="K65" i="12"/>
  <c r="J65" i="12"/>
  <c r="I65" i="12"/>
  <c r="N65" i="12" s="1"/>
  <c r="M64" i="12"/>
  <c r="L64" i="12"/>
  <c r="K64" i="12"/>
  <c r="J64" i="12"/>
  <c r="I64" i="12"/>
  <c r="N64" i="12" s="1"/>
  <c r="N63" i="12" s="1"/>
  <c r="M62" i="12"/>
  <c r="L62" i="12"/>
  <c r="K62" i="12"/>
  <c r="J62" i="12"/>
  <c r="I62" i="12"/>
  <c r="N62" i="12" s="1"/>
  <c r="M61" i="12"/>
  <c r="L61" i="12"/>
  <c r="K61" i="12"/>
  <c r="J61" i="12"/>
  <c r="I61" i="12"/>
  <c r="N61" i="12" s="1"/>
  <c r="M60" i="12"/>
  <c r="L60" i="12"/>
  <c r="K60" i="12"/>
  <c r="J60" i="12"/>
  <c r="I60" i="12"/>
  <c r="N60" i="12" s="1"/>
  <c r="M58" i="12"/>
  <c r="L58" i="12"/>
  <c r="K58" i="12"/>
  <c r="J58" i="12"/>
  <c r="I58" i="12"/>
  <c r="N58" i="12" s="1"/>
  <c r="N57" i="12" s="1"/>
  <c r="M56" i="12"/>
  <c r="L56" i="12"/>
  <c r="K56" i="12"/>
  <c r="J56" i="12"/>
  <c r="I56" i="12"/>
  <c r="N56" i="12" s="1"/>
  <c r="N55" i="12" s="1"/>
  <c r="M54" i="12"/>
  <c r="L54" i="12"/>
  <c r="K54" i="12"/>
  <c r="J54" i="12"/>
  <c r="I54" i="12"/>
  <c r="N54" i="12" s="1"/>
  <c r="I53" i="12"/>
  <c r="N51" i="12"/>
  <c r="M51" i="12"/>
  <c r="L51" i="12"/>
  <c r="K51" i="12"/>
  <c r="J51" i="12"/>
  <c r="I51" i="12"/>
  <c r="I50" i="12"/>
  <c r="M49" i="12"/>
  <c r="O114" i="12" s="1"/>
  <c r="L49" i="12"/>
  <c r="K49" i="12"/>
  <c r="J49" i="12"/>
  <c r="I49" i="12"/>
  <c r="N49" i="12" s="1"/>
  <c r="I48" i="12"/>
  <c r="M46" i="12"/>
  <c r="L46" i="12"/>
  <c r="K46" i="12"/>
  <c r="J46" i="12"/>
  <c r="I46" i="12"/>
  <c r="N46" i="12" s="1"/>
  <c r="N45" i="12"/>
  <c r="M45" i="12"/>
  <c r="L45" i="12"/>
  <c r="K45" i="12"/>
  <c r="J45" i="12"/>
  <c r="I45" i="12"/>
  <c r="I44" i="12"/>
  <c r="N44" i="12" s="1"/>
  <c r="D44" i="12"/>
  <c r="K44" i="12" s="1"/>
  <c r="M43" i="12"/>
  <c r="L43" i="12"/>
  <c r="K43" i="12"/>
  <c r="J43" i="12"/>
  <c r="I43" i="12"/>
  <c r="N43" i="12" s="1"/>
  <c r="N42" i="12" s="1"/>
  <c r="K41" i="12"/>
  <c r="I41" i="12"/>
  <c r="N41" i="12" s="1"/>
  <c r="D41" i="12"/>
  <c r="J41" i="12" s="1"/>
  <c r="N40" i="12"/>
  <c r="M40" i="12"/>
  <c r="L40" i="12"/>
  <c r="K40" i="12"/>
  <c r="J40" i="12"/>
  <c r="I40" i="12"/>
  <c r="M39" i="12"/>
  <c r="L39" i="12"/>
  <c r="K39" i="12"/>
  <c r="J39" i="12"/>
  <c r="I39" i="12"/>
  <c r="N39" i="12" s="1"/>
  <c r="N38" i="12" s="1"/>
  <c r="I37" i="12"/>
  <c r="N37" i="12" s="1"/>
  <c r="D37" i="12"/>
  <c r="K37" i="12" s="1"/>
  <c r="M36" i="12"/>
  <c r="L36" i="12"/>
  <c r="K36" i="12"/>
  <c r="J36" i="12"/>
  <c r="I36" i="12"/>
  <c r="N36" i="12" s="1"/>
  <c r="N35" i="12" s="1"/>
  <c r="E28" i="12"/>
  <c r="I218" i="11"/>
  <c r="M217" i="11"/>
  <c r="L217" i="11"/>
  <c r="K217" i="11"/>
  <c r="J217" i="11"/>
  <c r="I217" i="11"/>
  <c r="N217" i="11" s="1"/>
  <c r="I216" i="11"/>
  <c r="N216" i="11" s="1"/>
  <c r="D216" i="11"/>
  <c r="M216" i="11" s="1"/>
  <c r="I215" i="11"/>
  <c r="M214" i="11"/>
  <c r="L214" i="11"/>
  <c r="K214" i="11"/>
  <c r="J214" i="11"/>
  <c r="I214" i="11"/>
  <c r="N214" i="11" s="1"/>
  <c r="I213" i="11"/>
  <c r="K208" i="11"/>
  <c r="I208" i="11"/>
  <c r="N208" i="11" s="1"/>
  <c r="D208" i="11"/>
  <c r="J208" i="11" s="1"/>
  <c r="I207" i="11"/>
  <c r="N207" i="11" s="1"/>
  <c r="D207" i="11"/>
  <c r="M207" i="11" s="1"/>
  <c r="I206" i="11"/>
  <c r="N206" i="11" s="1"/>
  <c r="D206" i="11"/>
  <c r="L206" i="11" s="1"/>
  <c r="I205" i="11"/>
  <c r="M204" i="11"/>
  <c r="L204" i="11"/>
  <c r="K204" i="11"/>
  <c r="J204" i="11"/>
  <c r="I204" i="11"/>
  <c r="N204" i="11" s="1"/>
  <c r="I203" i="11"/>
  <c r="M180" i="11"/>
  <c r="L180" i="11"/>
  <c r="K180" i="11"/>
  <c r="J180" i="11"/>
  <c r="I180" i="11"/>
  <c r="N180" i="11" s="1"/>
  <c r="M179" i="11"/>
  <c r="L179" i="11"/>
  <c r="K179" i="11"/>
  <c r="J179" i="11"/>
  <c r="I179" i="11"/>
  <c r="N179" i="11" s="1"/>
  <c r="M178" i="11"/>
  <c r="L178" i="11"/>
  <c r="K178" i="11"/>
  <c r="J178" i="11"/>
  <c r="I178" i="11"/>
  <c r="N178" i="11" s="1"/>
  <c r="I177" i="11"/>
  <c r="I153" i="11"/>
  <c r="I152" i="11"/>
  <c r="M151" i="11"/>
  <c r="L151" i="11"/>
  <c r="K151" i="11"/>
  <c r="J151" i="11"/>
  <c r="I151" i="11"/>
  <c r="N151" i="11" s="1"/>
  <c r="I150" i="11"/>
  <c r="N145" i="11"/>
  <c r="M145" i="11"/>
  <c r="L145" i="11"/>
  <c r="K145" i="11"/>
  <c r="J145" i="11"/>
  <c r="I145" i="11"/>
  <c r="M144" i="11"/>
  <c r="L144" i="11"/>
  <c r="K144" i="11"/>
  <c r="J144" i="11"/>
  <c r="I144" i="11"/>
  <c r="N144" i="11" s="1"/>
  <c r="I143" i="11"/>
  <c r="M142" i="11"/>
  <c r="L142" i="11"/>
  <c r="K142" i="11"/>
  <c r="J142" i="11"/>
  <c r="I142" i="11"/>
  <c r="N142" i="11" s="1"/>
  <c r="I141" i="11"/>
  <c r="M118" i="11"/>
  <c r="L118" i="11"/>
  <c r="K118" i="11"/>
  <c r="J118" i="11"/>
  <c r="I118" i="11"/>
  <c r="N118" i="11" s="1"/>
  <c r="N117" i="11" s="1"/>
  <c r="M116" i="11"/>
  <c r="L116" i="11"/>
  <c r="K116" i="11"/>
  <c r="J116" i="11"/>
  <c r="I116" i="11"/>
  <c r="N116" i="11" s="1"/>
  <c r="N115" i="11" s="1"/>
  <c r="M114" i="11"/>
  <c r="L114" i="11"/>
  <c r="K114" i="11"/>
  <c r="J114" i="11"/>
  <c r="I114" i="11"/>
  <c r="N114" i="11" s="1"/>
  <c r="M113" i="11"/>
  <c r="L113" i="11"/>
  <c r="K113" i="11"/>
  <c r="J113" i="11"/>
  <c r="I113" i="11"/>
  <c r="N113" i="11" s="1"/>
  <c r="M112" i="11"/>
  <c r="L112" i="11"/>
  <c r="K112" i="11"/>
  <c r="J112" i="11"/>
  <c r="I112" i="11"/>
  <c r="N112" i="11" s="1"/>
  <c r="M111" i="11"/>
  <c r="L111" i="11"/>
  <c r="K111" i="11"/>
  <c r="J111" i="11"/>
  <c r="I111" i="11"/>
  <c r="N111" i="11" s="1"/>
  <c r="M110" i="11"/>
  <c r="L110" i="11"/>
  <c r="K110" i="11"/>
  <c r="J110" i="11"/>
  <c r="I110" i="11"/>
  <c r="N110" i="11" s="1"/>
  <c r="M105" i="11"/>
  <c r="L105" i="11"/>
  <c r="K105" i="11"/>
  <c r="J105" i="11"/>
  <c r="I105" i="11"/>
  <c r="N105" i="11" s="1"/>
  <c r="N104" i="11" s="1"/>
  <c r="M103" i="11"/>
  <c r="L103" i="11"/>
  <c r="K103" i="11"/>
  <c r="J103" i="11"/>
  <c r="I103" i="11"/>
  <c r="N103" i="11" s="1"/>
  <c r="M102" i="11"/>
  <c r="L102" i="11"/>
  <c r="K102" i="11"/>
  <c r="J102" i="11"/>
  <c r="I102" i="11"/>
  <c r="N102" i="11" s="1"/>
  <c r="M100" i="11"/>
  <c r="L100" i="11"/>
  <c r="K100" i="11"/>
  <c r="J100" i="11"/>
  <c r="I100" i="11"/>
  <c r="N100" i="11" s="1"/>
  <c r="N99" i="11" s="1"/>
  <c r="M98" i="11"/>
  <c r="L98" i="11"/>
  <c r="K98" i="11"/>
  <c r="J98" i="11"/>
  <c r="I98" i="11"/>
  <c r="N98" i="11" s="1"/>
  <c r="M97" i="11"/>
  <c r="L97" i="11"/>
  <c r="K97" i="11"/>
  <c r="J97" i="11"/>
  <c r="I97" i="11"/>
  <c r="N97" i="11" s="1"/>
  <c r="N96" i="11" s="1"/>
  <c r="M95" i="11"/>
  <c r="L95" i="11"/>
  <c r="K95" i="11"/>
  <c r="J95" i="11"/>
  <c r="I95" i="11"/>
  <c r="N95" i="11" s="1"/>
  <c r="I94" i="11"/>
  <c r="I93" i="11"/>
  <c r="N93" i="11" s="1"/>
  <c r="D93" i="11"/>
  <c r="M93" i="11" s="1"/>
  <c r="M91" i="11"/>
  <c r="L91" i="11"/>
  <c r="K91" i="11"/>
  <c r="J91" i="11"/>
  <c r="I91" i="11"/>
  <c r="N91" i="11" s="1"/>
  <c r="M90" i="11"/>
  <c r="L90" i="11"/>
  <c r="K90" i="11"/>
  <c r="J90" i="11"/>
  <c r="I90" i="11"/>
  <c r="N90" i="11" s="1"/>
  <c r="I89" i="11"/>
  <c r="M88" i="11"/>
  <c r="L88" i="11"/>
  <c r="K88" i="11"/>
  <c r="J88" i="11"/>
  <c r="I88" i="11"/>
  <c r="N88" i="11" s="1"/>
  <c r="I87" i="11"/>
  <c r="M85" i="11"/>
  <c r="L85" i="11"/>
  <c r="K85" i="11"/>
  <c r="J85" i="11"/>
  <c r="I85" i="11"/>
  <c r="N85" i="11" s="1"/>
  <c r="M84" i="11"/>
  <c r="L84" i="11"/>
  <c r="K84" i="11"/>
  <c r="J84" i="11"/>
  <c r="I84" i="11"/>
  <c r="N84" i="11" s="1"/>
  <c r="M82" i="11"/>
  <c r="L82" i="11"/>
  <c r="K82" i="11"/>
  <c r="J82" i="11"/>
  <c r="I82" i="11"/>
  <c r="N82" i="11" s="1"/>
  <c r="M81" i="11"/>
  <c r="L81" i="11"/>
  <c r="K81" i="11"/>
  <c r="J81" i="11"/>
  <c r="I81" i="11"/>
  <c r="N81" i="11" s="1"/>
  <c r="M80" i="11"/>
  <c r="L80" i="11"/>
  <c r="K80" i="11"/>
  <c r="J80" i="11"/>
  <c r="I80" i="11"/>
  <c r="N80" i="11" s="1"/>
  <c r="M78" i="11"/>
  <c r="L78" i="11"/>
  <c r="K78" i="11"/>
  <c r="J78" i="11"/>
  <c r="I78" i="11"/>
  <c r="N78" i="11" s="1"/>
  <c r="M77" i="11"/>
  <c r="L77" i="11"/>
  <c r="K77" i="11"/>
  <c r="J77" i="11"/>
  <c r="I77" i="11"/>
  <c r="N77" i="11" s="1"/>
  <c r="N76" i="11" s="1"/>
  <c r="J72" i="11"/>
  <c r="I72" i="11"/>
  <c r="D72" i="11"/>
  <c r="K72" i="11" s="1"/>
  <c r="M70" i="11"/>
  <c r="L70" i="11"/>
  <c r="K70" i="11"/>
  <c r="J70" i="11"/>
  <c r="I70" i="11"/>
  <c r="N70" i="11" s="1"/>
  <c r="M69" i="11"/>
  <c r="L69" i="11"/>
  <c r="K69" i="11"/>
  <c r="J69" i="11"/>
  <c r="I69" i="11"/>
  <c r="N69" i="11" s="1"/>
  <c r="M67" i="11"/>
  <c r="L67" i="11"/>
  <c r="K67" i="11"/>
  <c r="J67" i="11"/>
  <c r="I67" i="11"/>
  <c r="N67" i="11" s="1"/>
  <c r="M66" i="11"/>
  <c r="L66" i="11"/>
  <c r="K66" i="11"/>
  <c r="J66" i="11"/>
  <c r="I66" i="11"/>
  <c r="N66" i="11" s="1"/>
  <c r="M65" i="11"/>
  <c r="L65" i="11"/>
  <c r="K65" i="11"/>
  <c r="J65" i="11"/>
  <c r="I65" i="11"/>
  <c r="N65" i="11" s="1"/>
  <c r="N64" i="11" s="1"/>
  <c r="M63" i="11"/>
  <c r="L63" i="11"/>
  <c r="K63" i="11"/>
  <c r="J63" i="11"/>
  <c r="I63" i="11"/>
  <c r="N63" i="11" s="1"/>
  <c r="M62" i="11"/>
  <c r="L62" i="11"/>
  <c r="K62" i="11"/>
  <c r="J62" i="11"/>
  <c r="I62" i="11"/>
  <c r="N62" i="11" s="1"/>
  <c r="M61" i="11"/>
  <c r="L61" i="11"/>
  <c r="K61" i="11"/>
  <c r="J61" i="11"/>
  <c r="I61" i="11"/>
  <c r="N61" i="11" s="1"/>
  <c r="M60" i="11"/>
  <c r="L60" i="11"/>
  <c r="K60" i="11"/>
  <c r="J60" i="11"/>
  <c r="I60" i="11"/>
  <c r="N60" i="11" s="1"/>
  <c r="I59" i="11"/>
  <c r="M57" i="11"/>
  <c r="L57" i="11"/>
  <c r="K57" i="11"/>
  <c r="J57" i="11"/>
  <c r="I57" i="11"/>
  <c r="N57" i="11" s="1"/>
  <c r="N56" i="11" s="1"/>
  <c r="M55" i="11"/>
  <c r="L55" i="11"/>
  <c r="K55" i="11"/>
  <c r="J55" i="11"/>
  <c r="I55" i="11"/>
  <c r="N55" i="11" s="1"/>
  <c r="I54" i="11"/>
  <c r="M52" i="11"/>
  <c r="L52" i="11"/>
  <c r="K52" i="11"/>
  <c r="J52" i="11"/>
  <c r="I52" i="11"/>
  <c r="N52" i="11" s="1"/>
  <c r="I51" i="11"/>
  <c r="M50" i="11"/>
  <c r="O119" i="11" s="1"/>
  <c r="L50" i="11"/>
  <c r="K50" i="11"/>
  <c r="J50" i="11"/>
  <c r="I50" i="11"/>
  <c r="N50" i="11" s="1"/>
  <c r="I49" i="11"/>
  <c r="M47" i="11"/>
  <c r="L47" i="11"/>
  <c r="K47" i="11"/>
  <c r="J47" i="11"/>
  <c r="I47" i="11"/>
  <c r="N47" i="11" s="1"/>
  <c r="M46" i="11"/>
  <c r="L46" i="11"/>
  <c r="K46" i="11"/>
  <c r="J46" i="11"/>
  <c r="I46" i="11"/>
  <c r="N46" i="11" s="1"/>
  <c r="J45" i="11"/>
  <c r="I45" i="11"/>
  <c r="N45" i="11" s="1"/>
  <c r="D45" i="11"/>
  <c r="M45" i="11" s="1"/>
  <c r="M44" i="11"/>
  <c r="L44" i="11"/>
  <c r="K44" i="11"/>
  <c r="J44" i="11"/>
  <c r="I44" i="11"/>
  <c r="N44" i="11" s="1"/>
  <c r="M43" i="11"/>
  <c r="L43" i="11"/>
  <c r="K43" i="11"/>
  <c r="J43" i="11"/>
  <c r="I43" i="11"/>
  <c r="N43" i="11" s="1"/>
  <c r="I41" i="11"/>
  <c r="N41" i="11" s="1"/>
  <c r="D41" i="11"/>
  <c r="K41" i="11" s="1"/>
  <c r="M40" i="11"/>
  <c r="L40" i="11"/>
  <c r="K40" i="11"/>
  <c r="J40" i="11"/>
  <c r="I40" i="11"/>
  <c r="N40" i="11" s="1"/>
  <c r="M39" i="11"/>
  <c r="L39" i="11"/>
  <c r="K39" i="11"/>
  <c r="J39" i="11"/>
  <c r="I39" i="11"/>
  <c r="N39" i="11" s="1"/>
  <c r="K37" i="11"/>
  <c r="I37" i="11"/>
  <c r="N37" i="11" s="1"/>
  <c r="D37" i="11"/>
  <c r="L37" i="11" s="1"/>
  <c r="M36" i="11"/>
  <c r="L36" i="11"/>
  <c r="K36" i="11"/>
  <c r="J36" i="11"/>
  <c r="I36" i="11"/>
  <c r="N36" i="11" s="1"/>
  <c r="N35" i="11" s="1"/>
  <c r="E28" i="11"/>
  <c r="E133" i="11" s="1"/>
  <c r="I220" i="10"/>
  <c r="M219" i="10"/>
  <c r="L219" i="10"/>
  <c r="K219" i="10"/>
  <c r="J219" i="10"/>
  <c r="I219" i="10"/>
  <c r="N219" i="10" s="1"/>
  <c r="I218" i="10"/>
  <c r="N218" i="10" s="1"/>
  <c r="D218" i="10"/>
  <c r="M218" i="10" s="1"/>
  <c r="I217" i="10"/>
  <c r="M216" i="10"/>
  <c r="L216" i="10"/>
  <c r="K216" i="10"/>
  <c r="J216" i="10"/>
  <c r="I216" i="10"/>
  <c r="N216" i="10" s="1"/>
  <c r="I215" i="10"/>
  <c r="I210" i="10"/>
  <c r="N210" i="10" s="1"/>
  <c r="D210" i="10"/>
  <c r="J210" i="10" s="1"/>
  <c r="I209" i="10"/>
  <c r="N209" i="10" s="1"/>
  <c r="D209" i="10"/>
  <c r="M209" i="10" s="1"/>
  <c r="I208" i="10"/>
  <c r="N208" i="10" s="1"/>
  <c r="D208" i="10"/>
  <c r="L208" i="10" s="1"/>
  <c r="I207" i="10"/>
  <c r="M206" i="10"/>
  <c r="L206" i="10"/>
  <c r="K206" i="10"/>
  <c r="J206" i="10"/>
  <c r="I206" i="10"/>
  <c r="N206" i="10" s="1"/>
  <c r="I205" i="10"/>
  <c r="M182" i="10"/>
  <c r="L182" i="10"/>
  <c r="K182" i="10"/>
  <c r="J182" i="10"/>
  <c r="I182" i="10"/>
  <c r="N182" i="10" s="1"/>
  <c r="M181" i="10"/>
  <c r="L181" i="10"/>
  <c r="K181" i="10"/>
  <c r="J181" i="10"/>
  <c r="I181" i="10"/>
  <c r="N181" i="10" s="1"/>
  <c r="M180" i="10"/>
  <c r="L180" i="10"/>
  <c r="K180" i="10"/>
  <c r="J180" i="10"/>
  <c r="I180" i="10"/>
  <c r="N180" i="10" s="1"/>
  <c r="I179" i="10"/>
  <c r="I155" i="10"/>
  <c r="I154" i="10"/>
  <c r="M153" i="10"/>
  <c r="L153" i="10"/>
  <c r="K153" i="10"/>
  <c r="J153" i="10"/>
  <c r="I153" i="10"/>
  <c r="N153" i="10" s="1"/>
  <c r="I152" i="10"/>
  <c r="M147" i="10"/>
  <c r="L147" i="10"/>
  <c r="K147" i="10"/>
  <c r="J147" i="10"/>
  <c r="I147" i="10"/>
  <c r="N147" i="10" s="1"/>
  <c r="M146" i="10"/>
  <c r="L146" i="10"/>
  <c r="K146" i="10"/>
  <c r="J146" i="10"/>
  <c r="I146" i="10"/>
  <c r="N146" i="10" s="1"/>
  <c r="I145" i="10"/>
  <c r="M144" i="10"/>
  <c r="L144" i="10"/>
  <c r="K144" i="10"/>
  <c r="J144" i="10"/>
  <c r="I144" i="10"/>
  <c r="N144" i="10" s="1"/>
  <c r="I143" i="10"/>
  <c r="M120" i="10"/>
  <c r="L120" i="10"/>
  <c r="K120" i="10"/>
  <c r="J120" i="10"/>
  <c r="I120" i="10"/>
  <c r="N120" i="10" s="1"/>
  <c r="N119" i="10" s="1"/>
  <c r="M118" i="10"/>
  <c r="L118" i="10"/>
  <c r="K118" i="10"/>
  <c r="J118" i="10"/>
  <c r="I118" i="10"/>
  <c r="N118" i="10" s="1"/>
  <c r="N117" i="10" s="1"/>
  <c r="M116" i="10"/>
  <c r="L116" i="10"/>
  <c r="K116" i="10"/>
  <c r="J116" i="10"/>
  <c r="I116" i="10"/>
  <c r="N116" i="10" s="1"/>
  <c r="M115" i="10"/>
  <c r="L115" i="10"/>
  <c r="K115" i="10"/>
  <c r="J115" i="10"/>
  <c r="I115" i="10"/>
  <c r="N115" i="10" s="1"/>
  <c r="M114" i="10"/>
  <c r="L114" i="10"/>
  <c r="K114" i="10"/>
  <c r="J114" i="10"/>
  <c r="I114" i="10"/>
  <c r="N114" i="10" s="1"/>
  <c r="M113" i="10"/>
  <c r="L113" i="10"/>
  <c r="K113" i="10"/>
  <c r="J113" i="10"/>
  <c r="I113" i="10"/>
  <c r="N113" i="10" s="1"/>
  <c r="M112" i="10"/>
  <c r="L112" i="10"/>
  <c r="K112" i="10"/>
  <c r="J112" i="10"/>
  <c r="I112" i="10"/>
  <c r="N112" i="10" s="1"/>
  <c r="M107" i="10"/>
  <c r="L107" i="10"/>
  <c r="K107" i="10"/>
  <c r="J107" i="10"/>
  <c r="I107" i="10"/>
  <c r="N107" i="10" s="1"/>
  <c r="N106" i="10" s="1"/>
  <c r="M105" i="10"/>
  <c r="L105" i="10"/>
  <c r="K105" i="10"/>
  <c r="J105" i="10"/>
  <c r="I105" i="10"/>
  <c r="N105" i="10" s="1"/>
  <c r="M104" i="10"/>
  <c r="L104" i="10"/>
  <c r="K104" i="10"/>
  <c r="J104" i="10"/>
  <c r="I104" i="10"/>
  <c r="N104" i="10" s="1"/>
  <c r="M102" i="10"/>
  <c r="L102" i="10"/>
  <c r="K102" i="10"/>
  <c r="J102" i="10"/>
  <c r="I102" i="10"/>
  <c r="N102" i="10" s="1"/>
  <c r="N101" i="10" s="1"/>
  <c r="M100" i="10"/>
  <c r="L100" i="10"/>
  <c r="K100" i="10"/>
  <c r="J100" i="10"/>
  <c r="I100" i="10"/>
  <c r="N100" i="10" s="1"/>
  <c r="M99" i="10"/>
  <c r="L99" i="10"/>
  <c r="K99" i="10"/>
  <c r="J99" i="10"/>
  <c r="I99" i="10"/>
  <c r="N99" i="10" s="1"/>
  <c r="N98" i="10" s="1"/>
  <c r="M97" i="10"/>
  <c r="L97" i="10"/>
  <c r="K97" i="10"/>
  <c r="J97" i="10"/>
  <c r="I97" i="10"/>
  <c r="N97" i="10" s="1"/>
  <c r="I96" i="10"/>
  <c r="I95" i="10"/>
  <c r="N95" i="10" s="1"/>
  <c r="D95" i="10"/>
  <c r="J95" i="10" s="1"/>
  <c r="M93" i="10"/>
  <c r="L93" i="10"/>
  <c r="K93" i="10"/>
  <c r="J93" i="10"/>
  <c r="I93" i="10"/>
  <c r="N93" i="10" s="1"/>
  <c r="M92" i="10"/>
  <c r="L92" i="10"/>
  <c r="K92" i="10"/>
  <c r="J92" i="10"/>
  <c r="I92" i="10"/>
  <c r="N92" i="10" s="1"/>
  <c r="I91" i="10"/>
  <c r="M90" i="10"/>
  <c r="L90" i="10"/>
  <c r="K90" i="10"/>
  <c r="J90" i="10"/>
  <c r="I90" i="10"/>
  <c r="N90" i="10" s="1"/>
  <c r="I89" i="10"/>
  <c r="M87" i="10"/>
  <c r="L87" i="10"/>
  <c r="K87" i="10"/>
  <c r="J87" i="10"/>
  <c r="I87" i="10"/>
  <c r="N87" i="10" s="1"/>
  <c r="M86" i="10"/>
  <c r="L86" i="10"/>
  <c r="K86" i="10"/>
  <c r="J86" i="10"/>
  <c r="I86" i="10"/>
  <c r="N86" i="10" s="1"/>
  <c r="M84" i="10"/>
  <c r="L84" i="10"/>
  <c r="K84" i="10"/>
  <c r="J84" i="10"/>
  <c r="I84" i="10"/>
  <c r="N84" i="10" s="1"/>
  <c r="M83" i="10"/>
  <c r="L83" i="10"/>
  <c r="K83" i="10"/>
  <c r="J83" i="10"/>
  <c r="I83" i="10"/>
  <c r="N83" i="10" s="1"/>
  <c r="M82" i="10"/>
  <c r="L82" i="10"/>
  <c r="K82" i="10"/>
  <c r="J82" i="10"/>
  <c r="I82" i="10"/>
  <c r="N82" i="10" s="1"/>
  <c r="M80" i="10"/>
  <c r="L80" i="10"/>
  <c r="K80" i="10"/>
  <c r="J80" i="10"/>
  <c r="I80" i="10"/>
  <c r="N80" i="10" s="1"/>
  <c r="M79" i="10"/>
  <c r="L79" i="10"/>
  <c r="K79" i="10"/>
  <c r="J79" i="10"/>
  <c r="I79" i="10"/>
  <c r="N79" i="10" s="1"/>
  <c r="N78" i="10" s="1"/>
  <c r="J74" i="10"/>
  <c r="I74" i="10"/>
  <c r="N74" i="10" s="1"/>
  <c r="N73" i="10" s="1"/>
  <c r="D74" i="10"/>
  <c r="L74" i="10" s="1"/>
  <c r="M72" i="10"/>
  <c r="L72" i="10"/>
  <c r="K72" i="10"/>
  <c r="J72" i="10"/>
  <c r="I72" i="10"/>
  <c r="N72" i="10" s="1"/>
  <c r="M71" i="10"/>
  <c r="L71" i="10"/>
  <c r="K71" i="10"/>
  <c r="J71" i="10"/>
  <c r="I71" i="10"/>
  <c r="N71" i="10" s="1"/>
  <c r="M69" i="10"/>
  <c r="L69" i="10"/>
  <c r="K69" i="10"/>
  <c r="J69" i="10"/>
  <c r="I69" i="10"/>
  <c r="N69" i="10" s="1"/>
  <c r="M68" i="10"/>
  <c r="L68" i="10"/>
  <c r="K68" i="10"/>
  <c r="J68" i="10"/>
  <c r="I68" i="10"/>
  <c r="N68" i="10" s="1"/>
  <c r="M67" i="10"/>
  <c r="L67" i="10"/>
  <c r="K67" i="10"/>
  <c r="J67" i="10"/>
  <c r="I67" i="10"/>
  <c r="N67" i="10" s="1"/>
  <c r="N66" i="10" s="1"/>
  <c r="M65" i="10"/>
  <c r="L65" i="10"/>
  <c r="K65" i="10"/>
  <c r="J65" i="10"/>
  <c r="I65" i="10"/>
  <c r="N65" i="10" s="1"/>
  <c r="M64" i="10"/>
  <c r="L64" i="10"/>
  <c r="K64" i="10"/>
  <c r="J64" i="10"/>
  <c r="I64" i="10"/>
  <c r="N64" i="10" s="1"/>
  <c r="M63" i="10"/>
  <c r="L63" i="10"/>
  <c r="K63" i="10"/>
  <c r="J63" i="10"/>
  <c r="I63" i="10"/>
  <c r="N63" i="10" s="1"/>
  <c r="M62" i="10"/>
  <c r="L62" i="10"/>
  <c r="K62" i="10"/>
  <c r="J62" i="10"/>
  <c r="I62" i="10"/>
  <c r="N62" i="10" s="1"/>
  <c r="I61" i="10"/>
  <c r="N59" i="10"/>
  <c r="N58" i="10" s="1"/>
  <c r="M59" i="10"/>
  <c r="L59" i="10"/>
  <c r="K59" i="10"/>
  <c r="J59" i="10"/>
  <c r="I59" i="10"/>
  <c r="N57" i="10"/>
  <c r="M57" i="10"/>
  <c r="L57" i="10"/>
  <c r="K57" i="10"/>
  <c r="J57" i="10"/>
  <c r="I57" i="10"/>
  <c r="I56" i="10"/>
  <c r="M54" i="10"/>
  <c r="L54" i="10"/>
  <c r="K54" i="10"/>
  <c r="J54" i="10"/>
  <c r="I54" i="10"/>
  <c r="N54" i="10" s="1"/>
  <c r="I53" i="10"/>
  <c r="N52" i="10"/>
  <c r="M52" i="10"/>
  <c r="O121" i="10" s="1"/>
  <c r="L52" i="10"/>
  <c r="K52" i="10"/>
  <c r="J52" i="10"/>
  <c r="I52" i="10"/>
  <c r="I51" i="10"/>
  <c r="M49" i="10"/>
  <c r="L49" i="10"/>
  <c r="K49" i="10"/>
  <c r="J49" i="10"/>
  <c r="I49" i="10"/>
  <c r="N49" i="10" s="1"/>
  <c r="M48" i="10"/>
  <c r="L48" i="10"/>
  <c r="K48" i="10"/>
  <c r="J48" i="10"/>
  <c r="I48" i="10"/>
  <c r="N48" i="10" s="1"/>
  <c r="M47" i="10"/>
  <c r="L47" i="10"/>
  <c r="K47" i="10"/>
  <c r="J47" i="10"/>
  <c r="I47" i="10"/>
  <c r="N47" i="10" s="1"/>
  <c r="M46" i="10"/>
  <c r="L46" i="10"/>
  <c r="K46" i="10"/>
  <c r="J46" i="10"/>
  <c r="I46" i="10"/>
  <c r="N46" i="10" s="1"/>
  <c r="I45" i="10"/>
  <c r="N45" i="10" s="1"/>
  <c r="D45" i="10"/>
  <c r="K45" i="10" s="1"/>
  <c r="M44" i="10"/>
  <c r="L44" i="10"/>
  <c r="K44" i="10"/>
  <c r="J44" i="10"/>
  <c r="I44" i="10"/>
  <c r="N44" i="10" s="1"/>
  <c r="M43" i="10"/>
  <c r="L43" i="10"/>
  <c r="K43" i="10"/>
  <c r="J43" i="10"/>
  <c r="I43" i="10"/>
  <c r="N43" i="10" s="1"/>
  <c r="J41" i="10"/>
  <c r="I41" i="10"/>
  <c r="N41" i="10" s="1"/>
  <c r="D41" i="10"/>
  <c r="L41" i="10" s="1"/>
  <c r="M40" i="10"/>
  <c r="L40" i="10"/>
  <c r="K40" i="10"/>
  <c r="J40" i="10"/>
  <c r="I40" i="10"/>
  <c r="N40" i="10" s="1"/>
  <c r="M39" i="10"/>
  <c r="L39" i="10"/>
  <c r="K39" i="10"/>
  <c r="J39" i="10"/>
  <c r="I39" i="10"/>
  <c r="N39" i="10" s="1"/>
  <c r="N38" i="10" s="1"/>
  <c r="I37" i="10"/>
  <c r="N37" i="10" s="1"/>
  <c r="D37" i="10"/>
  <c r="M37" i="10" s="1"/>
  <c r="M36" i="10"/>
  <c r="L36" i="10"/>
  <c r="K36" i="10"/>
  <c r="J36" i="10"/>
  <c r="I36" i="10"/>
  <c r="N36" i="10" s="1"/>
  <c r="N35" i="10" s="1"/>
  <c r="E28" i="10"/>
  <c r="E135" i="10" s="1"/>
  <c r="O55" i="9"/>
  <c r="I54" i="9"/>
  <c r="N54" i="9" s="1"/>
  <c r="N53" i="9" s="1"/>
  <c r="D54" i="9"/>
  <c r="K54" i="9" s="1"/>
  <c r="M52" i="9"/>
  <c r="L52" i="9"/>
  <c r="K52" i="9"/>
  <c r="J52" i="9"/>
  <c r="I52" i="9"/>
  <c r="N52" i="9" s="1"/>
  <c r="N51" i="9" s="1"/>
  <c r="M50" i="9"/>
  <c r="L50" i="9"/>
  <c r="K50" i="9"/>
  <c r="J50" i="9"/>
  <c r="I50" i="9"/>
  <c r="N50" i="9" s="1"/>
  <c r="I49" i="9"/>
  <c r="M47" i="9"/>
  <c r="L47" i="9"/>
  <c r="K47" i="9"/>
  <c r="J47" i="9"/>
  <c r="I47" i="9"/>
  <c r="N47" i="9" s="1"/>
  <c r="M46" i="9"/>
  <c r="L46" i="9"/>
  <c r="K46" i="9"/>
  <c r="J46" i="9"/>
  <c r="I46" i="9"/>
  <c r="N46" i="9" s="1"/>
  <c r="N45" i="9" s="1"/>
  <c r="I44" i="9"/>
  <c r="I43" i="9"/>
  <c r="N43" i="9" s="1"/>
  <c r="D43" i="9"/>
  <c r="L43" i="9" s="1"/>
  <c r="I41" i="9"/>
  <c r="N41" i="9" s="1"/>
  <c r="D41" i="9"/>
  <c r="M41" i="9" s="1"/>
  <c r="M40" i="9"/>
  <c r="L40" i="9"/>
  <c r="K40" i="9"/>
  <c r="J40" i="9"/>
  <c r="I40" i="9"/>
  <c r="N40" i="9" s="1"/>
  <c r="M39" i="9"/>
  <c r="L39" i="9"/>
  <c r="K39" i="9"/>
  <c r="J39" i="9"/>
  <c r="I39" i="9"/>
  <c r="N39" i="9" s="1"/>
  <c r="I37" i="9"/>
  <c r="N37" i="9" s="1"/>
  <c r="D37" i="9"/>
  <c r="J37" i="9" s="1"/>
  <c r="M36" i="9"/>
  <c r="L36" i="9"/>
  <c r="K36" i="9"/>
  <c r="J36" i="9"/>
  <c r="I36" i="9"/>
  <c r="N36" i="9" s="1"/>
  <c r="E28" i="9"/>
  <c r="I211" i="8"/>
  <c r="M210" i="8"/>
  <c r="L210" i="8"/>
  <c r="K210" i="8"/>
  <c r="J210" i="8"/>
  <c r="I210" i="8"/>
  <c r="N210" i="8" s="1"/>
  <c r="I209" i="8"/>
  <c r="N209" i="8" s="1"/>
  <c r="D209" i="8"/>
  <c r="J209" i="8" s="1"/>
  <c r="I208" i="8"/>
  <c r="M207" i="8"/>
  <c r="L207" i="8"/>
  <c r="K207" i="8"/>
  <c r="J207" i="8"/>
  <c r="I207" i="8"/>
  <c r="N207" i="8" s="1"/>
  <c r="I206" i="8"/>
  <c r="I201" i="8"/>
  <c r="I200" i="8"/>
  <c r="I199" i="8"/>
  <c r="N199" i="8" s="1"/>
  <c r="D199" i="8"/>
  <c r="M199" i="8" s="1"/>
  <c r="I198" i="8"/>
  <c r="M197" i="8"/>
  <c r="L197" i="8"/>
  <c r="K197" i="8"/>
  <c r="J197" i="8"/>
  <c r="I197" i="8"/>
  <c r="N197" i="8" s="1"/>
  <c r="I196" i="8"/>
  <c r="I173" i="8"/>
  <c r="I172" i="8"/>
  <c r="I148" i="8"/>
  <c r="I147" i="8"/>
  <c r="M146" i="8"/>
  <c r="L146" i="8"/>
  <c r="K146" i="8"/>
  <c r="J146" i="8"/>
  <c r="I146" i="8"/>
  <c r="N146" i="8" s="1"/>
  <c r="I145" i="8"/>
  <c r="I140" i="8"/>
  <c r="I139" i="8"/>
  <c r="I138" i="8"/>
  <c r="M137" i="8"/>
  <c r="L137" i="8"/>
  <c r="K137" i="8"/>
  <c r="J137" i="8"/>
  <c r="I137" i="8"/>
  <c r="N137" i="8" s="1"/>
  <c r="I136" i="8"/>
  <c r="M113" i="8"/>
  <c r="L113" i="8"/>
  <c r="K113" i="8"/>
  <c r="J113" i="8"/>
  <c r="I113" i="8"/>
  <c r="N113" i="8" s="1"/>
  <c r="N112" i="8" s="1"/>
  <c r="M111" i="8"/>
  <c r="L111" i="8"/>
  <c r="K111" i="8"/>
  <c r="J111" i="8"/>
  <c r="I111" i="8"/>
  <c r="N111" i="8" s="1"/>
  <c r="N110" i="8" s="1"/>
  <c r="M109" i="8"/>
  <c r="L109" i="8"/>
  <c r="K109" i="8"/>
  <c r="J109" i="8"/>
  <c r="I109" i="8"/>
  <c r="N109" i="8" s="1"/>
  <c r="M108" i="8"/>
  <c r="L108" i="8"/>
  <c r="K108" i="8"/>
  <c r="J108" i="8"/>
  <c r="I108" i="8"/>
  <c r="N108" i="8" s="1"/>
  <c r="M107" i="8"/>
  <c r="L107" i="8"/>
  <c r="K107" i="8"/>
  <c r="J107" i="8"/>
  <c r="I107" i="8"/>
  <c r="N107" i="8" s="1"/>
  <c r="M106" i="8"/>
  <c r="L106" i="8"/>
  <c r="K106" i="8"/>
  <c r="J106" i="8"/>
  <c r="I106" i="8"/>
  <c r="N106" i="8" s="1"/>
  <c r="M105" i="8"/>
  <c r="L105" i="8"/>
  <c r="K105" i="8"/>
  <c r="J105" i="8"/>
  <c r="I105" i="8"/>
  <c r="N105" i="8" s="1"/>
  <c r="M100" i="8"/>
  <c r="L100" i="8"/>
  <c r="K100" i="8"/>
  <c r="J100" i="8"/>
  <c r="I100" i="8"/>
  <c r="N100" i="8" s="1"/>
  <c r="N99" i="8" s="1"/>
  <c r="M98" i="8"/>
  <c r="L98" i="8"/>
  <c r="K98" i="8"/>
  <c r="J98" i="8"/>
  <c r="I98" i="8"/>
  <c r="N98" i="8" s="1"/>
  <c r="M97" i="8"/>
  <c r="L97" i="8"/>
  <c r="K97" i="8"/>
  <c r="J97" i="8"/>
  <c r="I97" i="8"/>
  <c r="N97" i="8" s="1"/>
  <c r="N96" i="8" s="1"/>
  <c r="M95" i="8"/>
  <c r="L95" i="8"/>
  <c r="K95" i="8"/>
  <c r="J95" i="8"/>
  <c r="I95" i="8"/>
  <c r="N95" i="8" s="1"/>
  <c r="N94" i="8" s="1"/>
  <c r="M93" i="8"/>
  <c r="L93" i="8"/>
  <c r="K93" i="8"/>
  <c r="J93" i="8"/>
  <c r="I93" i="8"/>
  <c r="N93" i="8" s="1"/>
  <c r="M92" i="8"/>
  <c r="L92" i="8"/>
  <c r="K92" i="8"/>
  <c r="J92" i="8"/>
  <c r="I92" i="8"/>
  <c r="N92" i="8" s="1"/>
  <c r="M90" i="8"/>
  <c r="L90" i="8"/>
  <c r="K90" i="8"/>
  <c r="J90" i="8"/>
  <c r="I90" i="8"/>
  <c r="N90" i="8" s="1"/>
  <c r="I89" i="8"/>
  <c r="J88" i="8"/>
  <c r="I88" i="8"/>
  <c r="N88" i="8" s="1"/>
  <c r="D88" i="8"/>
  <c r="M88" i="8" s="1"/>
  <c r="M86" i="8"/>
  <c r="L86" i="8"/>
  <c r="K86" i="8"/>
  <c r="J86" i="8"/>
  <c r="I86" i="8"/>
  <c r="N86" i="8" s="1"/>
  <c r="M85" i="8"/>
  <c r="L85" i="8"/>
  <c r="K85" i="8"/>
  <c r="J85" i="8"/>
  <c r="I85" i="8"/>
  <c r="N85" i="8" s="1"/>
  <c r="I84" i="8"/>
  <c r="N83" i="8"/>
  <c r="M83" i="8"/>
  <c r="L83" i="8"/>
  <c r="K83" i="8"/>
  <c r="J83" i="8"/>
  <c r="I83" i="8"/>
  <c r="I82" i="8"/>
  <c r="M80" i="8"/>
  <c r="L80" i="8"/>
  <c r="K80" i="8"/>
  <c r="J80" i="8"/>
  <c r="I80" i="8"/>
  <c r="N80" i="8" s="1"/>
  <c r="M79" i="8"/>
  <c r="L79" i="8"/>
  <c r="K79" i="8"/>
  <c r="J79" i="8"/>
  <c r="I79" i="8"/>
  <c r="N79" i="8" s="1"/>
  <c r="M77" i="8"/>
  <c r="L77" i="8"/>
  <c r="K77" i="8"/>
  <c r="J77" i="8"/>
  <c r="I77" i="8"/>
  <c r="N77" i="8" s="1"/>
  <c r="M76" i="8"/>
  <c r="L76" i="8"/>
  <c r="K76" i="8"/>
  <c r="J76" i="8"/>
  <c r="I76" i="8"/>
  <c r="N76" i="8" s="1"/>
  <c r="M75" i="8"/>
  <c r="L75" i="8"/>
  <c r="K75" i="8"/>
  <c r="J75" i="8"/>
  <c r="I75" i="8"/>
  <c r="N75" i="8" s="1"/>
  <c r="N74" i="8" s="1"/>
  <c r="M73" i="8"/>
  <c r="L73" i="8"/>
  <c r="K73" i="8"/>
  <c r="J73" i="8"/>
  <c r="I73" i="8"/>
  <c r="N73" i="8" s="1"/>
  <c r="M72" i="8"/>
  <c r="L72" i="8"/>
  <c r="K72" i="8"/>
  <c r="J72" i="8"/>
  <c r="I72" i="8"/>
  <c r="N72" i="8" s="1"/>
  <c r="I67" i="8"/>
  <c r="M65" i="8"/>
  <c r="K65" i="8"/>
  <c r="J65" i="8"/>
  <c r="I65" i="8"/>
  <c r="N65" i="8" s="1"/>
  <c r="D65" i="8"/>
  <c r="L65" i="8" s="1"/>
  <c r="I64" i="8"/>
  <c r="N64" i="8" s="1"/>
  <c r="N63" i="8" s="1"/>
  <c r="D64" i="8"/>
  <c r="J64" i="8" s="1"/>
  <c r="M62" i="8"/>
  <c r="L62" i="8"/>
  <c r="K62" i="8"/>
  <c r="J62" i="8"/>
  <c r="I62" i="8"/>
  <c r="N62" i="8" s="1"/>
  <c r="M61" i="8"/>
  <c r="L61" i="8"/>
  <c r="K61" i="8"/>
  <c r="J61" i="8"/>
  <c r="I61" i="8"/>
  <c r="N61" i="8" s="1"/>
  <c r="M60" i="8"/>
  <c r="L60" i="8"/>
  <c r="K60" i="8"/>
  <c r="J60" i="8"/>
  <c r="I60" i="8"/>
  <c r="N60" i="8" s="1"/>
  <c r="M58" i="8"/>
  <c r="K58" i="8"/>
  <c r="J58" i="8"/>
  <c r="I58" i="8"/>
  <c r="N58" i="8" s="1"/>
  <c r="N57" i="8" s="1"/>
  <c r="D58" i="8"/>
  <c r="L58" i="8" s="1"/>
  <c r="I56" i="8"/>
  <c r="M54" i="8"/>
  <c r="L54" i="8"/>
  <c r="K54" i="8"/>
  <c r="J54" i="8"/>
  <c r="I54" i="8"/>
  <c r="N54" i="8" s="1"/>
  <c r="I53" i="8"/>
  <c r="J51" i="8"/>
  <c r="I51" i="8"/>
  <c r="D51" i="8"/>
  <c r="L51" i="8" s="1"/>
  <c r="I50" i="8"/>
  <c r="N49" i="8"/>
  <c r="M49" i="8"/>
  <c r="O114" i="8" s="1"/>
  <c r="L49" i="8"/>
  <c r="K49" i="8"/>
  <c r="J49" i="8"/>
  <c r="I49" i="8"/>
  <c r="I48" i="8"/>
  <c r="M46" i="8"/>
  <c r="L46" i="8"/>
  <c r="K46" i="8"/>
  <c r="J46" i="8"/>
  <c r="I46" i="8"/>
  <c r="N46" i="8" s="1"/>
  <c r="M45" i="8"/>
  <c r="L45" i="8"/>
  <c r="K45" i="8"/>
  <c r="J45" i="8"/>
  <c r="I45" i="8"/>
  <c r="N45" i="8" s="1"/>
  <c r="M44" i="8"/>
  <c r="K44" i="8"/>
  <c r="I44" i="8"/>
  <c r="N44" i="8" s="1"/>
  <c r="D44" i="8"/>
  <c r="L44" i="8" s="1"/>
  <c r="N43" i="8"/>
  <c r="M43" i="8"/>
  <c r="L43" i="8"/>
  <c r="K43" i="8"/>
  <c r="J43" i="8"/>
  <c r="I43" i="8"/>
  <c r="I41" i="8"/>
  <c r="M40" i="8"/>
  <c r="K40" i="8"/>
  <c r="I40" i="8"/>
  <c r="N40" i="8" s="1"/>
  <c r="D40" i="8"/>
  <c r="J40" i="8" s="1"/>
  <c r="I39" i="8"/>
  <c r="D39" i="8"/>
  <c r="D41" i="8" s="1"/>
  <c r="I37" i="8"/>
  <c r="I36" i="8"/>
  <c r="D36" i="8"/>
  <c r="N36" i="8" s="1"/>
  <c r="E28" i="8"/>
  <c r="E128" i="8" s="1"/>
  <c r="I214" i="7"/>
  <c r="M213" i="7"/>
  <c r="L213" i="7"/>
  <c r="K213" i="7"/>
  <c r="J213" i="7"/>
  <c r="I213" i="7"/>
  <c r="N213" i="7" s="1"/>
  <c r="K212" i="7"/>
  <c r="I212" i="7"/>
  <c r="N212" i="7" s="1"/>
  <c r="D212" i="7"/>
  <c r="M212" i="7" s="1"/>
  <c r="I211" i="7"/>
  <c r="M210" i="7"/>
  <c r="L210" i="7"/>
  <c r="K210" i="7"/>
  <c r="J210" i="7"/>
  <c r="I210" i="7"/>
  <c r="N210" i="7" s="1"/>
  <c r="I209" i="7"/>
  <c r="I204" i="7"/>
  <c r="I203" i="7"/>
  <c r="K202" i="7"/>
  <c r="I202" i="7"/>
  <c r="N202" i="7" s="1"/>
  <c r="D202" i="7"/>
  <c r="L202" i="7" s="1"/>
  <c r="I201" i="7"/>
  <c r="M200" i="7"/>
  <c r="L200" i="7"/>
  <c r="K200" i="7"/>
  <c r="J200" i="7"/>
  <c r="I200" i="7"/>
  <c r="N200" i="7" s="1"/>
  <c r="I199" i="7"/>
  <c r="I176" i="7"/>
  <c r="I175" i="7"/>
  <c r="I151" i="7"/>
  <c r="I150" i="7"/>
  <c r="M149" i="7"/>
  <c r="L149" i="7"/>
  <c r="K149" i="7"/>
  <c r="J149" i="7"/>
  <c r="I149" i="7"/>
  <c r="N149" i="7" s="1"/>
  <c r="I148" i="7"/>
  <c r="I143" i="7"/>
  <c r="I142" i="7"/>
  <c r="I141" i="7"/>
  <c r="M140" i="7"/>
  <c r="L140" i="7"/>
  <c r="K140" i="7"/>
  <c r="J140" i="7"/>
  <c r="I140" i="7"/>
  <c r="N140" i="7" s="1"/>
  <c r="I139" i="7"/>
  <c r="M116" i="7"/>
  <c r="L116" i="7"/>
  <c r="K116" i="7"/>
  <c r="J116" i="7"/>
  <c r="I116" i="7"/>
  <c r="N116" i="7" s="1"/>
  <c r="N115" i="7" s="1"/>
  <c r="M114" i="7"/>
  <c r="L114" i="7"/>
  <c r="K114" i="7"/>
  <c r="J114" i="7"/>
  <c r="I114" i="7"/>
  <c r="N114" i="7" s="1"/>
  <c r="N113" i="7" s="1"/>
  <c r="M112" i="7"/>
  <c r="L112" i="7"/>
  <c r="K112" i="7"/>
  <c r="J112" i="7"/>
  <c r="I112" i="7"/>
  <c r="N112" i="7" s="1"/>
  <c r="M111" i="7"/>
  <c r="L111" i="7"/>
  <c r="K111" i="7"/>
  <c r="J111" i="7"/>
  <c r="I111" i="7"/>
  <c r="N111" i="7" s="1"/>
  <c r="M110" i="7"/>
  <c r="L110" i="7"/>
  <c r="K110" i="7"/>
  <c r="J110" i="7"/>
  <c r="I110" i="7"/>
  <c r="N110" i="7" s="1"/>
  <c r="M109" i="7"/>
  <c r="L109" i="7"/>
  <c r="K109" i="7"/>
  <c r="J109" i="7"/>
  <c r="I109" i="7"/>
  <c r="N109" i="7" s="1"/>
  <c r="M108" i="7"/>
  <c r="L108" i="7"/>
  <c r="K108" i="7"/>
  <c r="J108" i="7"/>
  <c r="I108" i="7"/>
  <c r="N108" i="7" s="1"/>
  <c r="M103" i="7"/>
  <c r="L103" i="7"/>
  <c r="K103" i="7"/>
  <c r="J103" i="7"/>
  <c r="I103" i="7"/>
  <c r="N103" i="7" s="1"/>
  <c r="N102" i="7" s="1"/>
  <c r="M101" i="7"/>
  <c r="L101" i="7"/>
  <c r="K101" i="7"/>
  <c r="J101" i="7"/>
  <c r="I101" i="7"/>
  <c r="N101" i="7" s="1"/>
  <c r="N100" i="7"/>
  <c r="N99" i="7" s="1"/>
  <c r="M100" i="7"/>
  <c r="L100" i="7"/>
  <c r="K100" i="7"/>
  <c r="J100" i="7"/>
  <c r="I100" i="7"/>
  <c r="M98" i="7"/>
  <c r="L98" i="7"/>
  <c r="K98" i="7"/>
  <c r="J98" i="7"/>
  <c r="I98" i="7"/>
  <c r="N98" i="7" s="1"/>
  <c r="N97" i="7" s="1"/>
  <c r="M96" i="7"/>
  <c r="L96" i="7"/>
  <c r="K96" i="7"/>
  <c r="J96" i="7"/>
  <c r="I96" i="7"/>
  <c r="N96" i="7" s="1"/>
  <c r="M95" i="7"/>
  <c r="L95" i="7"/>
  <c r="K95" i="7"/>
  <c r="J95" i="7"/>
  <c r="I95" i="7"/>
  <c r="N95" i="7" s="1"/>
  <c r="N94" i="7" s="1"/>
  <c r="M93" i="7"/>
  <c r="L93" i="7"/>
  <c r="K93" i="7"/>
  <c r="J93" i="7"/>
  <c r="I93" i="7"/>
  <c r="N93" i="7" s="1"/>
  <c r="I92" i="7"/>
  <c r="I91" i="7"/>
  <c r="N91" i="7" s="1"/>
  <c r="D91" i="7"/>
  <c r="L91" i="7" s="1"/>
  <c r="M89" i="7"/>
  <c r="L89" i="7"/>
  <c r="K89" i="7"/>
  <c r="J89" i="7"/>
  <c r="I89" i="7"/>
  <c r="N89" i="7" s="1"/>
  <c r="M88" i="7"/>
  <c r="L88" i="7"/>
  <c r="K88" i="7"/>
  <c r="J88" i="7"/>
  <c r="I88" i="7"/>
  <c r="N88" i="7" s="1"/>
  <c r="I87" i="7"/>
  <c r="M86" i="7"/>
  <c r="L86" i="7"/>
  <c r="K86" i="7"/>
  <c r="J86" i="7"/>
  <c r="I86" i="7"/>
  <c r="N86" i="7" s="1"/>
  <c r="I85" i="7"/>
  <c r="M83" i="7"/>
  <c r="L83" i="7"/>
  <c r="K83" i="7"/>
  <c r="J83" i="7"/>
  <c r="I83" i="7"/>
  <c r="N83" i="7" s="1"/>
  <c r="M82" i="7"/>
  <c r="L82" i="7"/>
  <c r="K82" i="7"/>
  <c r="J82" i="7"/>
  <c r="I82" i="7"/>
  <c r="N82" i="7" s="1"/>
  <c r="N81" i="7" s="1"/>
  <c r="M80" i="7"/>
  <c r="L80" i="7"/>
  <c r="K80" i="7"/>
  <c r="J80" i="7"/>
  <c r="I80" i="7"/>
  <c r="N80" i="7" s="1"/>
  <c r="M79" i="7"/>
  <c r="L79" i="7"/>
  <c r="K79" i="7"/>
  <c r="J79" i="7"/>
  <c r="I79" i="7"/>
  <c r="N79" i="7" s="1"/>
  <c r="M78" i="7"/>
  <c r="L78" i="7"/>
  <c r="K78" i="7"/>
  <c r="J78" i="7"/>
  <c r="I78" i="7"/>
  <c r="N78" i="7" s="1"/>
  <c r="M76" i="7"/>
  <c r="L76" i="7"/>
  <c r="K76" i="7"/>
  <c r="J76" i="7"/>
  <c r="I76" i="7"/>
  <c r="N76" i="7" s="1"/>
  <c r="M75" i="7"/>
  <c r="L75" i="7"/>
  <c r="K75" i="7"/>
  <c r="J75" i="7"/>
  <c r="I75" i="7"/>
  <c r="N75" i="7" s="1"/>
  <c r="N74" i="7" s="1"/>
  <c r="I70" i="7"/>
  <c r="N68" i="7"/>
  <c r="K68" i="7"/>
  <c r="J68" i="7"/>
  <c r="I68" i="7"/>
  <c r="D68" i="7"/>
  <c r="M68" i="7" s="1"/>
  <c r="J67" i="7"/>
  <c r="I67" i="7"/>
  <c r="N67" i="7" s="1"/>
  <c r="N66" i="7" s="1"/>
  <c r="D67" i="7"/>
  <c r="M67" i="7" s="1"/>
  <c r="M65" i="7"/>
  <c r="L65" i="7"/>
  <c r="K65" i="7"/>
  <c r="J65" i="7"/>
  <c r="I65" i="7"/>
  <c r="N65" i="7" s="1"/>
  <c r="M64" i="7"/>
  <c r="L64" i="7"/>
  <c r="K64" i="7"/>
  <c r="J64" i="7"/>
  <c r="I64" i="7"/>
  <c r="N64" i="7" s="1"/>
  <c r="M63" i="7"/>
  <c r="L63" i="7"/>
  <c r="K63" i="7"/>
  <c r="J63" i="7"/>
  <c r="I63" i="7"/>
  <c r="N63" i="7" s="1"/>
  <c r="N62" i="7" s="1"/>
  <c r="K61" i="7"/>
  <c r="I61" i="7"/>
  <c r="N61" i="7" s="1"/>
  <c r="D61" i="7"/>
  <c r="J61" i="7" s="1"/>
  <c r="I60" i="7"/>
  <c r="N60" i="7" s="1"/>
  <c r="D60" i="7"/>
  <c r="J60" i="7" s="1"/>
  <c r="I59" i="7"/>
  <c r="I57" i="7"/>
  <c r="M55" i="7"/>
  <c r="L55" i="7"/>
  <c r="K55" i="7"/>
  <c r="J55" i="7"/>
  <c r="I55" i="7"/>
  <c r="N55" i="7" s="1"/>
  <c r="I54" i="7"/>
  <c r="I52" i="7"/>
  <c r="N52" i="7" s="1"/>
  <c r="D52" i="7"/>
  <c r="J52" i="7" s="1"/>
  <c r="I51" i="7"/>
  <c r="N50" i="7"/>
  <c r="M50" i="7"/>
  <c r="O117" i="7" s="1"/>
  <c r="L50" i="7"/>
  <c r="K50" i="7"/>
  <c r="J50" i="7"/>
  <c r="I50" i="7"/>
  <c r="I49" i="7"/>
  <c r="M47" i="7"/>
  <c r="L47" i="7"/>
  <c r="K47" i="7"/>
  <c r="J47" i="7"/>
  <c r="I47" i="7"/>
  <c r="N47" i="7" s="1"/>
  <c r="M46" i="7"/>
  <c r="L46" i="7"/>
  <c r="K46" i="7"/>
  <c r="J46" i="7"/>
  <c r="I46" i="7"/>
  <c r="N46" i="7" s="1"/>
  <c r="M45" i="7"/>
  <c r="K45" i="7"/>
  <c r="I45" i="7"/>
  <c r="N45" i="7" s="1"/>
  <c r="D45" i="7"/>
  <c r="J45" i="7" s="1"/>
  <c r="N44" i="7"/>
  <c r="M44" i="7"/>
  <c r="L44" i="7"/>
  <c r="K44" i="7"/>
  <c r="J44" i="7"/>
  <c r="I44" i="7"/>
  <c r="N43" i="7"/>
  <c r="N42" i="7" s="1"/>
  <c r="M43" i="7"/>
  <c r="L43" i="7"/>
  <c r="K43" i="7"/>
  <c r="J43" i="7"/>
  <c r="I43" i="7"/>
  <c r="I41" i="7"/>
  <c r="M40" i="7"/>
  <c r="I40" i="7"/>
  <c r="N40" i="7" s="1"/>
  <c r="D40" i="7"/>
  <c r="K40" i="7" s="1"/>
  <c r="I39" i="7"/>
  <c r="D39" i="7"/>
  <c r="D41" i="7" s="1"/>
  <c r="I37" i="7"/>
  <c r="I36" i="7"/>
  <c r="N36" i="7" s="1"/>
  <c r="D36" i="7"/>
  <c r="J36" i="7" s="1"/>
  <c r="E28" i="7"/>
  <c r="E131" i="7" s="1"/>
  <c r="I216" i="6"/>
  <c r="M215" i="6"/>
  <c r="L215" i="6"/>
  <c r="K215" i="6"/>
  <c r="J215" i="6"/>
  <c r="I215" i="6"/>
  <c r="N215" i="6" s="1"/>
  <c r="K214" i="6"/>
  <c r="I214" i="6"/>
  <c r="N214" i="6" s="1"/>
  <c r="D214" i="6"/>
  <c r="M214" i="6" s="1"/>
  <c r="I213" i="6"/>
  <c r="M212" i="6"/>
  <c r="L212" i="6"/>
  <c r="K212" i="6"/>
  <c r="J212" i="6"/>
  <c r="I212" i="6"/>
  <c r="N212" i="6" s="1"/>
  <c r="I211" i="6"/>
  <c r="I206" i="6"/>
  <c r="I205" i="6"/>
  <c r="K204" i="6"/>
  <c r="I204" i="6"/>
  <c r="N204" i="6" s="1"/>
  <c r="D204" i="6"/>
  <c r="L204" i="6" s="1"/>
  <c r="I203" i="6"/>
  <c r="M202" i="6"/>
  <c r="L202" i="6"/>
  <c r="K202" i="6"/>
  <c r="J202" i="6"/>
  <c r="I202" i="6"/>
  <c r="N202" i="6" s="1"/>
  <c r="I201" i="6"/>
  <c r="I178" i="6"/>
  <c r="I177" i="6"/>
  <c r="I153" i="6"/>
  <c r="I152" i="6"/>
  <c r="M151" i="6"/>
  <c r="L151" i="6"/>
  <c r="K151" i="6"/>
  <c r="J151" i="6"/>
  <c r="I151" i="6"/>
  <c r="N151" i="6" s="1"/>
  <c r="I150" i="6"/>
  <c r="I145" i="6"/>
  <c r="I144" i="6"/>
  <c r="I143" i="6"/>
  <c r="M142" i="6"/>
  <c r="L142" i="6"/>
  <c r="K142" i="6"/>
  <c r="J142" i="6"/>
  <c r="I142" i="6"/>
  <c r="N142" i="6" s="1"/>
  <c r="I141" i="6"/>
  <c r="N118" i="6"/>
  <c r="N117" i="6" s="1"/>
  <c r="M118" i="6"/>
  <c r="L118" i="6"/>
  <c r="K118" i="6"/>
  <c r="J118" i="6"/>
  <c r="I118" i="6"/>
  <c r="N116" i="6"/>
  <c r="N115" i="6" s="1"/>
  <c r="M116" i="6"/>
  <c r="L116" i="6"/>
  <c r="K116" i="6"/>
  <c r="J116" i="6"/>
  <c r="I116" i="6"/>
  <c r="N114" i="6"/>
  <c r="M114" i="6"/>
  <c r="L114" i="6"/>
  <c r="K114" i="6"/>
  <c r="J114" i="6"/>
  <c r="I114" i="6"/>
  <c r="M113" i="6"/>
  <c r="L113" i="6"/>
  <c r="K113" i="6"/>
  <c r="J113" i="6"/>
  <c r="I113" i="6"/>
  <c r="N113" i="6" s="1"/>
  <c r="N112" i="6"/>
  <c r="M112" i="6"/>
  <c r="L112" i="6"/>
  <c r="K112" i="6"/>
  <c r="J112" i="6"/>
  <c r="I112" i="6"/>
  <c r="M111" i="6"/>
  <c r="L111" i="6"/>
  <c r="K111" i="6"/>
  <c r="J111" i="6"/>
  <c r="I111" i="6"/>
  <c r="N111" i="6" s="1"/>
  <c r="N110" i="6"/>
  <c r="M110" i="6"/>
  <c r="L110" i="6"/>
  <c r="K110" i="6"/>
  <c r="J110" i="6"/>
  <c r="I110" i="6"/>
  <c r="M105" i="6"/>
  <c r="L105" i="6"/>
  <c r="K105" i="6"/>
  <c r="J105" i="6"/>
  <c r="I105" i="6"/>
  <c r="N105" i="6" s="1"/>
  <c r="N104" i="6" s="1"/>
  <c r="M103" i="6"/>
  <c r="L103" i="6"/>
  <c r="K103" i="6"/>
  <c r="J103" i="6"/>
  <c r="I103" i="6"/>
  <c r="N103" i="6" s="1"/>
  <c r="M102" i="6"/>
  <c r="L102" i="6"/>
  <c r="K102" i="6"/>
  <c r="J102" i="6"/>
  <c r="I102" i="6"/>
  <c r="N102" i="6" s="1"/>
  <c r="M100" i="6"/>
  <c r="L100" i="6"/>
  <c r="K100" i="6"/>
  <c r="J100" i="6"/>
  <c r="I100" i="6"/>
  <c r="N100" i="6" s="1"/>
  <c r="N99" i="6" s="1"/>
  <c r="M98" i="6"/>
  <c r="L98" i="6"/>
  <c r="K98" i="6"/>
  <c r="J98" i="6"/>
  <c r="I98" i="6"/>
  <c r="N98" i="6" s="1"/>
  <c r="M97" i="6"/>
  <c r="L97" i="6"/>
  <c r="K97" i="6"/>
  <c r="J97" i="6"/>
  <c r="I97" i="6"/>
  <c r="N97" i="6" s="1"/>
  <c r="N96" i="6" s="1"/>
  <c r="M95" i="6"/>
  <c r="L95" i="6"/>
  <c r="K95" i="6"/>
  <c r="J95" i="6"/>
  <c r="I95" i="6"/>
  <c r="N95" i="6" s="1"/>
  <c r="I94" i="6"/>
  <c r="N93" i="6"/>
  <c r="J93" i="6"/>
  <c r="I93" i="6"/>
  <c r="D93" i="6"/>
  <c r="L93" i="6" s="1"/>
  <c r="M91" i="6"/>
  <c r="L91" i="6"/>
  <c r="K91" i="6"/>
  <c r="J91" i="6"/>
  <c r="I91" i="6"/>
  <c r="N91" i="6" s="1"/>
  <c r="M90" i="6"/>
  <c r="L90" i="6"/>
  <c r="K90" i="6"/>
  <c r="J90" i="6"/>
  <c r="I90" i="6"/>
  <c r="N90" i="6" s="1"/>
  <c r="I89" i="6"/>
  <c r="N88" i="6"/>
  <c r="M88" i="6"/>
  <c r="L88" i="6"/>
  <c r="K88" i="6"/>
  <c r="J88" i="6"/>
  <c r="I88" i="6"/>
  <c r="I87" i="6"/>
  <c r="M85" i="6"/>
  <c r="L85" i="6"/>
  <c r="K85" i="6"/>
  <c r="J85" i="6"/>
  <c r="I85" i="6"/>
  <c r="N85" i="6" s="1"/>
  <c r="M84" i="6"/>
  <c r="L84" i="6"/>
  <c r="K84" i="6"/>
  <c r="J84" i="6"/>
  <c r="I84" i="6"/>
  <c r="N84" i="6" s="1"/>
  <c r="M82" i="6"/>
  <c r="L82" i="6"/>
  <c r="K82" i="6"/>
  <c r="J82" i="6"/>
  <c r="I82" i="6"/>
  <c r="N82" i="6" s="1"/>
  <c r="M81" i="6"/>
  <c r="L81" i="6"/>
  <c r="K81" i="6"/>
  <c r="J81" i="6"/>
  <c r="I81" i="6"/>
  <c r="N81" i="6" s="1"/>
  <c r="M80" i="6"/>
  <c r="L80" i="6"/>
  <c r="K80" i="6"/>
  <c r="J80" i="6"/>
  <c r="I80" i="6"/>
  <c r="N80" i="6" s="1"/>
  <c r="M78" i="6"/>
  <c r="L78" i="6"/>
  <c r="K78" i="6"/>
  <c r="J78" i="6"/>
  <c r="I78" i="6"/>
  <c r="N78" i="6" s="1"/>
  <c r="M77" i="6"/>
  <c r="L77" i="6"/>
  <c r="K77" i="6"/>
  <c r="J77" i="6"/>
  <c r="I77" i="6"/>
  <c r="N77" i="6" s="1"/>
  <c r="I72" i="6"/>
  <c r="M70" i="6"/>
  <c r="K70" i="6"/>
  <c r="J70" i="6"/>
  <c r="I70" i="6"/>
  <c r="N70" i="6" s="1"/>
  <c r="D70" i="6"/>
  <c r="L70" i="6" s="1"/>
  <c r="I69" i="6"/>
  <c r="D69" i="6"/>
  <c r="N69" i="6" s="1"/>
  <c r="M67" i="6"/>
  <c r="L67" i="6"/>
  <c r="K67" i="6"/>
  <c r="J67" i="6"/>
  <c r="I67" i="6"/>
  <c r="N67" i="6" s="1"/>
  <c r="M66" i="6"/>
  <c r="L66" i="6"/>
  <c r="K66" i="6"/>
  <c r="J66" i="6"/>
  <c r="I66" i="6"/>
  <c r="N66" i="6" s="1"/>
  <c r="M65" i="6"/>
  <c r="L65" i="6"/>
  <c r="K65" i="6"/>
  <c r="J65" i="6"/>
  <c r="I65" i="6"/>
  <c r="N65" i="6" s="1"/>
  <c r="M63" i="6"/>
  <c r="L63" i="6"/>
  <c r="K63" i="6"/>
  <c r="J63" i="6"/>
  <c r="I63" i="6"/>
  <c r="N63" i="6" s="1"/>
  <c r="M62" i="6"/>
  <c r="K62" i="6"/>
  <c r="I62" i="6"/>
  <c r="N62" i="6" s="1"/>
  <c r="D62" i="6"/>
  <c r="L62" i="6" s="1"/>
  <c r="I61" i="6"/>
  <c r="I59" i="6"/>
  <c r="N57" i="6"/>
  <c r="M57" i="6"/>
  <c r="L57" i="6"/>
  <c r="K57" i="6"/>
  <c r="J57" i="6"/>
  <c r="I57" i="6"/>
  <c r="I56" i="6"/>
  <c r="M54" i="6"/>
  <c r="K54" i="6"/>
  <c r="I54" i="6"/>
  <c r="N54" i="6" s="1"/>
  <c r="D54" i="6"/>
  <c r="L54" i="6" s="1"/>
  <c r="I53" i="6"/>
  <c r="M52" i="6"/>
  <c r="O119" i="6" s="1"/>
  <c r="L52" i="6"/>
  <c r="K52" i="6"/>
  <c r="J52" i="6"/>
  <c r="I52" i="6"/>
  <c r="N52" i="6" s="1"/>
  <c r="I51" i="6"/>
  <c r="J49" i="6"/>
  <c r="I49" i="6"/>
  <c r="D49" i="6"/>
  <c r="N49" i="6" s="1"/>
  <c r="M48" i="6"/>
  <c r="K48" i="6"/>
  <c r="I48" i="6"/>
  <c r="N48" i="6" s="1"/>
  <c r="D48" i="6"/>
  <c r="L48" i="6" s="1"/>
  <c r="I47" i="6"/>
  <c r="D47" i="6"/>
  <c r="L47" i="6" s="1"/>
  <c r="M46" i="6"/>
  <c r="K46" i="6"/>
  <c r="J46" i="6"/>
  <c r="I46" i="6"/>
  <c r="N46" i="6" s="1"/>
  <c r="D46" i="6"/>
  <c r="L46" i="6" s="1"/>
  <c r="I45" i="6"/>
  <c r="M44" i="6"/>
  <c r="I44" i="6"/>
  <c r="N44" i="6" s="1"/>
  <c r="D44" i="6"/>
  <c r="L44" i="6" s="1"/>
  <c r="I43" i="6"/>
  <c r="D43" i="6"/>
  <c r="L43" i="6" s="1"/>
  <c r="M41" i="6"/>
  <c r="I41" i="6"/>
  <c r="N41" i="6" s="1"/>
  <c r="D41" i="6"/>
  <c r="L41" i="6" s="1"/>
  <c r="I40" i="6"/>
  <c r="D40" i="6"/>
  <c r="L40" i="6" s="1"/>
  <c r="M39" i="6"/>
  <c r="K39" i="6"/>
  <c r="J39" i="6"/>
  <c r="I39" i="6"/>
  <c r="N39" i="6" s="1"/>
  <c r="D39" i="6"/>
  <c r="L39" i="6" s="1"/>
  <c r="I37" i="6"/>
  <c r="D37" i="6"/>
  <c r="L37" i="6" s="1"/>
  <c r="M36" i="6"/>
  <c r="K36" i="6"/>
  <c r="J36" i="6"/>
  <c r="I36" i="6"/>
  <c r="N36" i="6" s="1"/>
  <c r="D36" i="6"/>
  <c r="D72" i="6" s="1"/>
  <c r="E28" i="6"/>
  <c r="E133" i="6" s="1"/>
  <c r="I306" i="5"/>
  <c r="I305" i="5"/>
  <c r="I304" i="5"/>
  <c r="I303" i="5"/>
  <c r="I298" i="5"/>
  <c r="I297" i="5"/>
  <c r="I292" i="5"/>
  <c r="I291" i="5"/>
  <c r="I269" i="5"/>
  <c r="I268" i="5"/>
  <c r="N267" i="5"/>
  <c r="M267" i="5"/>
  <c r="L267" i="5"/>
  <c r="K267" i="5"/>
  <c r="J267" i="5"/>
  <c r="I267" i="5"/>
  <c r="I266" i="5"/>
  <c r="I261" i="5"/>
  <c r="I260" i="5"/>
  <c r="I259" i="5"/>
  <c r="M258" i="5"/>
  <c r="L258" i="5"/>
  <c r="K258" i="5"/>
  <c r="J258" i="5"/>
  <c r="I258" i="5"/>
  <c r="N258" i="5" s="1"/>
  <c r="I257" i="5"/>
  <c r="I252" i="5"/>
  <c r="I251" i="5"/>
  <c r="I250" i="5"/>
  <c r="N249" i="5"/>
  <c r="M249" i="5"/>
  <c r="L249" i="5"/>
  <c r="K249" i="5"/>
  <c r="J249" i="5"/>
  <c r="I249" i="5"/>
  <c r="I248" i="5"/>
  <c r="I243" i="5"/>
  <c r="I242" i="5"/>
  <c r="I241" i="5"/>
  <c r="N240" i="5"/>
  <c r="M240" i="5"/>
  <c r="L240" i="5"/>
  <c r="K240" i="5"/>
  <c r="J240" i="5"/>
  <c r="I240" i="5"/>
  <c r="I239" i="5"/>
  <c r="M214" i="5"/>
  <c r="L214" i="5"/>
  <c r="K214" i="5"/>
  <c r="J214" i="5"/>
  <c r="I214" i="5"/>
  <c r="N214" i="5" s="1"/>
  <c r="N213" i="5" s="1"/>
  <c r="M212" i="5"/>
  <c r="L212" i="5"/>
  <c r="K212" i="5"/>
  <c r="J212" i="5"/>
  <c r="I212" i="5"/>
  <c r="N212" i="5" s="1"/>
  <c r="N211" i="5" s="1"/>
  <c r="M210" i="5"/>
  <c r="L210" i="5"/>
  <c r="K210" i="5"/>
  <c r="J210" i="5"/>
  <c r="I210" i="5"/>
  <c r="N210" i="5" s="1"/>
  <c r="N209" i="5"/>
  <c r="M209" i="5"/>
  <c r="L209" i="5"/>
  <c r="K209" i="5"/>
  <c r="J209" i="5"/>
  <c r="I209" i="5"/>
  <c r="M208" i="5"/>
  <c r="L208" i="5"/>
  <c r="K208" i="5"/>
  <c r="J208" i="5"/>
  <c r="I208" i="5"/>
  <c r="N208" i="5" s="1"/>
  <c r="N207" i="5"/>
  <c r="M207" i="5"/>
  <c r="L207" i="5"/>
  <c r="K207" i="5"/>
  <c r="J207" i="5"/>
  <c r="I207" i="5"/>
  <c r="M206" i="5"/>
  <c r="L206" i="5"/>
  <c r="K206" i="5"/>
  <c r="J206" i="5"/>
  <c r="I206" i="5"/>
  <c r="N206" i="5" s="1"/>
  <c r="M200" i="5"/>
  <c r="L200" i="5"/>
  <c r="K200" i="5"/>
  <c r="J200" i="5"/>
  <c r="I200" i="5"/>
  <c r="N200" i="5" s="1"/>
  <c r="N199" i="5" s="1"/>
  <c r="M198" i="5"/>
  <c r="L198" i="5"/>
  <c r="K198" i="5"/>
  <c r="J198" i="5"/>
  <c r="I198" i="5"/>
  <c r="N198" i="5" s="1"/>
  <c r="M197" i="5"/>
  <c r="L197" i="5"/>
  <c r="K197" i="5"/>
  <c r="J197" i="5"/>
  <c r="I197" i="5"/>
  <c r="N197" i="5" s="1"/>
  <c r="N196" i="5" s="1"/>
  <c r="M195" i="5"/>
  <c r="L195" i="5"/>
  <c r="K195" i="5"/>
  <c r="J195" i="5"/>
  <c r="I195" i="5"/>
  <c r="N195" i="5" s="1"/>
  <c r="I194" i="5"/>
  <c r="N193" i="5"/>
  <c r="M193" i="5"/>
  <c r="L193" i="5"/>
  <c r="K193" i="5"/>
  <c r="J193" i="5"/>
  <c r="I193" i="5"/>
  <c r="M192" i="5"/>
  <c r="L192" i="5"/>
  <c r="K192" i="5"/>
  <c r="J192" i="5"/>
  <c r="I192" i="5"/>
  <c r="N192" i="5" s="1"/>
  <c r="M190" i="5"/>
  <c r="L190" i="5"/>
  <c r="K190" i="5"/>
  <c r="J190" i="5"/>
  <c r="I190" i="5"/>
  <c r="N190" i="5" s="1"/>
  <c r="N189" i="5" s="1"/>
  <c r="M188" i="5"/>
  <c r="L188" i="5"/>
  <c r="K188" i="5"/>
  <c r="J188" i="5"/>
  <c r="I188" i="5"/>
  <c r="N188" i="5" s="1"/>
  <c r="N187" i="5"/>
  <c r="M187" i="5"/>
  <c r="L187" i="5"/>
  <c r="K187" i="5"/>
  <c r="J187" i="5"/>
  <c r="I187" i="5"/>
  <c r="M186" i="5"/>
  <c r="L186" i="5"/>
  <c r="K186" i="5"/>
  <c r="J186" i="5"/>
  <c r="I186" i="5"/>
  <c r="N186" i="5" s="1"/>
  <c r="N185" i="5" s="1"/>
  <c r="M184" i="5"/>
  <c r="L184" i="5"/>
  <c r="K184" i="5"/>
  <c r="J184" i="5"/>
  <c r="I184" i="5"/>
  <c r="N184" i="5" s="1"/>
  <c r="N182" i="5" s="1"/>
  <c r="N183" i="5"/>
  <c r="M183" i="5"/>
  <c r="L183" i="5"/>
  <c r="K183" i="5"/>
  <c r="J183" i="5"/>
  <c r="I183" i="5"/>
  <c r="N177" i="5"/>
  <c r="N176" i="5" s="1"/>
  <c r="M177" i="5"/>
  <c r="L177" i="5"/>
  <c r="K177" i="5"/>
  <c r="J177" i="5"/>
  <c r="I177" i="5"/>
  <c r="N175" i="5"/>
  <c r="M175" i="5"/>
  <c r="L175" i="5"/>
  <c r="K175" i="5"/>
  <c r="J175" i="5"/>
  <c r="I175" i="5"/>
  <c r="M174" i="5"/>
  <c r="L174" i="5"/>
  <c r="K174" i="5"/>
  <c r="J174" i="5"/>
  <c r="I174" i="5"/>
  <c r="N174" i="5" s="1"/>
  <c r="N173" i="5" s="1"/>
  <c r="M172" i="5"/>
  <c r="L172" i="5"/>
  <c r="K172" i="5"/>
  <c r="J172" i="5"/>
  <c r="I172" i="5"/>
  <c r="N172" i="5" s="1"/>
  <c r="N171" i="5" s="1"/>
  <c r="M170" i="5"/>
  <c r="L170" i="5"/>
  <c r="K170" i="5"/>
  <c r="J170" i="5"/>
  <c r="I170" i="5"/>
  <c r="N170" i="5" s="1"/>
  <c r="N169" i="5"/>
  <c r="N168" i="5" s="1"/>
  <c r="M169" i="5"/>
  <c r="L169" i="5"/>
  <c r="K169" i="5"/>
  <c r="J169" i="5"/>
  <c r="I169" i="5"/>
  <c r="M167" i="5"/>
  <c r="L167" i="5"/>
  <c r="K167" i="5"/>
  <c r="J167" i="5"/>
  <c r="I167" i="5"/>
  <c r="N167" i="5" s="1"/>
  <c r="I166" i="5"/>
  <c r="N165" i="5"/>
  <c r="K165" i="5"/>
  <c r="J165" i="5"/>
  <c r="I165" i="5"/>
  <c r="D165" i="5"/>
  <c r="M165" i="5" s="1"/>
  <c r="M163" i="5"/>
  <c r="L163" i="5"/>
  <c r="K163" i="5"/>
  <c r="J163" i="5"/>
  <c r="I163" i="5"/>
  <c r="N163" i="5" s="1"/>
  <c r="M162" i="5"/>
  <c r="L162" i="5"/>
  <c r="K162" i="5"/>
  <c r="J162" i="5"/>
  <c r="I162" i="5"/>
  <c r="N162" i="5" s="1"/>
  <c r="I161" i="5"/>
  <c r="N160" i="5"/>
  <c r="M160" i="5"/>
  <c r="L160" i="5"/>
  <c r="K160" i="5"/>
  <c r="J160" i="5"/>
  <c r="I160" i="5"/>
  <c r="I159" i="5"/>
  <c r="M157" i="5"/>
  <c r="L157" i="5"/>
  <c r="K157" i="5"/>
  <c r="J157" i="5"/>
  <c r="I157" i="5"/>
  <c r="N157" i="5" s="1"/>
  <c r="M156" i="5"/>
  <c r="L156" i="5"/>
  <c r="K156" i="5"/>
  <c r="J156" i="5"/>
  <c r="I156" i="5"/>
  <c r="N156" i="5" s="1"/>
  <c r="N155" i="5" s="1"/>
  <c r="M154" i="5"/>
  <c r="L154" i="5"/>
  <c r="K154" i="5"/>
  <c r="J154" i="5"/>
  <c r="I154" i="5"/>
  <c r="N154" i="5" s="1"/>
  <c r="M153" i="5"/>
  <c r="L153" i="5"/>
  <c r="K153" i="5"/>
  <c r="J153" i="5"/>
  <c r="I153" i="5"/>
  <c r="N153" i="5" s="1"/>
  <c r="M152" i="5"/>
  <c r="L152" i="5"/>
  <c r="K152" i="5"/>
  <c r="J152" i="5"/>
  <c r="I152" i="5"/>
  <c r="N152" i="5" s="1"/>
  <c r="M150" i="5"/>
  <c r="L150" i="5"/>
  <c r="K150" i="5"/>
  <c r="J150" i="5"/>
  <c r="I150" i="5"/>
  <c r="N150" i="5" s="1"/>
  <c r="M149" i="5"/>
  <c r="L149" i="5"/>
  <c r="K149" i="5"/>
  <c r="J149" i="5"/>
  <c r="I149" i="5"/>
  <c r="N149" i="5" s="1"/>
  <c r="N148" i="5" s="1"/>
  <c r="M143" i="5"/>
  <c r="L143" i="5"/>
  <c r="K143" i="5"/>
  <c r="J143" i="5"/>
  <c r="I143" i="5"/>
  <c r="N143" i="5" s="1"/>
  <c r="N142" i="5" s="1"/>
  <c r="M141" i="5"/>
  <c r="L141" i="5"/>
  <c r="K141" i="5"/>
  <c r="J141" i="5"/>
  <c r="I141" i="5"/>
  <c r="N141" i="5" s="1"/>
  <c r="N140" i="5"/>
  <c r="M140" i="5"/>
  <c r="L140" i="5"/>
  <c r="K140" i="5"/>
  <c r="J140" i="5"/>
  <c r="I140" i="5"/>
  <c r="M139" i="5"/>
  <c r="L139" i="5"/>
  <c r="K139" i="5"/>
  <c r="J139" i="5"/>
  <c r="I139" i="5"/>
  <c r="N139" i="5" s="1"/>
  <c r="N138" i="5" s="1"/>
  <c r="M137" i="5"/>
  <c r="L137" i="5"/>
  <c r="K137" i="5"/>
  <c r="J137" i="5"/>
  <c r="I137" i="5"/>
  <c r="N137" i="5" s="1"/>
  <c r="N135" i="5" s="1"/>
  <c r="N136" i="5"/>
  <c r="M136" i="5"/>
  <c r="L136" i="5"/>
  <c r="K136" i="5"/>
  <c r="J136" i="5"/>
  <c r="I136" i="5"/>
  <c r="N134" i="5"/>
  <c r="M134" i="5"/>
  <c r="L134" i="5"/>
  <c r="K134" i="5"/>
  <c r="J134" i="5"/>
  <c r="I134" i="5"/>
  <c r="M133" i="5"/>
  <c r="L133" i="5"/>
  <c r="K133" i="5"/>
  <c r="J133" i="5"/>
  <c r="I133" i="5"/>
  <c r="N133" i="5" s="1"/>
  <c r="N132" i="5" s="1"/>
  <c r="M131" i="5"/>
  <c r="L131" i="5"/>
  <c r="K131" i="5"/>
  <c r="J131" i="5"/>
  <c r="I131" i="5"/>
  <c r="N131" i="5" s="1"/>
  <c r="M130" i="5"/>
  <c r="L130" i="5"/>
  <c r="K130" i="5"/>
  <c r="J130" i="5"/>
  <c r="I130" i="5"/>
  <c r="N130" i="5" s="1"/>
  <c r="M129" i="5"/>
  <c r="L129" i="5"/>
  <c r="K129" i="5"/>
  <c r="J129" i="5"/>
  <c r="I129" i="5"/>
  <c r="N129" i="5" s="1"/>
  <c r="M127" i="5"/>
  <c r="L127" i="5"/>
  <c r="K127" i="5"/>
  <c r="J127" i="5"/>
  <c r="I127" i="5"/>
  <c r="N127" i="5" s="1"/>
  <c r="I126" i="5"/>
  <c r="M124" i="5"/>
  <c r="L124" i="5"/>
  <c r="K124" i="5"/>
  <c r="J124" i="5"/>
  <c r="I124" i="5"/>
  <c r="N124" i="5" s="1"/>
  <c r="I123" i="5"/>
  <c r="M122" i="5"/>
  <c r="L122" i="5"/>
  <c r="K122" i="5"/>
  <c r="J122" i="5"/>
  <c r="I122" i="5"/>
  <c r="N122" i="5" s="1"/>
  <c r="I121" i="5"/>
  <c r="M119" i="5"/>
  <c r="L119" i="5"/>
  <c r="K119" i="5"/>
  <c r="J119" i="5"/>
  <c r="I119" i="5"/>
  <c r="N119" i="5" s="1"/>
  <c r="M118" i="5"/>
  <c r="L118" i="5"/>
  <c r="K118" i="5"/>
  <c r="J118" i="5"/>
  <c r="I118" i="5"/>
  <c r="N118" i="5" s="1"/>
  <c r="M117" i="5"/>
  <c r="L117" i="5"/>
  <c r="K117" i="5"/>
  <c r="J117" i="5"/>
  <c r="I117" i="5"/>
  <c r="N117" i="5" s="1"/>
  <c r="M116" i="5"/>
  <c r="L116" i="5"/>
  <c r="K116" i="5"/>
  <c r="J116" i="5"/>
  <c r="I116" i="5"/>
  <c r="N116" i="5" s="1"/>
  <c r="N115" i="5" s="1"/>
  <c r="M114" i="5"/>
  <c r="L114" i="5"/>
  <c r="K114" i="5"/>
  <c r="J114" i="5"/>
  <c r="I114" i="5"/>
  <c r="N114" i="5" s="1"/>
  <c r="M113" i="5"/>
  <c r="L113" i="5"/>
  <c r="K113" i="5"/>
  <c r="J113" i="5"/>
  <c r="I113" i="5"/>
  <c r="N113" i="5" s="1"/>
  <c r="M112" i="5"/>
  <c r="L112" i="5"/>
  <c r="K112" i="5"/>
  <c r="J112" i="5"/>
  <c r="I112" i="5"/>
  <c r="N112" i="5" s="1"/>
  <c r="N111" i="5" s="1"/>
  <c r="M110" i="5"/>
  <c r="L110" i="5"/>
  <c r="K110" i="5"/>
  <c r="J110" i="5"/>
  <c r="I110" i="5"/>
  <c r="N110" i="5" s="1"/>
  <c r="M109" i="5"/>
  <c r="L109" i="5"/>
  <c r="K109" i="5"/>
  <c r="J109" i="5"/>
  <c r="I109" i="5"/>
  <c r="N109" i="5" s="1"/>
  <c r="M103" i="5"/>
  <c r="L103" i="5"/>
  <c r="K103" i="5"/>
  <c r="J103" i="5"/>
  <c r="I103" i="5"/>
  <c r="N103" i="5" s="1"/>
  <c r="N102" i="5" s="1"/>
  <c r="M101" i="5"/>
  <c r="L101" i="5"/>
  <c r="K101" i="5"/>
  <c r="J101" i="5"/>
  <c r="I101" i="5"/>
  <c r="N101" i="5" s="1"/>
  <c r="N100" i="5"/>
  <c r="N99" i="5" s="1"/>
  <c r="M100" i="5"/>
  <c r="L100" i="5"/>
  <c r="K100" i="5"/>
  <c r="J100" i="5"/>
  <c r="I100" i="5"/>
  <c r="N98" i="5"/>
  <c r="M98" i="5"/>
  <c r="L98" i="5"/>
  <c r="K98" i="5"/>
  <c r="J98" i="5"/>
  <c r="I98" i="5"/>
  <c r="M97" i="5"/>
  <c r="L97" i="5"/>
  <c r="K97" i="5"/>
  <c r="J97" i="5"/>
  <c r="I97" i="5"/>
  <c r="N97" i="5" s="1"/>
  <c r="M96" i="5"/>
  <c r="L96" i="5"/>
  <c r="K96" i="5"/>
  <c r="J96" i="5"/>
  <c r="I96" i="5"/>
  <c r="N96" i="5" s="1"/>
  <c r="M94" i="5"/>
  <c r="L94" i="5"/>
  <c r="K94" i="5"/>
  <c r="J94" i="5"/>
  <c r="I94" i="5"/>
  <c r="N94" i="5" s="1"/>
  <c r="N93" i="5" s="1"/>
  <c r="I92" i="5"/>
  <c r="M90" i="5"/>
  <c r="L90" i="5"/>
  <c r="K90" i="5"/>
  <c r="J90" i="5"/>
  <c r="I90" i="5"/>
  <c r="N90" i="5" s="1"/>
  <c r="I89" i="5"/>
  <c r="M87" i="5"/>
  <c r="L87" i="5"/>
  <c r="K87" i="5"/>
  <c r="J87" i="5"/>
  <c r="I87" i="5"/>
  <c r="N87" i="5" s="1"/>
  <c r="I86" i="5"/>
  <c r="M85" i="5"/>
  <c r="L85" i="5"/>
  <c r="K85" i="5"/>
  <c r="J85" i="5"/>
  <c r="I85" i="5"/>
  <c r="N85" i="5" s="1"/>
  <c r="I84" i="5"/>
  <c r="N82" i="5"/>
  <c r="M82" i="5"/>
  <c r="L82" i="5"/>
  <c r="K82" i="5"/>
  <c r="J82" i="5"/>
  <c r="I82" i="5"/>
  <c r="M81" i="5"/>
  <c r="L81" i="5"/>
  <c r="K81" i="5"/>
  <c r="J81" i="5"/>
  <c r="I81" i="5"/>
  <c r="N81" i="5" s="1"/>
  <c r="M80" i="5"/>
  <c r="L80" i="5"/>
  <c r="K80" i="5"/>
  <c r="J80" i="5"/>
  <c r="I80" i="5"/>
  <c r="N80" i="5" s="1"/>
  <c r="M79" i="5"/>
  <c r="L79" i="5"/>
  <c r="K79" i="5"/>
  <c r="J79" i="5"/>
  <c r="I79" i="5"/>
  <c r="N79" i="5" s="1"/>
  <c r="M77" i="5"/>
  <c r="L77" i="5"/>
  <c r="K77" i="5"/>
  <c r="J77" i="5"/>
  <c r="I77" i="5"/>
  <c r="N77" i="5" s="1"/>
  <c r="M76" i="5"/>
  <c r="L76" i="5"/>
  <c r="K76" i="5"/>
  <c r="J76" i="5"/>
  <c r="I76" i="5"/>
  <c r="N76" i="5" s="1"/>
  <c r="M75" i="5"/>
  <c r="L75" i="5"/>
  <c r="K75" i="5"/>
  <c r="J75" i="5"/>
  <c r="I75" i="5"/>
  <c r="N75" i="5" s="1"/>
  <c r="M73" i="5"/>
  <c r="L73" i="5"/>
  <c r="K73" i="5"/>
  <c r="J73" i="5"/>
  <c r="I73" i="5"/>
  <c r="N73" i="5" s="1"/>
  <c r="M72" i="5"/>
  <c r="L72" i="5"/>
  <c r="K72" i="5"/>
  <c r="J72" i="5"/>
  <c r="I72" i="5"/>
  <c r="N72" i="5" s="1"/>
  <c r="M66" i="5"/>
  <c r="L66" i="5"/>
  <c r="K66" i="5"/>
  <c r="J66" i="5"/>
  <c r="I66" i="5"/>
  <c r="N66" i="5" s="1"/>
  <c r="N65" i="5" s="1"/>
  <c r="M64" i="5"/>
  <c r="L64" i="5"/>
  <c r="K64" i="5"/>
  <c r="J64" i="5"/>
  <c r="I64" i="5"/>
  <c r="N64" i="5" s="1"/>
  <c r="M63" i="5"/>
  <c r="L63" i="5"/>
  <c r="K63" i="5"/>
  <c r="J63" i="5"/>
  <c r="I63" i="5"/>
  <c r="N63" i="5" s="1"/>
  <c r="N62" i="5" s="1"/>
  <c r="M61" i="5"/>
  <c r="L61" i="5"/>
  <c r="K61" i="5"/>
  <c r="J61" i="5"/>
  <c r="I61" i="5"/>
  <c r="N61" i="5" s="1"/>
  <c r="M60" i="5"/>
  <c r="L60" i="5"/>
  <c r="K60" i="5"/>
  <c r="J60" i="5"/>
  <c r="I60" i="5"/>
  <c r="N60" i="5" s="1"/>
  <c r="M59" i="5"/>
  <c r="L59" i="5"/>
  <c r="K59" i="5"/>
  <c r="J59" i="5"/>
  <c r="I59" i="5"/>
  <c r="N59" i="5" s="1"/>
  <c r="M57" i="5"/>
  <c r="L57" i="5"/>
  <c r="K57" i="5"/>
  <c r="J57" i="5"/>
  <c r="I57" i="5"/>
  <c r="N57" i="5" s="1"/>
  <c r="N56" i="5" s="1"/>
  <c r="I55" i="5"/>
  <c r="M53" i="5"/>
  <c r="L53" i="5"/>
  <c r="K53" i="5"/>
  <c r="J53" i="5"/>
  <c r="I53" i="5"/>
  <c r="N53" i="5" s="1"/>
  <c r="I52" i="5"/>
  <c r="M50" i="5"/>
  <c r="L50" i="5"/>
  <c r="K50" i="5"/>
  <c r="J50" i="5"/>
  <c r="I50" i="5"/>
  <c r="N50" i="5" s="1"/>
  <c r="I49" i="5"/>
  <c r="M48" i="5"/>
  <c r="O215" i="5" s="1"/>
  <c r="L48" i="5"/>
  <c r="K48" i="5"/>
  <c r="J48" i="5"/>
  <c r="I48" i="5"/>
  <c r="N48" i="5" s="1"/>
  <c r="I47" i="5"/>
  <c r="M45" i="5"/>
  <c r="L45" i="5"/>
  <c r="K45" i="5"/>
  <c r="J45" i="5"/>
  <c r="I45" i="5"/>
  <c r="N45" i="5" s="1"/>
  <c r="M44" i="5"/>
  <c r="L44" i="5"/>
  <c r="K44" i="5"/>
  <c r="J44" i="5"/>
  <c r="I44" i="5"/>
  <c r="N44" i="5" s="1"/>
  <c r="M43" i="5"/>
  <c r="L43" i="5"/>
  <c r="K43" i="5"/>
  <c r="J43" i="5"/>
  <c r="I43" i="5"/>
  <c r="N43" i="5" s="1"/>
  <c r="M42" i="5"/>
  <c r="L42" i="5"/>
  <c r="K42" i="5"/>
  <c r="J42" i="5"/>
  <c r="I42" i="5"/>
  <c r="N42" i="5" s="1"/>
  <c r="M40" i="5"/>
  <c r="L40" i="5"/>
  <c r="K40" i="5"/>
  <c r="J40" i="5"/>
  <c r="I40" i="5"/>
  <c r="N40" i="5" s="1"/>
  <c r="M39" i="5"/>
  <c r="L39" i="5"/>
  <c r="K39" i="5"/>
  <c r="J39" i="5"/>
  <c r="I39" i="5"/>
  <c r="N39" i="5" s="1"/>
  <c r="M38" i="5"/>
  <c r="L38" i="5"/>
  <c r="K38" i="5"/>
  <c r="J38" i="5"/>
  <c r="I38" i="5"/>
  <c r="N38" i="5" s="1"/>
  <c r="N37" i="5" s="1"/>
  <c r="M36" i="5"/>
  <c r="L36" i="5"/>
  <c r="K36" i="5"/>
  <c r="J36" i="5"/>
  <c r="I36" i="5"/>
  <c r="N36" i="5" s="1"/>
  <c r="M35" i="5"/>
  <c r="L35" i="5"/>
  <c r="K35" i="5"/>
  <c r="J35" i="5"/>
  <c r="I35" i="5"/>
  <c r="N35" i="5" s="1"/>
  <c r="N34" i="5" s="1"/>
  <c r="E27" i="5"/>
  <c r="E231" i="5" s="1"/>
  <c r="I315" i="4"/>
  <c r="N315" i="4" s="1"/>
  <c r="D315" i="4"/>
  <c r="D306" i="5" s="1"/>
  <c r="K314" i="4"/>
  <c r="I314" i="4"/>
  <c r="N314" i="4" s="1"/>
  <c r="D314" i="4"/>
  <c r="D305" i="5" s="1"/>
  <c r="I313" i="4"/>
  <c r="I312" i="4"/>
  <c r="I307" i="4"/>
  <c r="I306" i="4"/>
  <c r="I301" i="4"/>
  <c r="I300" i="4"/>
  <c r="I277" i="4"/>
  <c r="I276" i="4"/>
  <c r="N275" i="4"/>
  <c r="M275" i="4"/>
  <c r="L275" i="4"/>
  <c r="K275" i="4"/>
  <c r="J275" i="4"/>
  <c r="I275" i="4"/>
  <c r="I274" i="4"/>
  <c r="I269" i="4"/>
  <c r="I268" i="4"/>
  <c r="I267" i="4"/>
  <c r="N266" i="4"/>
  <c r="M266" i="4"/>
  <c r="L266" i="4"/>
  <c r="K266" i="4"/>
  <c r="J266" i="4"/>
  <c r="I266" i="4"/>
  <c r="I265" i="4"/>
  <c r="I260" i="4"/>
  <c r="I259" i="4"/>
  <c r="I258" i="4"/>
  <c r="N257" i="4"/>
  <c r="M257" i="4"/>
  <c r="L257" i="4"/>
  <c r="K257" i="4"/>
  <c r="J257" i="4"/>
  <c r="I257" i="4"/>
  <c r="I256" i="4"/>
  <c r="I251" i="4"/>
  <c r="I250" i="4"/>
  <c r="I249" i="4"/>
  <c r="N248" i="4"/>
  <c r="M248" i="4"/>
  <c r="L248" i="4"/>
  <c r="K248" i="4"/>
  <c r="J248" i="4"/>
  <c r="I248" i="4"/>
  <c r="I247" i="4"/>
  <c r="M223" i="4"/>
  <c r="L223" i="4"/>
  <c r="K223" i="4"/>
  <c r="J223" i="4"/>
  <c r="I223" i="4"/>
  <c r="N223" i="4" s="1"/>
  <c r="N222" i="4" s="1"/>
  <c r="M221" i="4"/>
  <c r="L221" i="4"/>
  <c r="K221" i="4"/>
  <c r="J221" i="4"/>
  <c r="I221" i="4"/>
  <c r="N221" i="4" s="1"/>
  <c r="N220" i="4" s="1"/>
  <c r="M219" i="4"/>
  <c r="L219" i="4"/>
  <c r="K219" i="4"/>
  <c r="J219" i="4"/>
  <c r="I219" i="4"/>
  <c r="N219" i="4" s="1"/>
  <c r="N218" i="4"/>
  <c r="M218" i="4"/>
  <c r="L218" i="4"/>
  <c r="K218" i="4"/>
  <c r="J218" i="4"/>
  <c r="I218" i="4"/>
  <c r="M217" i="4"/>
  <c r="L217" i="4"/>
  <c r="K217" i="4"/>
  <c r="J217" i="4"/>
  <c r="I217" i="4"/>
  <c r="N217" i="4" s="1"/>
  <c r="N216" i="4"/>
  <c r="M216" i="4"/>
  <c r="L216" i="4"/>
  <c r="K216" i="4"/>
  <c r="J216" i="4"/>
  <c r="I216" i="4"/>
  <c r="M215" i="4"/>
  <c r="L215" i="4"/>
  <c r="K215" i="4"/>
  <c r="J215" i="4"/>
  <c r="I215" i="4"/>
  <c r="N215" i="4" s="1"/>
  <c r="N214" i="4" s="1"/>
  <c r="M209" i="4"/>
  <c r="L209" i="4"/>
  <c r="K209" i="4"/>
  <c r="J209" i="4"/>
  <c r="I209" i="4"/>
  <c r="N209" i="4" s="1"/>
  <c r="N208" i="4" s="1"/>
  <c r="M207" i="4"/>
  <c r="L207" i="4"/>
  <c r="K207" i="4"/>
  <c r="J207" i="4"/>
  <c r="I207" i="4"/>
  <c r="N207" i="4" s="1"/>
  <c r="M206" i="4"/>
  <c r="L206" i="4"/>
  <c r="K206" i="4"/>
  <c r="J206" i="4"/>
  <c r="I206" i="4"/>
  <c r="N206" i="4" s="1"/>
  <c r="M204" i="4"/>
  <c r="L204" i="4"/>
  <c r="K204" i="4"/>
  <c r="J204" i="4"/>
  <c r="I204" i="4"/>
  <c r="N204" i="4" s="1"/>
  <c r="I203" i="4"/>
  <c r="N202" i="4"/>
  <c r="M202" i="4"/>
  <c r="L202" i="4"/>
  <c r="K202" i="4"/>
  <c r="J202" i="4"/>
  <c r="I202" i="4"/>
  <c r="M201" i="4"/>
  <c r="L201" i="4"/>
  <c r="K201" i="4"/>
  <c r="J201" i="4"/>
  <c r="I201" i="4"/>
  <c r="N201" i="4" s="1"/>
  <c r="M199" i="4"/>
  <c r="L199" i="4"/>
  <c r="K199" i="4"/>
  <c r="J199" i="4"/>
  <c r="I199" i="4"/>
  <c r="N199" i="4" s="1"/>
  <c r="N198" i="4" s="1"/>
  <c r="M197" i="4"/>
  <c r="L197" i="4"/>
  <c r="K197" i="4"/>
  <c r="J197" i="4"/>
  <c r="I197" i="4"/>
  <c r="N197" i="4" s="1"/>
  <c r="N196" i="4"/>
  <c r="M196" i="4"/>
  <c r="L196" i="4"/>
  <c r="K196" i="4"/>
  <c r="J196" i="4"/>
  <c r="I196" i="4"/>
  <c r="M195" i="4"/>
  <c r="L195" i="4"/>
  <c r="K195" i="4"/>
  <c r="J195" i="4"/>
  <c r="I195" i="4"/>
  <c r="N195" i="4" s="1"/>
  <c r="M193" i="4"/>
  <c r="L193" i="4"/>
  <c r="K193" i="4"/>
  <c r="J193" i="4"/>
  <c r="I193" i="4"/>
  <c r="N193" i="4" s="1"/>
  <c r="N191" i="4" s="1"/>
  <c r="N192" i="4"/>
  <c r="M192" i="4"/>
  <c r="L192" i="4"/>
  <c r="K192" i="4"/>
  <c r="J192" i="4"/>
  <c r="I192" i="4"/>
  <c r="M186" i="4"/>
  <c r="L186" i="4"/>
  <c r="K186" i="4"/>
  <c r="J186" i="4"/>
  <c r="I186" i="4"/>
  <c r="N186" i="4" s="1"/>
  <c r="N185" i="4" s="1"/>
  <c r="M184" i="4"/>
  <c r="L184" i="4"/>
  <c r="K184" i="4"/>
  <c r="J184" i="4"/>
  <c r="I184" i="4"/>
  <c r="N184" i="4" s="1"/>
  <c r="M183" i="4"/>
  <c r="L183" i="4"/>
  <c r="K183" i="4"/>
  <c r="J183" i="4"/>
  <c r="I183" i="4"/>
  <c r="N183" i="4" s="1"/>
  <c r="M181" i="4"/>
  <c r="L181" i="4"/>
  <c r="K181" i="4"/>
  <c r="J181" i="4"/>
  <c r="I181" i="4"/>
  <c r="N181" i="4" s="1"/>
  <c r="N180" i="4" s="1"/>
  <c r="M179" i="4"/>
  <c r="L179" i="4"/>
  <c r="K179" i="4"/>
  <c r="J179" i="4"/>
  <c r="I179" i="4"/>
  <c r="N179" i="4" s="1"/>
  <c r="M178" i="4"/>
  <c r="L178" i="4"/>
  <c r="K178" i="4"/>
  <c r="J178" i="4"/>
  <c r="I178" i="4"/>
  <c r="N178" i="4" s="1"/>
  <c r="N177" i="4" s="1"/>
  <c r="M176" i="4"/>
  <c r="L176" i="4"/>
  <c r="K176" i="4"/>
  <c r="J176" i="4"/>
  <c r="I176" i="4"/>
  <c r="N176" i="4" s="1"/>
  <c r="I175" i="4"/>
  <c r="N174" i="4"/>
  <c r="J174" i="4"/>
  <c r="I174" i="4"/>
  <c r="D174" i="4"/>
  <c r="K174" i="4" s="1"/>
  <c r="M172" i="4"/>
  <c r="L172" i="4"/>
  <c r="K172" i="4"/>
  <c r="J172" i="4"/>
  <c r="I172" i="4"/>
  <c r="N172" i="4" s="1"/>
  <c r="M171" i="4"/>
  <c r="L171" i="4"/>
  <c r="K171" i="4"/>
  <c r="J171" i="4"/>
  <c r="I171" i="4"/>
  <c r="N171" i="4" s="1"/>
  <c r="I170" i="4"/>
  <c r="N169" i="4"/>
  <c r="M169" i="4"/>
  <c r="L169" i="4"/>
  <c r="K169" i="4"/>
  <c r="J169" i="4"/>
  <c r="I169" i="4"/>
  <c r="I168" i="4"/>
  <c r="M166" i="4"/>
  <c r="L166" i="4"/>
  <c r="K166" i="4"/>
  <c r="J166" i="4"/>
  <c r="I166" i="4"/>
  <c r="N166" i="4" s="1"/>
  <c r="M165" i="4"/>
  <c r="L165" i="4"/>
  <c r="K165" i="4"/>
  <c r="J165" i="4"/>
  <c r="I165" i="4"/>
  <c r="N165" i="4" s="1"/>
  <c r="N164" i="4" s="1"/>
  <c r="M163" i="4"/>
  <c r="L163" i="4"/>
  <c r="K163" i="4"/>
  <c r="J163" i="4"/>
  <c r="I163" i="4"/>
  <c r="N163" i="4" s="1"/>
  <c r="M162" i="4"/>
  <c r="L162" i="4"/>
  <c r="K162" i="4"/>
  <c r="J162" i="4"/>
  <c r="I162" i="4"/>
  <c r="N162" i="4" s="1"/>
  <c r="M161" i="4"/>
  <c r="L161" i="4"/>
  <c r="K161" i="4"/>
  <c r="J161" i="4"/>
  <c r="I161" i="4"/>
  <c r="N161" i="4" s="1"/>
  <c r="M159" i="4"/>
  <c r="L159" i="4"/>
  <c r="K159" i="4"/>
  <c r="J159" i="4"/>
  <c r="I159" i="4"/>
  <c r="N159" i="4" s="1"/>
  <c r="M158" i="4"/>
  <c r="L158" i="4"/>
  <c r="K158" i="4"/>
  <c r="J158" i="4"/>
  <c r="I158" i="4"/>
  <c r="N158" i="4" s="1"/>
  <c r="M152" i="4"/>
  <c r="L152" i="4"/>
  <c r="K152" i="4"/>
  <c r="J152" i="4"/>
  <c r="I152" i="4"/>
  <c r="N152" i="4" s="1"/>
  <c r="N151" i="4" s="1"/>
  <c r="M150" i="4"/>
  <c r="L150" i="4"/>
  <c r="K150" i="4"/>
  <c r="J150" i="4"/>
  <c r="I150" i="4"/>
  <c r="N150" i="4" s="1"/>
  <c r="N149" i="4"/>
  <c r="M149" i="4"/>
  <c r="L149" i="4"/>
  <c r="K149" i="4"/>
  <c r="J149" i="4"/>
  <c r="I149" i="4"/>
  <c r="M148" i="4"/>
  <c r="L148" i="4"/>
  <c r="K148" i="4"/>
  <c r="J148" i="4"/>
  <c r="I148" i="4"/>
  <c r="N148" i="4" s="1"/>
  <c r="N147" i="4" s="1"/>
  <c r="M146" i="4"/>
  <c r="L146" i="4"/>
  <c r="K146" i="4"/>
  <c r="J146" i="4"/>
  <c r="I146" i="4"/>
  <c r="N146" i="4" s="1"/>
  <c r="M145" i="4"/>
  <c r="L145" i="4"/>
  <c r="K145" i="4"/>
  <c r="J145" i="4"/>
  <c r="I145" i="4"/>
  <c r="N145" i="4" s="1"/>
  <c r="N144" i="4" s="1"/>
  <c r="M143" i="4"/>
  <c r="L143" i="4"/>
  <c r="K143" i="4"/>
  <c r="J143" i="4"/>
  <c r="I143" i="4"/>
  <c r="N143" i="4" s="1"/>
  <c r="M142" i="4"/>
  <c r="L142" i="4"/>
  <c r="K142" i="4"/>
  <c r="J142" i="4"/>
  <c r="I142" i="4"/>
  <c r="N142" i="4" s="1"/>
  <c r="N141" i="4" s="1"/>
  <c r="M140" i="4"/>
  <c r="L140" i="4"/>
  <c r="K140" i="4"/>
  <c r="J140" i="4"/>
  <c r="I140" i="4"/>
  <c r="N140" i="4" s="1"/>
  <c r="M139" i="4"/>
  <c r="L139" i="4"/>
  <c r="K139" i="4"/>
  <c r="J139" i="4"/>
  <c r="I139" i="4"/>
  <c r="N139" i="4" s="1"/>
  <c r="M138" i="4"/>
  <c r="L138" i="4"/>
  <c r="K138" i="4"/>
  <c r="J138" i="4"/>
  <c r="I138" i="4"/>
  <c r="N138" i="4" s="1"/>
  <c r="M137" i="4"/>
  <c r="L137" i="4"/>
  <c r="K137" i="4"/>
  <c r="J137" i="4"/>
  <c r="I137" i="4"/>
  <c r="N137" i="4" s="1"/>
  <c r="I136" i="4"/>
  <c r="M134" i="4"/>
  <c r="L134" i="4"/>
  <c r="K134" i="4"/>
  <c r="J134" i="4"/>
  <c r="I134" i="4"/>
  <c r="N134" i="4" s="1"/>
  <c r="I133" i="4"/>
  <c r="M131" i="4"/>
  <c r="L131" i="4"/>
  <c r="K131" i="4"/>
  <c r="J131" i="4"/>
  <c r="I131" i="4"/>
  <c r="N131" i="4" s="1"/>
  <c r="I130" i="4"/>
  <c r="M129" i="4"/>
  <c r="L129" i="4"/>
  <c r="K129" i="4"/>
  <c r="J129" i="4"/>
  <c r="I129" i="4"/>
  <c r="N129" i="4" s="1"/>
  <c r="I128" i="4"/>
  <c r="M126" i="4"/>
  <c r="L126" i="4"/>
  <c r="K126" i="4"/>
  <c r="J126" i="4"/>
  <c r="I126" i="4"/>
  <c r="N126" i="4" s="1"/>
  <c r="N125" i="4"/>
  <c r="M125" i="4"/>
  <c r="L125" i="4"/>
  <c r="K125" i="4"/>
  <c r="J125" i="4"/>
  <c r="I125" i="4"/>
  <c r="M124" i="4"/>
  <c r="L124" i="4"/>
  <c r="K124" i="4"/>
  <c r="J124" i="4"/>
  <c r="I124" i="4"/>
  <c r="N124" i="4" s="1"/>
  <c r="M123" i="4"/>
  <c r="L123" i="4"/>
  <c r="K123" i="4"/>
  <c r="J123" i="4"/>
  <c r="I123" i="4"/>
  <c r="N123" i="4" s="1"/>
  <c r="M122" i="4"/>
  <c r="L122" i="4"/>
  <c r="K122" i="4"/>
  <c r="J122" i="4"/>
  <c r="I122" i="4"/>
  <c r="N122" i="4" s="1"/>
  <c r="M120" i="4"/>
  <c r="L120" i="4"/>
  <c r="K120" i="4"/>
  <c r="J120" i="4"/>
  <c r="I120" i="4"/>
  <c r="N120" i="4" s="1"/>
  <c r="M119" i="4"/>
  <c r="L119" i="4"/>
  <c r="K119" i="4"/>
  <c r="J119" i="4"/>
  <c r="I119" i="4"/>
  <c r="N119" i="4" s="1"/>
  <c r="M118" i="4"/>
  <c r="L118" i="4"/>
  <c r="K118" i="4"/>
  <c r="J118" i="4"/>
  <c r="I118" i="4"/>
  <c r="N118" i="4" s="1"/>
  <c r="N117" i="4" s="1"/>
  <c r="M116" i="4"/>
  <c r="L116" i="4"/>
  <c r="K116" i="4"/>
  <c r="J116" i="4"/>
  <c r="I116" i="4"/>
  <c r="N116" i="4" s="1"/>
  <c r="M115" i="4"/>
  <c r="L115" i="4"/>
  <c r="K115" i="4"/>
  <c r="J115" i="4"/>
  <c r="I115" i="4"/>
  <c r="N115" i="4" s="1"/>
  <c r="N114" i="4" s="1"/>
  <c r="M109" i="4"/>
  <c r="L109" i="4"/>
  <c r="K109" i="4"/>
  <c r="J109" i="4"/>
  <c r="I109" i="4"/>
  <c r="N109" i="4" s="1"/>
  <c r="N108" i="4" s="1"/>
  <c r="M107" i="4"/>
  <c r="L107" i="4"/>
  <c r="K107" i="4"/>
  <c r="J107" i="4"/>
  <c r="I107" i="4"/>
  <c r="N107" i="4" s="1"/>
  <c r="M106" i="4"/>
  <c r="L106" i="4"/>
  <c r="K106" i="4"/>
  <c r="J106" i="4"/>
  <c r="I106" i="4"/>
  <c r="N106" i="4" s="1"/>
  <c r="M104" i="4"/>
  <c r="L104" i="4"/>
  <c r="K104" i="4"/>
  <c r="J104" i="4"/>
  <c r="I104" i="4"/>
  <c r="N104" i="4" s="1"/>
  <c r="M103" i="4"/>
  <c r="L103" i="4"/>
  <c r="K103" i="4"/>
  <c r="J103" i="4"/>
  <c r="I103" i="4"/>
  <c r="N103" i="4" s="1"/>
  <c r="M102" i="4"/>
  <c r="L102" i="4"/>
  <c r="K102" i="4"/>
  <c r="J102" i="4"/>
  <c r="I102" i="4"/>
  <c r="N102" i="4" s="1"/>
  <c r="N101" i="4" s="1"/>
  <c r="M100" i="4"/>
  <c r="L100" i="4"/>
  <c r="K100" i="4"/>
  <c r="J100" i="4"/>
  <c r="I100" i="4"/>
  <c r="N100" i="4" s="1"/>
  <c r="M99" i="4"/>
  <c r="L99" i="4"/>
  <c r="K99" i="4"/>
  <c r="J99" i="4"/>
  <c r="I99" i="4"/>
  <c r="N99" i="4" s="1"/>
  <c r="I98" i="4"/>
  <c r="I96" i="4"/>
  <c r="M94" i="4"/>
  <c r="L94" i="4"/>
  <c r="K94" i="4"/>
  <c r="J94" i="4"/>
  <c r="I94" i="4"/>
  <c r="N94" i="4" s="1"/>
  <c r="I93" i="4"/>
  <c r="M91" i="4"/>
  <c r="L91" i="4"/>
  <c r="K91" i="4"/>
  <c r="J91" i="4"/>
  <c r="I91" i="4"/>
  <c r="N91" i="4" s="1"/>
  <c r="I90" i="4"/>
  <c r="M89" i="4"/>
  <c r="L89" i="4"/>
  <c r="K89" i="4"/>
  <c r="J89" i="4"/>
  <c r="I89" i="4"/>
  <c r="N89" i="4" s="1"/>
  <c r="I88" i="4"/>
  <c r="M86" i="4"/>
  <c r="L86" i="4"/>
  <c r="K86" i="4"/>
  <c r="J86" i="4"/>
  <c r="I86" i="4"/>
  <c r="N86" i="4" s="1"/>
  <c r="M85" i="4"/>
  <c r="L85" i="4"/>
  <c r="K85" i="4"/>
  <c r="J85" i="4"/>
  <c r="I85" i="4"/>
  <c r="N85" i="4" s="1"/>
  <c r="M84" i="4"/>
  <c r="L84" i="4"/>
  <c r="K84" i="4"/>
  <c r="J84" i="4"/>
  <c r="I84" i="4"/>
  <c r="N84" i="4" s="1"/>
  <c r="M83" i="4"/>
  <c r="L83" i="4"/>
  <c r="K83" i="4"/>
  <c r="J83" i="4"/>
  <c r="I83" i="4"/>
  <c r="N83" i="4" s="1"/>
  <c r="M82" i="4"/>
  <c r="L82" i="4"/>
  <c r="K82" i="4"/>
  <c r="J82" i="4"/>
  <c r="I82" i="4"/>
  <c r="N82" i="4" s="1"/>
  <c r="M80" i="4"/>
  <c r="L80" i="4"/>
  <c r="K80" i="4"/>
  <c r="J80" i="4"/>
  <c r="I80" i="4"/>
  <c r="N80" i="4" s="1"/>
  <c r="M79" i="4"/>
  <c r="L79" i="4"/>
  <c r="K79" i="4"/>
  <c r="J79" i="4"/>
  <c r="I79" i="4"/>
  <c r="N79" i="4" s="1"/>
  <c r="M78" i="4"/>
  <c r="L78" i="4"/>
  <c r="K78" i="4"/>
  <c r="J78" i="4"/>
  <c r="I78" i="4"/>
  <c r="N78" i="4" s="1"/>
  <c r="M76" i="4"/>
  <c r="L76" i="4"/>
  <c r="K76" i="4"/>
  <c r="J76" i="4"/>
  <c r="I76" i="4"/>
  <c r="N76" i="4" s="1"/>
  <c r="M75" i="4"/>
  <c r="L75" i="4"/>
  <c r="K75" i="4"/>
  <c r="J75" i="4"/>
  <c r="I75" i="4"/>
  <c r="N75" i="4" s="1"/>
  <c r="N74" i="4" s="1"/>
  <c r="N69" i="4"/>
  <c r="N68" i="4" s="1"/>
  <c r="M69" i="4"/>
  <c r="L69" i="4"/>
  <c r="K69" i="4"/>
  <c r="J69" i="4"/>
  <c r="I69" i="4"/>
  <c r="N67" i="4"/>
  <c r="M67" i="4"/>
  <c r="L67" i="4"/>
  <c r="K67" i="4"/>
  <c r="J67" i="4"/>
  <c r="I67" i="4"/>
  <c r="M66" i="4"/>
  <c r="L66" i="4"/>
  <c r="K66" i="4"/>
  <c r="J66" i="4"/>
  <c r="I66" i="4"/>
  <c r="N66" i="4" s="1"/>
  <c r="N65" i="4" s="1"/>
  <c r="M64" i="4"/>
  <c r="L64" i="4"/>
  <c r="K64" i="4"/>
  <c r="J64" i="4"/>
  <c r="I64" i="4"/>
  <c r="N64" i="4" s="1"/>
  <c r="M63" i="4"/>
  <c r="L63" i="4"/>
  <c r="K63" i="4"/>
  <c r="J63" i="4"/>
  <c r="I63" i="4"/>
  <c r="N63" i="4" s="1"/>
  <c r="M62" i="4"/>
  <c r="L62" i="4"/>
  <c r="K62" i="4"/>
  <c r="J62" i="4"/>
  <c r="I62" i="4"/>
  <c r="N62" i="4" s="1"/>
  <c r="N61" i="4" s="1"/>
  <c r="M60" i="4"/>
  <c r="L60" i="4"/>
  <c r="K60" i="4"/>
  <c r="J60" i="4"/>
  <c r="I60" i="4"/>
  <c r="N60" i="4" s="1"/>
  <c r="M59" i="4"/>
  <c r="L59" i="4"/>
  <c r="K59" i="4"/>
  <c r="J59" i="4"/>
  <c r="I59" i="4"/>
  <c r="N59" i="4" s="1"/>
  <c r="I58" i="4"/>
  <c r="I56" i="4"/>
  <c r="M54" i="4"/>
  <c r="L54" i="4"/>
  <c r="K54" i="4"/>
  <c r="J54" i="4"/>
  <c r="I54" i="4"/>
  <c r="N54" i="4" s="1"/>
  <c r="I53" i="4"/>
  <c r="M51" i="4"/>
  <c r="L51" i="4"/>
  <c r="K51" i="4"/>
  <c r="J51" i="4"/>
  <c r="I51" i="4"/>
  <c r="N51" i="4" s="1"/>
  <c r="I50" i="4"/>
  <c r="M49" i="4"/>
  <c r="O224" i="4" s="1"/>
  <c r="L49" i="4"/>
  <c r="K49" i="4"/>
  <c r="J49" i="4"/>
  <c r="I49" i="4"/>
  <c r="N49" i="4" s="1"/>
  <c r="I48" i="4"/>
  <c r="M46" i="4"/>
  <c r="L46" i="4"/>
  <c r="K46" i="4"/>
  <c r="J46" i="4"/>
  <c r="I46" i="4"/>
  <c r="N46" i="4" s="1"/>
  <c r="N45" i="4"/>
  <c r="M45" i="4"/>
  <c r="L45" i="4"/>
  <c r="K45" i="4"/>
  <c r="J45" i="4"/>
  <c r="I45" i="4"/>
  <c r="M44" i="4"/>
  <c r="L44" i="4"/>
  <c r="K44" i="4"/>
  <c r="J44" i="4"/>
  <c r="I44" i="4"/>
  <c r="N44" i="4" s="1"/>
  <c r="N43" i="4"/>
  <c r="M43" i="4"/>
  <c r="L43" i="4"/>
  <c r="K43" i="4"/>
  <c r="J43" i="4"/>
  <c r="I43" i="4"/>
  <c r="M42" i="4"/>
  <c r="L42" i="4"/>
  <c r="K42" i="4"/>
  <c r="J42" i="4"/>
  <c r="I42" i="4"/>
  <c r="N42" i="4" s="1"/>
  <c r="M40" i="4"/>
  <c r="L40" i="4"/>
  <c r="K40" i="4"/>
  <c r="J40" i="4"/>
  <c r="I40" i="4"/>
  <c r="N40" i="4" s="1"/>
  <c r="N39" i="4"/>
  <c r="M39" i="4"/>
  <c r="L39" i="4"/>
  <c r="K39" i="4"/>
  <c r="J39" i="4"/>
  <c r="I39" i="4"/>
  <c r="M38" i="4"/>
  <c r="L38" i="4"/>
  <c r="K38" i="4"/>
  <c r="J38" i="4"/>
  <c r="I38" i="4"/>
  <c r="N38" i="4" s="1"/>
  <c r="M36" i="4"/>
  <c r="L36" i="4"/>
  <c r="K36" i="4"/>
  <c r="J36" i="4"/>
  <c r="I36" i="4"/>
  <c r="N36" i="4" s="1"/>
  <c r="N34" i="4" s="1"/>
  <c r="N35" i="4"/>
  <c r="M35" i="4"/>
  <c r="L35" i="4"/>
  <c r="K35" i="4"/>
  <c r="J35" i="4"/>
  <c r="I35" i="4"/>
  <c r="E27" i="4"/>
  <c r="M317" i="3"/>
  <c r="L317" i="3"/>
  <c r="K317" i="3"/>
  <c r="J317" i="3"/>
  <c r="I317" i="3"/>
  <c r="N317" i="3" s="1"/>
  <c r="M316" i="3"/>
  <c r="L316" i="3"/>
  <c r="K316" i="3"/>
  <c r="J316" i="3"/>
  <c r="I316" i="3"/>
  <c r="N316" i="3" s="1"/>
  <c r="I315" i="3"/>
  <c r="I314" i="3"/>
  <c r="I309" i="3"/>
  <c r="I308" i="3"/>
  <c r="I303" i="3"/>
  <c r="I302" i="3"/>
  <c r="I278" i="3"/>
  <c r="I277" i="3"/>
  <c r="M276" i="3"/>
  <c r="L276" i="3"/>
  <c r="K276" i="3"/>
  <c r="J276" i="3"/>
  <c r="I276" i="3"/>
  <c r="N276" i="3" s="1"/>
  <c r="I275" i="3"/>
  <c r="I270" i="3"/>
  <c r="I269" i="3"/>
  <c r="I268" i="3"/>
  <c r="M267" i="3"/>
  <c r="L267" i="3"/>
  <c r="K267" i="3"/>
  <c r="J267" i="3"/>
  <c r="I267" i="3"/>
  <c r="N267" i="3" s="1"/>
  <c r="I266" i="3"/>
  <c r="I261" i="3"/>
  <c r="I260" i="3"/>
  <c r="I259" i="3"/>
  <c r="M258" i="3"/>
  <c r="L258" i="3"/>
  <c r="K258" i="3"/>
  <c r="J258" i="3"/>
  <c r="I258" i="3"/>
  <c r="N258" i="3" s="1"/>
  <c r="I257" i="3"/>
  <c r="I252" i="3"/>
  <c r="I251" i="3"/>
  <c r="I250" i="3"/>
  <c r="N249" i="3"/>
  <c r="M249" i="3"/>
  <c r="L249" i="3"/>
  <c r="K249" i="3"/>
  <c r="J249" i="3"/>
  <c r="I249" i="3"/>
  <c r="I248" i="3"/>
  <c r="M225" i="3"/>
  <c r="L225" i="3"/>
  <c r="K225" i="3"/>
  <c r="J225" i="3"/>
  <c r="I225" i="3"/>
  <c r="N225" i="3" s="1"/>
  <c r="N224" i="3" s="1"/>
  <c r="M223" i="3"/>
  <c r="L223" i="3"/>
  <c r="K223" i="3"/>
  <c r="J223" i="3"/>
  <c r="I223" i="3"/>
  <c r="N223" i="3" s="1"/>
  <c r="N222" i="3" s="1"/>
  <c r="M221" i="3"/>
  <c r="L221" i="3"/>
  <c r="K221" i="3"/>
  <c r="J221" i="3"/>
  <c r="I221" i="3"/>
  <c r="N221" i="3" s="1"/>
  <c r="M220" i="3"/>
  <c r="L220" i="3"/>
  <c r="K220" i="3"/>
  <c r="J220" i="3"/>
  <c r="I220" i="3"/>
  <c r="N220" i="3" s="1"/>
  <c r="M219" i="3"/>
  <c r="L219" i="3"/>
  <c r="K219" i="3"/>
  <c r="J219" i="3"/>
  <c r="I219" i="3"/>
  <c r="N219" i="3" s="1"/>
  <c r="M218" i="3"/>
  <c r="L218" i="3"/>
  <c r="K218" i="3"/>
  <c r="J218" i="3"/>
  <c r="I218" i="3"/>
  <c r="N218" i="3" s="1"/>
  <c r="M217" i="3"/>
  <c r="L217" i="3"/>
  <c r="K217" i="3"/>
  <c r="J217" i="3"/>
  <c r="I217" i="3"/>
  <c r="N217" i="3" s="1"/>
  <c r="M212" i="3"/>
  <c r="L212" i="3"/>
  <c r="K212" i="3"/>
  <c r="J212" i="3"/>
  <c r="I212" i="3"/>
  <c r="N212" i="3" s="1"/>
  <c r="N211" i="3" s="1"/>
  <c r="M210" i="3"/>
  <c r="L210" i="3"/>
  <c r="K210" i="3"/>
  <c r="J210" i="3"/>
  <c r="I210" i="3"/>
  <c r="N210" i="3" s="1"/>
  <c r="N209" i="3"/>
  <c r="M209" i="3"/>
  <c r="L209" i="3"/>
  <c r="K209" i="3"/>
  <c r="J209" i="3"/>
  <c r="I209" i="3"/>
  <c r="N207" i="3"/>
  <c r="M207" i="3"/>
  <c r="L207" i="3"/>
  <c r="K207" i="3"/>
  <c r="J207" i="3"/>
  <c r="I207" i="3"/>
  <c r="I206" i="3"/>
  <c r="M205" i="3"/>
  <c r="L205" i="3"/>
  <c r="K205" i="3"/>
  <c r="J205" i="3"/>
  <c r="I205" i="3"/>
  <c r="N205" i="3" s="1"/>
  <c r="M204" i="3"/>
  <c r="L204" i="3"/>
  <c r="K204" i="3"/>
  <c r="J204" i="3"/>
  <c r="I204" i="3"/>
  <c r="N204" i="3" s="1"/>
  <c r="M202" i="3"/>
  <c r="L202" i="3"/>
  <c r="K202" i="3"/>
  <c r="J202" i="3"/>
  <c r="I202" i="3"/>
  <c r="N202" i="3" s="1"/>
  <c r="N201" i="3" s="1"/>
  <c r="M200" i="3"/>
  <c r="L200" i="3"/>
  <c r="K200" i="3"/>
  <c r="J200" i="3"/>
  <c r="I200" i="3"/>
  <c r="N200" i="3" s="1"/>
  <c r="M199" i="3"/>
  <c r="L199" i="3"/>
  <c r="K199" i="3"/>
  <c r="J199" i="3"/>
  <c r="I199" i="3"/>
  <c r="N199" i="3" s="1"/>
  <c r="M198" i="3"/>
  <c r="L198" i="3"/>
  <c r="K198" i="3"/>
  <c r="J198" i="3"/>
  <c r="I198" i="3"/>
  <c r="N198" i="3" s="1"/>
  <c r="M196" i="3"/>
  <c r="L196" i="3"/>
  <c r="K196" i="3"/>
  <c r="J196" i="3"/>
  <c r="I196" i="3"/>
  <c r="N196" i="3" s="1"/>
  <c r="M195" i="3"/>
  <c r="L195" i="3"/>
  <c r="K195" i="3"/>
  <c r="J195" i="3"/>
  <c r="I195" i="3"/>
  <c r="N195" i="3" s="1"/>
  <c r="N190" i="3"/>
  <c r="N189" i="3" s="1"/>
  <c r="M190" i="3"/>
  <c r="L190" i="3"/>
  <c r="K190" i="3"/>
  <c r="J190" i="3"/>
  <c r="I190" i="3"/>
  <c r="N188" i="3"/>
  <c r="M188" i="3"/>
  <c r="L188" i="3"/>
  <c r="K188" i="3"/>
  <c r="J188" i="3"/>
  <c r="I188" i="3"/>
  <c r="M187" i="3"/>
  <c r="L187" i="3"/>
  <c r="K187" i="3"/>
  <c r="J187" i="3"/>
  <c r="I187" i="3"/>
  <c r="N187" i="3" s="1"/>
  <c r="N186" i="3" s="1"/>
  <c r="M185" i="3"/>
  <c r="L185" i="3"/>
  <c r="K185" i="3"/>
  <c r="J185" i="3"/>
  <c r="I185" i="3"/>
  <c r="N185" i="3" s="1"/>
  <c r="N184" i="3" s="1"/>
  <c r="M183" i="3"/>
  <c r="L183" i="3"/>
  <c r="K183" i="3"/>
  <c r="J183" i="3"/>
  <c r="I183" i="3"/>
  <c r="N183" i="3" s="1"/>
  <c r="N181" i="3" s="1"/>
  <c r="N182" i="3"/>
  <c r="M182" i="3"/>
  <c r="L182" i="3"/>
  <c r="K182" i="3"/>
  <c r="J182" i="3"/>
  <c r="I182" i="3"/>
  <c r="N180" i="3"/>
  <c r="M180" i="3"/>
  <c r="L180" i="3"/>
  <c r="K180" i="3"/>
  <c r="J180" i="3"/>
  <c r="I180" i="3"/>
  <c r="I179" i="3"/>
  <c r="I178" i="3"/>
  <c r="N178" i="3" s="1"/>
  <c r="D178" i="3"/>
  <c r="K178" i="3" s="1"/>
  <c r="M176" i="3"/>
  <c r="L176" i="3"/>
  <c r="K176" i="3"/>
  <c r="J176" i="3"/>
  <c r="I176" i="3"/>
  <c r="N176" i="3" s="1"/>
  <c r="N175" i="3"/>
  <c r="M175" i="3"/>
  <c r="L175" i="3"/>
  <c r="K175" i="3"/>
  <c r="J175" i="3"/>
  <c r="I175" i="3"/>
  <c r="I174" i="3"/>
  <c r="M173" i="3"/>
  <c r="L173" i="3"/>
  <c r="K173" i="3"/>
  <c r="J173" i="3"/>
  <c r="I173" i="3"/>
  <c r="N173" i="3" s="1"/>
  <c r="I172" i="3"/>
  <c r="N170" i="3"/>
  <c r="M170" i="3"/>
  <c r="L170" i="3"/>
  <c r="K170" i="3"/>
  <c r="J170" i="3"/>
  <c r="I170" i="3"/>
  <c r="N169" i="3"/>
  <c r="N168" i="3" s="1"/>
  <c r="M169" i="3"/>
  <c r="L169" i="3"/>
  <c r="K169" i="3"/>
  <c r="J169" i="3"/>
  <c r="I169" i="3"/>
  <c r="N167" i="3"/>
  <c r="M167" i="3"/>
  <c r="L167" i="3"/>
  <c r="K167" i="3"/>
  <c r="J167" i="3"/>
  <c r="I167" i="3"/>
  <c r="M166" i="3"/>
  <c r="L166" i="3"/>
  <c r="K166" i="3"/>
  <c r="J166" i="3"/>
  <c r="I166" i="3"/>
  <c r="N166" i="3" s="1"/>
  <c r="M165" i="3"/>
  <c r="L165" i="3"/>
  <c r="K165" i="3"/>
  <c r="J165" i="3"/>
  <c r="I165" i="3"/>
  <c r="N165" i="3" s="1"/>
  <c r="M163" i="3"/>
  <c r="L163" i="3"/>
  <c r="K163" i="3"/>
  <c r="J163" i="3"/>
  <c r="I163" i="3"/>
  <c r="N163" i="3" s="1"/>
  <c r="M162" i="3"/>
  <c r="L162" i="3"/>
  <c r="K162" i="3"/>
  <c r="J162" i="3"/>
  <c r="I162" i="3"/>
  <c r="N162" i="3" s="1"/>
  <c r="M157" i="3"/>
  <c r="L157" i="3"/>
  <c r="K157" i="3"/>
  <c r="J157" i="3"/>
  <c r="I157" i="3"/>
  <c r="N157" i="3" s="1"/>
  <c r="N156" i="3" s="1"/>
  <c r="M155" i="3"/>
  <c r="L155" i="3"/>
  <c r="K155" i="3"/>
  <c r="J155" i="3"/>
  <c r="I155" i="3"/>
  <c r="N155" i="3" s="1"/>
  <c r="M154" i="3"/>
  <c r="L154" i="3"/>
  <c r="K154" i="3"/>
  <c r="J154" i="3"/>
  <c r="I154" i="3"/>
  <c r="N154" i="3" s="1"/>
  <c r="M153" i="3"/>
  <c r="L153" i="3"/>
  <c r="K153" i="3"/>
  <c r="J153" i="3"/>
  <c r="I153" i="3"/>
  <c r="N153" i="3" s="1"/>
  <c r="M151" i="3"/>
  <c r="L151" i="3"/>
  <c r="K151" i="3"/>
  <c r="J151" i="3"/>
  <c r="I151" i="3"/>
  <c r="N151" i="3" s="1"/>
  <c r="M150" i="3"/>
  <c r="L150" i="3"/>
  <c r="K150" i="3"/>
  <c r="J150" i="3"/>
  <c r="I150" i="3"/>
  <c r="N150" i="3" s="1"/>
  <c r="M148" i="3"/>
  <c r="L148" i="3"/>
  <c r="K148" i="3"/>
  <c r="J148" i="3"/>
  <c r="I148" i="3"/>
  <c r="N148" i="3" s="1"/>
  <c r="M147" i="3"/>
  <c r="L147" i="3"/>
  <c r="K147" i="3"/>
  <c r="J147" i="3"/>
  <c r="I147" i="3"/>
  <c r="N147" i="3" s="1"/>
  <c r="M145" i="3"/>
  <c r="L145" i="3"/>
  <c r="K145" i="3"/>
  <c r="J145" i="3"/>
  <c r="I145" i="3"/>
  <c r="N145" i="3" s="1"/>
  <c r="M144" i="3"/>
  <c r="L144" i="3"/>
  <c r="K144" i="3"/>
  <c r="J144" i="3"/>
  <c r="I144" i="3"/>
  <c r="N144" i="3" s="1"/>
  <c r="M143" i="3"/>
  <c r="L143" i="3"/>
  <c r="K143" i="3"/>
  <c r="J143" i="3"/>
  <c r="I143" i="3"/>
  <c r="N143" i="3" s="1"/>
  <c r="M142" i="3"/>
  <c r="L142" i="3"/>
  <c r="K142" i="3"/>
  <c r="J142" i="3"/>
  <c r="I142" i="3"/>
  <c r="N142" i="3" s="1"/>
  <c r="I141" i="3"/>
  <c r="N139" i="3"/>
  <c r="M139" i="3"/>
  <c r="L139" i="3"/>
  <c r="K139" i="3"/>
  <c r="J139" i="3"/>
  <c r="I139" i="3"/>
  <c r="I138" i="3"/>
  <c r="M136" i="3"/>
  <c r="L136" i="3"/>
  <c r="K136" i="3"/>
  <c r="J136" i="3"/>
  <c r="I136" i="3"/>
  <c r="N136" i="3" s="1"/>
  <c r="I135" i="3"/>
  <c r="M134" i="3"/>
  <c r="L134" i="3"/>
  <c r="K134" i="3"/>
  <c r="J134" i="3"/>
  <c r="I134" i="3"/>
  <c r="N134" i="3" s="1"/>
  <c r="I133" i="3"/>
  <c r="M131" i="3"/>
  <c r="L131" i="3"/>
  <c r="K131" i="3"/>
  <c r="J131" i="3"/>
  <c r="I131" i="3"/>
  <c r="N131" i="3" s="1"/>
  <c r="M130" i="3"/>
  <c r="L130" i="3"/>
  <c r="K130" i="3"/>
  <c r="J130" i="3"/>
  <c r="I130" i="3"/>
  <c r="N130" i="3" s="1"/>
  <c r="M129" i="3"/>
  <c r="L129" i="3"/>
  <c r="K129" i="3"/>
  <c r="J129" i="3"/>
  <c r="I129" i="3"/>
  <c r="N129" i="3" s="1"/>
  <c r="M128" i="3"/>
  <c r="L128" i="3"/>
  <c r="K128" i="3"/>
  <c r="J128" i="3"/>
  <c r="I128" i="3"/>
  <c r="N128" i="3" s="1"/>
  <c r="M127" i="3"/>
  <c r="L127" i="3"/>
  <c r="K127" i="3"/>
  <c r="J127" i="3"/>
  <c r="I127" i="3"/>
  <c r="N127" i="3" s="1"/>
  <c r="M126" i="3"/>
  <c r="L126" i="3"/>
  <c r="K126" i="3"/>
  <c r="J126" i="3"/>
  <c r="I126" i="3"/>
  <c r="N126" i="3" s="1"/>
  <c r="M125" i="3"/>
  <c r="L125" i="3"/>
  <c r="K125" i="3"/>
  <c r="J125" i="3"/>
  <c r="I125" i="3"/>
  <c r="N125" i="3" s="1"/>
  <c r="M123" i="3"/>
  <c r="L123" i="3"/>
  <c r="K123" i="3"/>
  <c r="J123" i="3"/>
  <c r="I123" i="3"/>
  <c r="N123" i="3" s="1"/>
  <c r="M122" i="3"/>
  <c r="L122" i="3"/>
  <c r="K122" i="3"/>
  <c r="J122" i="3"/>
  <c r="I122" i="3"/>
  <c r="N122" i="3" s="1"/>
  <c r="M121" i="3"/>
  <c r="L121" i="3"/>
  <c r="K121" i="3"/>
  <c r="J121" i="3"/>
  <c r="I121" i="3"/>
  <c r="N121" i="3" s="1"/>
  <c r="M119" i="3"/>
  <c r="L119" i="3"/>
  <c r="K119" i="3"/>
  <c r="J119" i="3"/>
  <c r="I119" i="3"/>
  <c r="N119" i="3" s="1"/>
  <c r="M118" i="3"/>
  <c r="L118" i="3"/>
  <c r="K118" i="3"/>
  <c r="J118" i="3"/>
  <c r="I118" i="3"/>
  <c r="N118" i="3" s="1"/>
  <c r="M113" i="3"/>
  <c r="L113" i="3"/>
  <c r="K113" i="3"/>
  <c r="J113" i="3"/>
  <c r="I113" i="3"/>
  <c r="N113" i="3" s="1"/>
  <c r="N112" i="3" s="1"/>
  <c r="M111" i="3"/>
  <c r="L111" i="3"/>
  <c r="K111" i="3"/>
  <c r="J111" i="3"/>
  <c r="I111" i="3"/>
  <c r="N111" i="3" s="1"/>
  <c r="N110" i="3"/>
  <c r="N109" i="3" s="1"/>
  <c r="M110" i="3"/>
  <c r="L110" i="3"/>
  <c r="K110" i="3"/>
  <c r="J110" i="3"/>
  <c r="I110" i="3"/>
  <c r="M108" i="3"/>
  <c r="L108" i="3"/>
  <c r="K108" i="3"/>
  <c r="J108" i="3"/>
  <c r="I108" i="3"/>
  <c r="N108" i="3" s="1"/>
  <c r="M107" i="3"/>
  <c r="L107" i="3"/>
  <c r="K107" i="3"/>
  <c r="J107" i="3"/>
  <c r="I107" i="3"/>
  <c r="N107" i="3" s="1"/>
  <c r="M106" i="3"/>
  <c r="L106" i="3"/>
  <c r="K106" i="3"/>
  <c r="J106" i="3"/>
  <c r="I106" i="3"/>
  <c r="N106" i="3" s="1"/>
  <c r="M104" i="3"/>
  <c r="L104" i="3"/>
  <c r="K104" i="3"/>
  <c r="J104" i="3"/>
  <c r="I104" i="3"/>
  <c r="N104" i="3" s="1"/>
  <c r="M103" i="3"/>
  <c r="L103" i="3"/>
  <c r="K103" i="3"/>
  <c r="J103" i="3"/>
  <c r="I103" i="3"/>
  <c r="N103" i="3" s="1"/>
  <c r="I102" i="3"/>
  <c r="I100" i="3"/>
  <c r="M98" i="3"/>
  <c r="L98" i="3"/>
  <c r="K98" i="3"/>
  <c r="J98" i="3"/>
  <c r="I98" i="3"/>
  <c r="N98" i="3" s="1"/>
  <c r="I97" i="3"/>
  <c r="N95" i="3"/>
  <c r="M95" i="3"/>
  <c r="L95" i="3"/>
  <c r="K95" i="3"/>
  <c r="J95" i="3"/>
  <c r="I95" i="3"/>
  <c r="I94" i="3"/>
  <c r="M93" i="3"/>
  <c r="L93" i="3"/>
  <c r="K93" i="3"/>
  <c r="J93" i="3"/>
  <c r="I93" i="3"/>
  <c r="N93" i="3" s="1"/>
  <c r="I92" i="3"/>
  <c r="N90" i="3"/>
  <c r="M90" i="3"/>
  <c r="L90" i="3"/>
  <c r="K90" i="3"/>
  <c r="J90" i="3"/>
  <c r="I90" i="3"/>
  <c r="N89" i="3"/>
  <c r="M89" i="3"/>
  <c r="L89" i="3"/>
  <c r="K89" i="3"/>
  <c r="J89" i="3"/>
  <c r="I89" i="3"/>
  <c r="N88" i="3"/>
  <c r="M88" i="3"/>
  <c r="L88" i="3"/>
  <c r="K88" i="3"/>
  <c r="J88" i="3"/>
  <c r="I88" i="3"/>
  <c r="N87" i="3"/>
  <c r="M87" i="3"/>
  <c r="L87" i="3"/>
  <c r="K87" i="3"/>
  <c r="J87" i="3"/>
  <c r="I87" i="3"/>
  <c r="N86" i="3"/>
  <c r="M86" i="3"/>
  <c r="L86" i="3"/>
  <c r="K86" i="3"/>
  <c r="J86" i="3"/>
  <c r="I86" i="3"/>
  <c r="N85" i="3"/>
  <c r="M85" i="3"/>
  <c r="L85" i="3"/>
  <c r="K85" i="3"/>
  <c r="J85" i="3"/>
  <c r="I85" i="3"/>
  <c r="N84" i="3"/>
  <c r="N83" i="3" s="1"/>
  <c r="M84" i="3"/>
  <c r="L84" i="3"/>
  <c r="K84" i="3"/>
  <c r="J84" i="3"/>
  <c r="I84" i="3"/>
  <c r="N82" i="3"/>
  <c r="M82" i="3"/>
  <c r="L82" i="3"/>
  <c r="K82" i="3"/>
  <c r="J82" i="3"/>
  <c r="I82" i="3"/>
  <c r="N81" i="3"/>
  <c r="M81" i="3"/>
  <c r="L81" i="3"/>
  <c r="K81" i="3"/>
  <c r="J81" i="3"/>
  <c r="I81" i="3"/>
  <c r="N80" i="3"/>
  <c r="N79" i="3" s="1"/>
  <c r="M80" i="3"/>
  <c r="L80" i="3"/>
  <c r="K80" i="3"/>
  <c r="J80" i="3"/>
  <c r="I80" i="3"/>
  <c r="N78" i="3"/>
  <c r="M78" i="3"/>
  <c r="L78" i="3"/>
  <c r="K78" i="3"/>
  <c r="J78" i="3"/>
  <c r="I78" i="3"/>
  <c r="N77" i="3"/>
  <c r="N76" i="3" s="1"/>
  <c r="M77" i="3"/>
  <c r="L77" i="3"/>
  <c r="K77" i="3"/>
  <c r="J77" i="3"/>
  <c r="I77" i="3"/>
  <c r="M72" i="3"/>
  <c r="L72" i="3"/>
  <c r="K72" i="3"/>
  <c r="J72" i="3"/>
  <c r="I72" i="3"/>
  <c r="N72" i="3" s="1"/>
  <c r="N71" i="3" s="1"/>
  <c r="M70" i="3"/>
  <c r="L70" i="3"/>
  <c r="K70" i="3"/>
  <c r="J70" i="3"/>
  <c r="I70" i="3"/>
  <c r="N70" i="3" s="1"/>
  <c r="M69" i="3"/>
  <c r="L69" i="3"/>
  <c r="K69" i="3"/>
  <c r="J69" i="3"/>
  <c r="I69" i="3"/>
  <c r="N69" i="3" s="1"/>
  <c r="N68" i="3" s="1"/>
  <c r="M67" i="3"/>
  <c r="L67" i="3"/>
  <c r="K67" i="3"/>
  <c r="J67" i="3"/>
  <c r="I67" i="3"/>
  <c r="N67" i="3" s="1"/>
  <c r="M66" i="3"/>
  <c r="L66" i="3"/>
  <c r="K66" i="3"/>
  <c r="J66" i="3"/>
  <c r="I66" i="3"/>
  <c r="N66" i="3" s="1"/>
  <c r="M65" i="3"/>
  <c r="L65" i="3"/>
  <c r="K65" i="3"/>
  <c r="J65" i="3"/>
  <c r="I65" i="3"/>
  <c r="N65" i="3" s="1"/>
  <c r="M63" i="3"/>
  <c r="L63" i="3"/>
  <c r="K63" i="3"/>
  <c r="J63" i="3"/>
  <c r="I63" i="3"/>
  <c r="N63" i="3" s="1"/>
  <c r="M62" i="3"/>
  <c r="L62" i="3"/>
  <c r="K62" i="3"/>
  <c r="J62" i="3"/>
  <c r="I62" i="3"/>
  <c r="N62" i="3" s="1"/>
  <c r="I61" i="3"/>
  <c r="I59" i="3"/>
  <c r="M57" i="3"/>
  <c r="L57" i="3"/>
  <c r="K57" i="3"/>
  <c r="J57" i="3"/>
  <c r="I57" i="3"/>
  <c r="N57" i="3" s="1"/>
  <c r="I56" i="3"/>
  <c r="N54" i="3"/>
  <c r="M54" i="3"/>
  <c r="L54" i="3"/>
  <c r="K54" i="3"/>
  <c r="J54" i="3"/>
  <c r="I54" i="3"/>
  <c r="I53" i="3"/>
  <c r="M52" i="3"/>
  <c r="O226" i="3" s="1"/>
  <c r="L52" i="3"/>
  <c r="K52" i="3"/>
  <c r="J52" i="3"/>
  <c r="I52" i="3"/>
  <c r="N52" i="3" s="1"/>
  <c r="I51" i="3"/>
  <c r="N49" i="3"/>
  <c r="M49" i="3"/>
  <c r="L49" i="3"/>
  <c r="K49" i="3"/>
  <c r="J49" i="3"/>
  <c r="I49" i="3"/>
  <c r="N48" i="3"/>
  <c r="M48" i="3"/>
  <c r="L48" i="3"/>
  <c r="K48" i="3"/>
  <c r="J48" i="3"/>
  <c r="I48" i="3"/>
  <c r="N47" i="3"/>
  <c r="M47" i="3"/>
  <c r="L47" i="3"/>
  <c r="K47" i="3"/>
  <c r="J47" i="3"/>
  <c r="I47" i="3"/>
  <c r="N46" i="3"/>
  <c r="M46" i="3"/>
  <c r="L46" i="3"/>
  <c r="K46" i="3"/>
  <c r="J46" i="3"/>
  <c r="I46" i="3"/>
  <c r="N45" i="3"/>
  <c r="M45" i="3"/>
  <c r="L45" i="3"/>
  <c r="K45" i="3"/>
  <c r="J45" i="3"/>
  <c r="I45" i="3"/>
  <c r="N44" i="3"/>
  <c r="M44" i="3"/>
  <c r="L44" i="3"/>
  <c r="K44" i="3"/>
  <c r="J44" i="3"/>
  <c r="I44" i="3"/>
  <c r="N43" i="3"/>
  <c r="N42" i="3" s="1"/>
  <c r="M43" i="3"/>
  <c r="L43" i="3"/>
  <c r="K43" i="3"/>
  <c r="J43" i="3"/>
  <c r="I43" i="3"/>
  <c r="N41" i="3"/>
  <c r="M41" i="3"/>
  <c r="L41" i="3"/>
  <c r="K41" i="3"/>
  <c r="J41" i="3"/>
  <c r="I41" i="3"/>
  <c r="N40" i="3"/>
  <c r="M40" i="3"/>
  <c r="L40" i="3"/>
  <c r="K40" i="3"/>
  <c r="J40" i="3"/>
  <c r="I40" i="3"/>
  <c r="N39" i="3"/>
  <c r="N38" i="3" s="1"/>
  <c r="M39" i="3"/>
  <c r="L39" i="3"/>
  <c r="K39" i="3"/>
  <c r="J39" i="3"/>
  <c r="I39" i="3"/>
  <c r="N37" i="3"/>
  <c r="M37" i="3"/>
  <c r="L37" i="3"/>
  <c r="K37" i="3"/>
  <c r="J37" i="3"/>
  <c r="I37" i="3"/>
  <c r="N36" i="3"/>
  <c r="N35" i="3" s="1"/>
  <c r="M36" i="3"/>
  <c r="L36" i="3"/>
  <c r="K36" i="3"/>
  <c r="J36" i="3"/>
  <c r="I36" i="3"/>
  <c r="E28" i="3"/>
  <c r="E240" i="3" s="1"/>
  <c r="G13" i="2"/>
  <c r="L6" i="2"/>
  <c r="K6" i="2"/>
  <c r="J6" i="2"/>
  <c r="I6" i="2"/>
  <c r="E6" i="2"/>
  <c r="D6" i="2"/>
  <c r="C6" i="2"/>
  <c r="B6" i="2"/>
  <c r="I82" i="20" l="1"/>
  <c r="N82" i="20" s="1"/>
  <c r="N27" i="20"/>
  <c r="N31" i="20"/>
  <c r="N60" i="20"/>
  <c r="N71" i="20"/>
  <c r="N88" i="20"/>
  <c r="N92" i="20"/>
  <c r="N31" i="19"/>
  <c r="N71" i="19"/>
  <c r="N27" i="19"/>
  <c r="N71" i="18"/>
  <c r="N65" i="18"/>
  <c r="N85" i="18"/>
  <c r="N88" i="18"/>
  <c r="N36" i="17"/>
  <c r="M101" i="17"/>
  <c r="N64" i="17"/>
  <c r="N79" i="17"/>
  <c r="N101" i="17"/>
  <c r="N85" i="17"/>
  <c r="M64" i="17"/>
  <c r="J101" i="17"/>
  <c r="N108" i="17"/>
  <c r="N31" i="17"/>
  <c r="N72" i="17"/>
  <c r="N27" i="17"/>
  <c r="N100" i="17"/>
  <c r="L64" i="17"/>
  <c r="I65" i="17"/>
  <c r="N65" i="17" s="1"/>
  <c r="N60" i="17" s="1"/>
  <c r="K91" i="17"/>
  <c r="N31" i="18"/>
  <c r="N65" i="19"/>
  <c r="Q21" i="21"/>
  <c r="D21" i="21"/>
  <c r="Q26" i="21"/>
  <c r="D26" i="21"/>
  <c r="Q37" i="21"/>
  <c r="D37" i="21"/>
  <c r="Q49" i="21"/>
  <c r="D49" i="21"/>
  <c r="Q57" i="21"/>
  <c r="D57" i="21"/>
  <c r="Q65" i="21"/>
  <c r="D65" i="21"/>
  <c r="Q73" i="21"/>
  <c r="D73" i="21"/>
  <c r="Q81" i="21"/>
  <c r="D81" i="21"/>
  <c r="Q89" i="21"/>
  <c r="D89" i="21"/>
  <c r="Q106" i="21"/>
  <c r="D106" i="21"/>
  <c r="Q117" i="21"/>
  <c r="D117" i="21"/>
  <c r="Q137" i="21"/>
  <c r="D137" i="21"/>
  <c r="Q142" i="21"/>
  <c r="D142" i="21"/>
  <c r="Q146" i="21"/>
  <c r="D146" i="21"/>
  <c r="Q150" i="21"/>
  <c r="D150" i="21"/>
  <c r="Q154" i="21"/>
  <c r="D154" i="21"/>
  <c r="Q158" i="21"/>
  <c r="D158" i="21"/>
  <c r="Q163" i="21"/>
  <c r="D163" i="21"/>
  <c r="Q174" i="21"/>
  <c r="D174" i="21"/>
  <c r="Q177" i="21"/>
  <c r="D177" i="21"/>
  <c r="Q181" i="21"/>
  <c r="D181" i="21"/>
  <c r="Q188" i="21"/>
  <c r="D188" i="21"/>
  <c r="Q196" i="21"/>
  <c r="D196" i="21"/>
  <c r="Q204" i="21"/>
  <c r="D204" i="21"/>
  <c r="Q212" i="21"/>
  <c r="D212" i="21"/>
  <c r="Q221" i="21"/>
  <c r="D221" i="21"/>
  <c r="Q236" i="21"/>
  <c r="D236" i="21"/>
  <c r="Q29" i="21"/>
  <c r="D29" i="21"/>
  <c r="Q41" i="21"/>
  <c r="D41" i="21"/>
  <c r="Q121" i="21"/>
  <c r="D121" i="21"/>
  <c r="Q130" i="21"/>
  <c r="D130" i="21"/>
  <c r="Q166" i="21"/>
  <c r="D166" i="21"/>
  <c r="Q171" i="21"/>
  <c r="D171" i="21"/>
  <c r="Q189" i="21"/>
  <c r="D189" i="21"/>
  <c r="Q197" i="21"/>
  <c r="D197" i="21"/>
  <c r="Q205" i="21"/>
  <c r="D205" i="21"/>
  <c r="Q213" i="21"/>
  <c r="D213" i="21"/>
  <c r="Q224" i="21"/>
  <c r="D224" i="21"/>
  <c r="Q240" i="21"/>
  <c r="D240" i="21"/>
  <c r="J64" i="17"/>
  <c r="N36" i="18"/>
  <c r="N60" i="18"/>
  <c r="N92" i="19"/>
  <c r="N65" i="20"/>
  <c r="Q13" i="21"/>
  <c r="D13" i="21"/>
  <c r="Q30" i="21"/>
  <c r="D30" i="21"/>
  <c r="Q45" i="21"/>
  <c r="D45" i="21"/>
  <c r="Q53" i="21"/>
  <c r="D53" i="21"/>
  <c r="Q61" i="21"/>
  <c r="D61" i="21"/>
  <c r="Q69" i="21"/>
  <c r="D69" i="21"/>
  <c r="Q77" i="21"/>
  <c r="D77" i="21"/>
  <c r="Q85" i="21"/>
  <c r="D85" i="21"/>
  <c r="Q93" i="21"/>
  <c r="D93" i="21"/>
  <c r="Q110" i="21"/>
  <c r="D110" i="21"/>
  <c r="Q125" i="21"/>
  <c r="D125" i="21"/>
  <c r="Q133" i="21"/>
  <c r="D133" i="21"/>
  <c r="Q159" i="21"/>
  <c r="D159" i="21"/>
  <c r="Q162" i="21"/>
  <c r="D162" i="21"/>
  <c r="Q175" i="21"/>
  <c r="D175" i="21"/>
  <c r="Q184" i="21"/>
  <c r="D184" i="21"/>
  <c r="Q192" i="21"/>
  <c r="D192" i="21"/>
  <c r="Q200" i="21"/>
  <c r="D200" i="21"/>
  <c r="Q208" i="21"/>
  <c r="D208" i="21"/>
  <c r="Q216" i="21"/>
  <c r="D216" i="21"/>
  <c r="Q225" i="21"/>
  <c r="D225" i="21"/>
  <c r="Q232" i="21"/>
  <c r="D232" i="21"/>
  <c r="Q241" i="21"/>
  <c r="D241" i="21"/>
  <c r="Q245" i="21"/>
  <c r="D245" i="21"/>
  <c r="Q249" i="21"/>
  <c r="D249" i="21"/>
  <c r="Q253" i="21"/>
  <c r="D253" i="21"/>
  <c r="Q257" i="21"/>
  <c r="D257" i="21"/>
  <c r="Q261" i="21"/>
  <c r="D261" i="21"/>
  <c r="N77" i="18"/>
  <c r="N88" i="19"/>
  <c r="N36" i="20"/>
  <c r="N85" i="20"/>
  <c r="Q17" i="21"/>
  <c r="D17" i="21"/>
  <c r="Q33" i="21"/>
  <c r="D33" i="21"/>
  <c r="Q101" i="21"/>
  <c r="D101" i="21"/>
  <c r="Q129" i="21"/>
  <c r="D129" i="21"/>
  <c r="Q134" i="21"/>
  <c r="D134" i="21"/>
  <c r="Q141" i="21"/>
  <c r="D141" i="21"/>
  <c r="Q145" i="21"/>
  <c r="D145" i="21"/>
  <c r="Q149" i="21"/>
  <c r="D149" i="21"/>
  <c r="Q153" i="21"/>
  <c r="D153" i="21"/>
  <c r="Q157" i="21"/>
  <c r="D157" i="21"/>
  <c r="Q167" i="21"/>
  <c r="D167" i="21"/>
  <c r="Q170" i="21"/>
  <c r="D170" i="21"/>
  <c r="Q173" i="21"/>
  <c r="D173" i="21"/>
  <c r="Q185" i="21"/>
  <c r="D185" i="21"/>
  <c r="Q193" i="21"/>
  <c r="D193" i="21"/>
  <c r="Q201" i="21"/>
  <c r="D201" i="21"/>
  <c r="Q209" i="21"/>
  <c r="D209" i="21"/>
  <c r="Q217" i="21"/>
  <c r="D217" i="21"/>
  <c r="Q220" i="21"/>
  <c r="D220" i="21"/>
  <c r="P139" i="21"/>
  <c r="K141" i="21"/>
  <c r="P143" i="21"/>
  <c r="K145" i="21"/>
  <c r="P147" i="21"/>
  <c r="K149" i="21"/>
  <c r="P151" i="21"/>
  <c r="K153" i="21"/>
  <c r="P155" i="21"/>
  <c r="K157" i="21"/>
  <c r="K173" i="21"/>
  <c r="K177" i="21"/>
  <c r="D178" i="21"/>
  <c r="P179" i="21"/>
  <c r="K181" i="21"/>
  <c r="D182" i="21"/>
  <c r="P183" i="21"/>
  <c r="K185" i="21"/>
  <c r="D186" i="21"/>
  <c r="P187" i="21"/>
  <c r="K189" i="21"/>
  <c r="D190" i="21"/>
  <c r="P191" i="21"/>
  <c r="K193" i="21"/>
  <c r="D194" i="21"/>
  <c r="P195" i="21"/>
  <c r="K197" i="21"/>
  <c r="D198" i="21"/>
  <c r="P199" i="21"/>
  <c r="K201" i="21"/>
  <c r="D202" i="21"/>
  <c r="P203" i="21"/>
  <c r="K205" i="21"/>
  <c r="D206" i="21"/>
  <c r="P207" i="21"/>
  <c r="K209" i="21"/>
  <c r="D210" i="21"/>
  <c r="P211" i="21"/>
  <c r="K213" i="21"/>
  <c r="D214" i="21"/>
  <c r="P215" i="21"/>
  <c r="K217" i="21"/>
  <c r="D218" i="21"/>
  <c r="K221" i="21"/>
  <c r="D222" i="21"/>
  <c r="P223" i="21"/>
  <c r="K225" i="21"/>
  <c r="D226" i="21"/>
  <c r="P227" i="21"/>
  <c r="D230" i="21"/>
  <c r="P231" i="21"/>
  <c r="D234" i="21"/>
  <c r="P235" i="21"/>
  <c r="D238" i="21"/>
  <c r="P239" i="21"/>
  <c r="K241" i="21"/>
  <c r="D242" i="21"/>
  <c r="P243" i="21"/>
  <c r="K245" i="21"/>
  <c r="D246" i="21"/>
  <c r="P247" i="21"/>
  <c r="K249" i="21"/>
  <c r="D250" i="21"/>
  <c r="P251" i="21"/>
  <c r="K253" i="21"/>
  <c r="D254" i="21"/>
  <c r="P255" i="21"/>
  <c r="K257" i="21"/>
  <c r="D258" i="21"/>
  <c r="P259" i="21"/>
  <c r="K261" i="21"/>
  <c r="D262" i="21"/>
  <c r="P263" i="21"/>
  <c r="P264" i="21"/>
  <c r="P268" i="21"/>
  <c r="Q286" i="21"/>
  <c r="D286" i="21"/>
  <c r="Q293" i="21"/>
  <c r="D293" i="21"/>
  <c r="Q306" i="21"/>
  <c r="D306" i="21"/>
  <c r="Q314" i="21"/>
  <c r="D314" i="21"/>
  <c r="Q325" i="21"/>
  <c r="D325" i="21"/>
  <c r="Q330" i="21"/>
  <c r="D330" i="21"/>
  <c r="Q333" i="21"/>
  <c r="D333" i="21"/>
  <c r="Q338" i="21"/>
  <c r="D338" i="21"/>
  <c r="Q341" i="21"/>
  <c r="D341" i="21"/>
  <c r="Q343" i="21"/>
  <c r="D343" i="21"/>
  <c r="Q350" i="21"/>
  <c r="D350" i="21"/>
  <c r="Q357" i="21"/>
  <c r="D357" i="21"/>
  <c r="Q359" i="21"/>
  <c r="D359" i="21"/>
  <c r="Q361" i="21"/>
  <c r="D361" i="21"/>
  <c r="Q363" i="21"/>
  <c r="D363" i="21"/>
  <c r="Q370" i="21"/>
  <c r="D370" i="21"/>
  <c r="Q373" i="21"/>
  <c r="D373" i="21"/>
  <c r="Q378" i="21"/>
  <c r="D378" i="21"/>
  <c r="Q381" i="21"/>
  <c r="D381" i="21"/>
  <c r="Q405" i="21"/>
  <c r="D405" i="21"/>
  <c r="Q415" i="21"/>
  <c r="D415" i="21"/>
  <c r="Q419" i="21"/>
  <c r="D419" i="21"/>
  <c r="Q423" i="21"/>
  <c r="D423" i="21"/>
  <c r="Q427" i="21"/>
  <c r="D427" i="21"/>
  <c r="Q431" i="21"/>
  <c r="D431" i="21"/>
  <c r="Q435" i="21"/>
  <c r="D435" i="21"/>
  <c r="Q439" i="21"/>
  <c r="D439" i="21"/>
  <c r="Q443" i="21"/>
  <c r="D443" i="21"/>
  <c r="Q447" i="21"/>
  <c r="D447" i="21"/>
  <c r="Q451" i="21"/>
  <c r="D451" i="21"/>
  <c r="Q455" i="21"/>
  <c r="D455" i="21"/>
  <c r="Q459" i="21"/>
  <c r="D459" i="21"/>
  <c r="Q463" i="21"/>
  <c r="D463" i="21"/>
  <c r="Q467" i="21"/>
  <c r="D467" i="21"/>
  <c r="K83" i="18"/>
  <c r="I82" i="19"/>
  <c r="N82" i="19" s="1"/>
  <c r="N77" i="19" s="1"/>
  <c r="I83" i="20"/>
  <c r="N83" i="20" s="1"/>
  <c r="N77" i="20" s="1"/>
  <c r="D11" i="21"/>
  <c r="P12" i="21"/>
  <c r="D15" i="21"/>
  <c r="P16" i="21"/>
  <c r="D19" i="21"/>
  <c r="P20" i="21"/>
  <c r="D23" i="21"/>
  <c r="P24" i="21"/>
  <c r="K26" i="21"/>
  <c r="D27" i="21"/>
  <c r="P28" i="21"/>
  <c r="K30" i="21"/>
  <c r="D31" i="21"/>
  <c r="P32" i="21"/>
  <c r="D35" i="21"/>
  <c r="P36" i="21"/>
  <c r="D39" i="21"/>
  <c r="P40" i="21"/>
  <c r="D43" i="21"/>
  <c r="P44" i="21"/>
  <c r="D47" i="21"/>
  <c r="P48" i="21"/>
  <c r="D51" i="21"/>
  <c r="P52" i="21"/>
  <c r="D55" i="21"/>
  <c r="P56" i="21"/>
  <c r="D59" i="21"/>
  <c r="P60" i="21"/>
  <c r="D63" i="21"/>
  <c r="P64" i="21"/>
  <c r="D67" i="21"/>
  <c r="P68" i="21"/>
  <c r="D71" i="21"/>
  <c r="P72" i="21"/>
  <c r="D75" i="21"/>
  <c r="P76" i="21"/>
  <c r="D79" i="21"/>
  <c r="P80" i="21"/>
  <c r="D83" i="21"/>
  <c r="P84" i="21"/>
  <c r="D87" i="21"/>
  <c r="P88" i="21"/>
  <c r="D91" i="21"/>
  <c r="P92" i="21"/>
  <c r="D95" i="21"/>
  <c r="P96" i="21"/>
  <c r="D99" i="21"/>
  <c r="P100" i="21"/>
  <c r="D103" i="21"/>
  <c r="P104" i="21"/>
  <c r="K106" i="21"/>
  <c r="P108" i="21"/>
  <c r="K110" i="21"/>
  <c r="D111" i="21"/>
  <c r="P112" i="21"/>
  <c r="D119" i="21"/>
  <c r="P120" i="21"/>
  <c r="D123" i="21"/>
  <c r="P124" i="21"/>
  <c r="D127" i="21"/>
  <c r="P128" i="21"/>
  <c r="D131" i="21"/>
  <c r="P132" i="21"/>
  <c r="K134" i="21"/>
  <c r="D135" i="21"/>
  <c r="P136" i="21"/>
  <c r="P140" i="21"/>
  <c r="K142" i="21"/>
  <c r="P144" i="21"/>
  <c r="K146" i="21"/>
  <c r="P148" i="21"/>
  <c r="K150" i="21"/>
  <c r="P152" i="21"/>
  <c r="K154" i="21"/>
  <c r="P156" i="21"/>
  <c r="K158" i="21"/>
  <c r="P160" i="21"/>
  <c r="K162" i="21"/>
  <c r="P164" i="21"/>
  <c r="K166" i="21"/>
  <c r="P168" i="21"/>
  <c r="K170" i="21"/>
  <c r="P172" i="21"/>
  <c r="K174" i="21"/>
  <c r="P176" i="21"/>
  <c r="P269" i="21"/>
  <c r="K269" i="21"/>
  <c r="Q273" i="21"/>
  <c r="D273" i="21"/>
  <c r="Q282" i="21"/>
  <c r="D282" i="21"/>
  <c r="Q289" i="21"/>
  <c r="D289" i="21"/>
  <c r="Q302" i="21"/>
  <c r="D302" i="21"/>
  <c r="Q309" i="21"/>
  <c r="D309" i="21"/>
  <c r="Q317" i="21"/>
  <c r="D317" i="21"/>
  <c r="Q321" i="21"/>
  <c r="D321" i="21"/>
  <c r="Q346" i="21"/>
  <c r="D346" i="21"/>
  <c r="Q353" i="21"/>
  <c r="D353" i="21"/>
  <c r="Q355" i="21"/>
  <c r="D355" i="21"/>
  <c r="Q366" i="21"/>
  <c r="D366" i="21"/>
  <c r="Q406" i="21"/>
  <c r="D406" i="21"/>
  <c r="Q471" i="21"/>
  <c r="Q470" i="21" s="1"/>
  <c r="D471" i="21"/>
  <c r="Q479" i="21"/>
  <c r="D479" i="21"/>
  <c r="D180" i="21"/>
  <c r="D244" i="21"/>
  <c r="D248" i="21"/>
  <c r="D252" i="21"/>
  <c r="D256" i="21"/>
  <c r="D260" i="21"/>
  <c r="Q265" i="21"/>
  <c r="D265" i="21"/>
  <c r="Q285" i="21"/>
  <c r="D285" i="21"/>
  <c r="Q294" i="21"/>
  <c r="D294" i="21"/>
  <c r="Q305" i="21"/>
  <c r="D305" i="21"/>
  <c r="Q313" i="21"/>
  <c r="D313" i="21"/>
  <c r="Q326" i="21"/>
  <c r="D326" i="21"/>
  <c r="Q329" i="21"/>
  <c r="D329" i="21"/>
  <c r="Q334" i="21"/>
  <c r="D334" i="21"/>
  <c r="Q337" i="21"/>
  <c r="D337" i="21"/>
  <c r="Q342" i="21"/>
  <c r="D342" i="21"/>
  <c r="Q349" i="21"/>
  <c r="D349" i="21"/>
  <c r="Q351" i="21"/>
  <c r="D351" i="21"/>
  <c r="Q358" i="21"/>
  <c r="D358" i="21"/>
  <c r="Q362" i="21"/>
  <c r="D362" i="21"/>
  <c r="Q369" i="21"/>
  <c r="D369" i="21"/>
  <c r="Q374" i="21"/>
  <c r="D374" i="21"/>
  <c r="Q377" i="21"/>
  <c r="D377" i="21"/>
  <c r="Q382" i="21"/>
  <c r="D382" i="21"/>
  <c r="Q401" i="21"/>
  <c r="D401" i="21"/>
  <c r="Q483" i="21"/>
  <c r="D483" i="21"/>
  <c r="Q487" i="21"/>
  <c r="D487" i="21"/>
  <c r="Q491" i="21"/>
  <c r="D491" i="21"/>
  <c r="Q495" i="21"/>
  <c r="D495" i="21"/>
  <c r="Q499" i="21"/>
  <c r="D499" i="21"/>
  <c r="Q503" i="21"/>
  <c r="D503" i="21"/>
  <c r="Q507" i="21"/>
  <c r="D507" i="21"/>
  <c r="Q511" i="21"/>
  <c r="D511" i="21"/>
  <c r="Q515" i="21"/>
  <c r="D515" i="21"/>
  <c r="Q519" i="21"/>
  <c r="D519" i="21"/>
  <c r="Q523" i="21"/>
  <c r="D523" i="21"/>
  <c r="D161" i="21"/>
  <c r="D165" i="21"/>
  <c r="D169" i="21"/>
  <c r="Q270" i="21"/>
  <c r="D270" i="21"/>
  <c r="Q277" i="21"/>
  <c r="D277" i="21"/>
  <c r="Q281" i="21"/>
  <c r="D281" i="21"/>
  <c r="Q290" i="21"/>
  <c r="D290" i="21"/>
  <c r="Q297" i="21"/>
  <c r="D297" i="21"/>
  <c r="Q301" i="21"/>
  <c r="D301" i="21"/>
  <c r="Q345" i="21"/>
  <c r="D345" i="21"/>
  <c r="Q347" i="21"/>
  <c r="D347" i="21"/>
  <c r="Q354" i="21"/>
  <c r="D354" i="21"/>
  <c r="Q365" i="21"/>
  <c r="D365" i="21"/>
  <c r="Q367" i="21"/>
  <c r="D367" i="21"/>
  <c r="Q386" i="21"/>
  <c r="D386" i="21"/>
  <c r="Q390" i="21"/>
  <c r="D390" i="21"/>
  <c r="Q394" i="21"/>
  <c r="D394" i="21"/>
  <c r="Q398" i="21"/>
  <c r="D398" i="21"/>
  <c r="Q402" i="21"/>
  <c r="D402" i="21"/>
  <c r="K277" i="21"/>
  <c r="P279" i="21"/>
  <c r="K281" i="21"/>
  <c r="K285" i="21"/>
  <c r="P295" i="21"/>
  <c r="K297" i="21"/>
  <c r="D298" i="21"/>
  <c r="P299" i="21"/>
  <c r="K301" i="21"/>
  <c r="P303" i="21"/>
  <c r="K305" i="21"/>
  <c r="P307" i="21"/>
  <c r="K309" i="21"/>
  <c r="P311" i="21"/>
  <c r="K313" i="21"/>
  <c r="P315" i="21"/>
  <c r="K317" i="21"/>
  <c r="K321" i="21"/>
  <c r="D322" i="21"/>
  <c r="P323" i="21"/>
  <c r="K325" i="21"/>
  <c r="P327" i="21"/>
  <c r="K329" i="21"/>
  <c r="P331" i="21"/>
  <c r="K333" i="21"/>
  <c r="P335" i="21"/>
  <c r="K337" i="21"/>
  <c r="P339" i="21"/>
  <c r="K341" i="21"/>
  <c r="K345" i="21"/>
  <c r="K349" i="21"/>
  <c r="K353" i="21"/>
  <c r="K357" i="21"/>
  <c r="K361" i="21"/>
  <c r="K365" i="21"/>
  <c r="K369" i="21"/>
  <c r="K373" i="21"/>
  <c r="K377" i="21"/>
  <c r="K381" i="21"/>
  <c r="K529" i="21"/>
  <c r="P529" i="21"/>
  <c r="Q609" i="21"/>
  <c r="D609" i="21"/>
  <c r="P272" i="21"/>
  <c r="P276" i="21"/>
  <c r="P284" i="21"/>
  <c r="D287" i="21"/>
  <c r="P288" i="21"/>
  <c r="D291" i="21"/>
  <c r="P292" i="21"/>
  <c r="P384" i="21"/>
  <c r="K386" i="21"/>
  <c r="D387" i="21"/>
  <c r="P388" i="21"/>
  <c r="K390" i="21"/>
  <c r="D391" i="21"/>
  <c r="P392" i="21"/>
  <c r="K394" i="21"/>
  <c r="D395" i="21"/>
  <c r="P396" i="21"/>
  <c r="K398" i="21"/>
  <c r="P400" i="21"/>
  <c r="K402" i="21"/>
  <c r="D403" i="21"/>
  <c r="P404" i="21"/>
  <c r="K406" i="21"/>
  <c r="D407" i="21"/>
  <c r="D412" i="21"/>
  <c r="P413" i="21"/>
  <c r="K415" i="21"/>
  <c r="D416" i="21"/>
  <c r="P417" i="21"/>
  <c r="K419" i="21"/>
  <c r="D420" i="21"/>
  <c r="P421" i="21"/>
  <c r="K423" i="21"/>
  <c r="D424" i="21"/>
  <c r="P425" i="21"/>
  <c r="K427" i="21"/>
  <c r="D428" i="21"/>
  <c r="P429" i="21"/>
  <c r="K431" i="21"/>
  <c r="D432" i="21"/>
  <c r="P433" i="21"/>
  <c r="K435" i="21"/>
  <c r="D436" i="21"/>
  <c r="P437" i="21"/>
  <c r="K439" i="21"/>
  <c r="D440" i="21"/>
  <c r="P441" i="21"/>
  <c r="K443" i="21"/>
  <c r="D444" i="21"/>
  <c r="P445" i="21"/>
  <c r="K447" i="21"/>
  <c r="D448" i="21"/>
  <c r="P449" i="21"/>
  <c r="K451" i="21"/>
  <c r="D452" i="21"/>
  <c r="P453" i="21"/>
  <c r="K455" i="21"/>
  <c r="D456" i="21"/>
  <c r="P457" i="21"/>
  <c r="K459" i="21"/>
  <c r="D460" i="21"/>
  <c r="P461" i="21"/>
  <c r="K463" i="21"/>
  <c r="D464" i="21"/>
  <c r="P465" i="21"/>
  <c r="K467" i="21"/>
  <c r="D468" i="21"/>
  <c r="P469" i="21"/>
  <c r="K471" i="21"/>
  <c r="P473" i="21"/>
  <c r="D476" i="21"/>
  <c r="P477" i="21"/>
  <c r="K479" i="21"/>
  <c r="P481" i="21"/>
  <c r="K483" i="21"/>
  <c r="D484" i="21"/>
  <c r="P485" i="21"/>
  <c r="K487" i="21"/>
  <c r="D488" i="21"/>
  <c r="P489" i="21"/>
  <c r="K491" i="21"/>
  <c r="D492" i="21"/>
  <c r="K495" i="21"/>
  <c r="D496" i="21"/>
  <c r="P497" i="21"/>
  <c r="K499" i="21"/>
  <c r="D500" i="21"/>
  <c r="P501" i="21"/>
  <c r="K503" i="21"/>
  <c r="D504" i="21"/>
  <c r="P505" i="21"/>
  <c r="K507" i="21"/>
  <c r="D508" i="21"/>
  <c r="P509" i="21"/>
  <c r="K511" i="21"/>
  <c r="D512" i="21"/>
  <c r="P513" i="21"/>
  <c r="K515" i="21"/>
  <c r="D516" i="21"/>
  <c r="P517" i="21"/>
  <c r="K519" i="21"/>
  <c r="D520" i="21"/>
  <c r="P521" i="21"/>
  <c r="K523" i="21"/>
  <c r="K525" i="21"/>
  <c r="P525" i="21"/>
  <c r="Q532" i="21"/>
  <c r="D532" i="21"/>
  <c r="Q567" i="21"/>
  <c r="D567" i="21"/>
  <c r="Q571" i="21"/>
  <c r="D571" i="21"/>
  <c r="Q575" i="21"/>
  <c r="D575" i="21"/>
  <c r="Q579" i="21"/>
  <c r="D579" i="21"/>
  <c r="Q583" i="21"/>
  <c r="D583" i="21"/>
  <c r="Q587" i="21"/>
  <c r="D587" i="21"/>
  <c r="Q591" i="21"/>
  <c r="D591" i="21"/>
  <c r="Q595" i="21"/>
  <c r="D595" i="21"/>
  <c r="Q599" i="21"/>
  <c r="D599" i="21"/>
  <c r="Q605" i="21"/>
  <c r="D605" i="21"/>
  <c r="D280" i="21"/>
  <c r="D296" i="21"/>
  <c r="D300" i="21"/>
  <c r="D304" i="21"/>
  <c r="D308" i="21"/>
  <c r="D312" i="21"/>
  <c r="D316" i="21"/>
  <c r="D320" i="21"/>
  <c r="D324" i="21"/>
  <c r="D328" i="21"/>
  <c r="D332" i="21"/>
  <c r="D336" i="21"/>
  <c r="D340" i="21"/>
  <c r="D344" i="21"/>
  <c r="D348" i="21"/>
  <c r="D352" i="21"/>
  <c r="D356" i="21"/>
  <c r="D360" i="21"/>
  <c r="D364" i="21"/>
  <c r="D368" i="21"/>
  <c r="D372" i="21"/>
  <c r="D376" i="21"/>
  <c r="D380" i="21"/>
  <c r="K533" i="21"/>
  <c r="P533" i="21"/>
  <c r="Q559" i="21"/>
  <c r="D559" i="21"/>
  <c r="D385" i="21"/>
  <c r="D389" i="21"/>
  <c r="D393" i="21"/>
  <c r="D397" i="21"/>
  <c r="D414" i="21"/>
  <c r="D418" i="21"/>
  <c r="D422" i="21"/>
  <c r="D426" i="21"/>
  <c r="D430" i="21"/>
  <c r="D434" i="21"/>
  <c r="D438" i="21"/>
  <c r="D442" i="21"/>
  <c r="D446" i="21"/>
  <c r="D450" i="21"/>
  <c r="D454" i="21"/>
  <c r="D458" i="21"/>
  <c r="D462" i="21"/>
  <c r="D466" i="21"/>
  <c r="D474" i="21"/>
  <c r="D478" i="21"/>
  <c r="D482" i="21"/>
  <c r="D486" i="21"/>
  <c r="D490" i="21"/>
  <c r="D498" i="21"/>
  <c r="D502" i="21"/>
  <c r="D506" i="21"/>
  <c r="D510" i="21"/>
  <c r="D514" i="21"/>
  <c r="D518" i="21"/>
  <c r="D522" i="21"/>
  <c r="Q524" i="21"/>
  <c r="D524" i="21"/>
  <c r="Q528" i="21"/>
  <c r="D528" i="21"/>
  <c r="Q539" i="21"/>
  <c r="D539" i="21"/>
  <c r="Q543" i="21"/>
  <c r="D543" i="21"/>
  <c r="Q547" i="21"/>
  <c r="D547" i="21"/>
  <c r="Q551" i="21"/>
  <c r="D551" i="21"/>
  <c r="Q601" i="21"/>
  <c r="D601" i="21"/>
  <c r="K527" i="21"/>
  <c r="K531" i="21"/>
  <c r="K535" i="21"/>
  <c r="D536" i="21"/>
  <c r="P537" i="21"/>
  <c r="K539" i="21"/>
  <c r="D540" i="21"/>
  <c r="P541" i="21"/>
  <c r="K543" i="21"/>
  <c r="D544" i="21"/>
  <c r="P545" i="21"/>
  <c r="K547" i="21"/>
  <c r="D548" i="21"/>
  <c r="P549" i="21"/>
  <c r="K551" i="21"/>
  <c r="D552" i="21"/>
  <c r="D556" i="21"/>
  <c r="P557" i="21"/>
  <c r="K559" i="21"/>
  <c r="D560" i="21"/>
  <c r="P561" i="21"/>
  <c r="D564" i="21"/>
  <c r="P565" i="21"/>
  <c r="K567" i="21"/>
  <c r="D568" i="21"/>
  <c r="P569" i="21"/>
  <c r="K571" i="21"/>
  <c r="D572" i="21"/>
  <c r="P573" i="21"/>
  <c r="K575" i="21"/>
  <c r="K579" i="21"/>
  <c r="D580" i="21"/>
  <c r="P581" i="21"/>
  <c r="K583" i="21"/>
  <c r="D584" i="21"/>
  <c r="P585" i="21"/>
  <c r="K587" i="21"/>
  <c r="D588" i="21"/>
  <c r="P589" i="21"/>
  <c r="K591" i="21"/>
  <c r="D592" i="21"/>
  <c r="P593" i="21"/>
  <c r="K595" i="21"/>
  <c r="D596" i="21"/>
  <c r="P597" i="21"/>
  <c r="K599" i="21"/>
  <c r="K601" i="21"/>
  <c r="K602" i="21"/>
  <c r="P613" i="21"/>
  <c r="Q620" i="21"/>
  <c r="Q622" i="21"/>
  <c r="D622" i="21"/>
  <c r="P629" i="21"/>
  <c r="K633" i="21"/>
  <c r="P633" i="21"/>
  <c r="Q638" i="21"/>
  <c r="D638" i="21"/>
  <c r="K641" i="21"/>
  <c r="P641" i="21"/>
  <c r="Q646" i="21"/>
  <c r="D646" i="21"/>
  <c r="K649" i="21"/>
  <c r="P649" i="21"/>
  <c r="Q662" i="21"/>
  <c r="D662" i="21"/>
  <c r="K665" i="21"/>
  <c r="P665" i="21"/>
  <c r="K669" i="21"/>
  <c r="P669" i="21"/>
  <c r="K673" i="21"/>
  <c r="P673" i="21"/>
  <c r="Q678" i="21"/>
  <c r="D678" i="21"/>
  <c r="K681" i="21"/>
  <c r="P681" i="21"/>
  <c r="Q686" i="21"/>
  <c r="D686" i="21"/>
  <c r="K689" i="21"/>
  <c r="P689" i="21"/>
  <c r="Q694" i="21"/>
  <c r="D694" i="21"/>
  <c r="K697" i="21"/>
  <c r="P697" i="21"/>
  <c r="Q706" i="21"/>
  <c r="D706" i="21"/>
  <c r="K709" i="21"/>
  <c r="P709" i="21"/>
  <c r="P617" i="21"/>
  <c r="Q624" i="21"/>
  <c r="Q626" i="21"/>
  <c r="D626" i="21"/>
  <c r="Q636" i="21"/>
  <c r="D636" i="21"/>
  <c r="Q644" i="21"/>
  <c r="D644" i="21"/>
  <c r="Q652" i="21"/>
  <c r="Q651" i="21" s="1"/>
  <c r="D652" i="21"/>
  <c r="K657" i="21"/>
  <c r="P657" i="21"/>
  <c r="Q676" i="21"/>
  <c r="D676" i="21"/>
  <c r="Q684" i="21"/>
  <c r="D684" i="21"/>
  <c r="Q692" i="21"/>
  <c r="D692" i="21"/>
  <c r="Q700" i="21"/>
  <c r="D700" i="21"/>
  <c r="Q704" i="21"/>
  <c r="D704" i="21"/>
  <c r="Q714" i="21"/>
  <c r="Q713" i="21" s="1"/>
  <c r="Q712" i="21" s="1"/>
  <c r="D714" i="21"/>
  <c r="D526" i="21"/>
  <c r="D530" i="21"/>
  <c r="D534" i="21"/>
  <c r="D538" i="21"/>
  <c r="D542" i="21"/>
  <c r="D546" i="21"/>
  <c r="D550" i="21"/>
  <c r="D554" i="21"/>
  <c r="D562" i="21"/>
  <c r="D566" i="21"/>
  <c r="D570" i="21"/>
  <c r="D574" i="21"/>
  <c r="D578" i="21"/>
  <c r="D582" i="21"/>
  <c r="D586" i="21"/>
  <c r="D590" i="21"/>
  <c r="D594" i="21"/>
  <c r="D598" i="21"/>
  <c r="P600" i="21"/>
  <c r="P604" i="21"/>
  <c r="P608" i="21"/>
  <c r="Q614" i="21"/>
  <c r="D614" i="21"/>
  <c r="K618" i="21"/>
  <c r="P621" i="21"/>
  <c r="Q630" i="21"/>
  <c r="D630" i="21"/>
  <c r="Q634" i="21"/>
  <c r="D634" i="21"/>
  <c r="K637" i="21"/>
  <c r="P637" i="21"/>
  <c r="Q642" i="21"/>
  <c r="D642" i="21"/>
  <c r="K645" i="21"/>
  <c r="P645" i="21"/>
  <c r="Q650" i="21"/>
  <c r="D650" i="21"/>
  <c r="Q660" i="21"/>
  <c r="D660" i="21"/>
  <c r="Q670" i="21"/>
  <c r="D670" i="21"/>
  <c r="Q674" i="21"/>
  <c r="D674" i="21"/>
  <c r="K677" i="21"/>
  <c r="P677" i="21"/>
  <c r="Q682" i="21"/>
  <c r="D682" i="21"/>
  <c r="K685" i="21"/>
  <c r="P685" i="21"/>
  <c r="Q690" i="21"/>
  <c r="D690" i="21"/>
  <c r="K693" i="21"/>
  <c r="P693" i="21"/>
  <c r="Q698" i="21"/>
  <c r="D698" i="21"/>
  <c r="K701" i="21"/>
  <c r="P701" i="21"/>
  <c r="K705" i="21"/>
  <c r="P705" i="21"/>
  <c r="Q710" i="21"/>
  <c r="D710" i="21"/>
  <c r="Q618" i="21"/>
  <c r="D618" i="21"/>
  <c r="Q625" i="21"/>
  <c r="D625" i="21"/>
  <c r="Q640" i="21"/>
  <c r="D640" i="21"/>
  <c r="Q648" i="21"/>
  <c r="D648" i="21"/>
  <c r="Q654" i="21"/>
  <c r="Q653" i="21" s="1"/>
  <c r="D654" i="21"/>
  <c r="Q658" i="21"/>
  <c r="D658" i="21"/>
  <c r="Q664" i="21"/>
  <c r="D664" i="21"/>
  <c r="Q668" i="21"/>
  <c r="D668" i="21"/>
  <c r="Q680" i="21"/>
  <c r="D680" i="21"/>
  <c r="Q688" i="21"/>
  <c r="D688" i="21"/>
  <c r="Q696" i="21"/>
  <c r="D696" i="21"/>
  <c r="Q708" i="21"/>
  <c r="D708" i="21"/>
  <c r="K801" i="21"/>
  <c r="P801" i="21"/>
  <c r="Q802" i="21"/>
  <c r="D802" i="21"/>
  <c r="P807" i="21"/>
  <c r="K807" i="21"/>
  <c r="Q808" i="21"/>
  <c r="D808" i="21"/>
  <c r="P811" i="21"/>
  <c r="K811" i="21"/>
  <c r="Q812" i="21"/>
  <c r="D812" i="21"/>
  <c r="K817" i="21"/>
  <c r="P817" i="21"/>
  <c r="Q820" i="21"/>
  <c r="D820" i="21"/>
  <c r="Q828" i="21"/>
  <c r="D828" i="21"/>
  <c r="Q836" i="21"/>
  <c r="D836" i="21"/>
  <c r="Q844" i="21"/>
  <c r="D844" i="21"/>
  <c r="Q852" i="21"/>
  <c r="D852" i="21"/>
  <c r="Q860" i="21"/>
  <c r="D860" i="21"/>
  <c r="Q868" i="21"/>
  <c r="D868" i="21"/>
  <c r="Q876" i="21"/>
  <c r="D876" i="21"/>
  <c r="K881" i="21"/>
  <c r="P881" i="21"/>
  <c r="K889" i="21"/>
  <c r="P889" i="21"/>
  <c r="Q900" i="21"/>
  <c r="D900" i="21"/>
  <c r="Q908" i="21"/>
  <c r="D908" i="21"/>
  <c r="Q916" i="21"/>
  <c r="D916" i="21"/>
  <c r="K925" i="21"/>
  <c r="P925" i="21"/>
  <c r="K933" i="21"/>
  <c r="P933" i="21"/>
  <c r="K941" i="21"/>
  <c r="P941" i="21"/>
  <c r="K949" i="21"/>
  <c r="P949" i="21"/>
  <c r="K951" i="21"/>
  <c r="P951" i="21"/>
  <c r="K955" i="21"/>
  <c r="P955" i="21"/>
  <c r="K959" i="21"/>
  <c r="P959" i="21"/>
  <c r="K963" i="21"/>
  <c r="P963" i="21"/>
  <c r="K967" i="21"/>
  <c r="P967" i="21"/>
  <c r="K971" i="21"/>
  <c r="P971" i="21"/>
  <c r="K975" i="21"/>
  <c r="P975" i="21"/>
  <c r="K979" i="21"/>
  <c r="P979" i="21"/>
  <c r="K983" i="21"/>
  <c r="P983" i="21"/>
  <c r="K987" i="21"/>
  <c r="P987" i="21"/>
  <c r="K991" i="21"/>
  <c r="P991" i="21"/>
  <c r="Q1024" i="21"/>
  <c r="D1024" i="21"/>
  <c r="P1029" i="21"/>
  <c r="K1029" i="21"/>
  <c r="P1041" i="21"/>
  <c r="K1041" i="21"/>
  <c r="P1045" i="21"/>
  <c r="K1045" i="21"/>
  <c r="P1049" i="21"/>
  <c r="K1049" i="21"/>
  <c r="P1053" i="21"/>
  <c r="K1053" i="21"/>
  <c r="P1057" i="21"/>
  <c r="K1057" i="21"/>
  <c r="P1061" i="21"/>
  <c r="K1061" i="21"/>
  <c r="P1093" i="21"/>
  <c r="K1093" i="21"/>
  <c r="P1097" i="21"/>
  <c r="K1097" i="21"/>
  <c r="P1101" i="21"/>
  <c r="K1101" i="21"/>
  <c r="P1105" i="21"/>
  <c r="K1105" i="21"/>
  <c r="P1109" i="21"/>
  <c r="K1109" i="21"/>
  <c r="P1113" i="21"/>
  <c r="K1113" i="21"/>
  <c r="P1117" i="21"/>
  <c r="K1117" i="21"/>
  <c r="P1121" i="21"/>
  <c r="K1121" i="21"/>
  <c r="P1125" i="21"/>
  <c r="K1125" i="21"/>
  <c r="P1129" i="21"/>
  <c r="K1129" i="21"/>
  <c r="P1133" i="21"/>
  <c r="K1133" i="21"/>
  <c r="P1137" i="21"/>
  <c r="K1137" i="21"/>
  <c r="P1141" i="21"/>
  <c r="K1141" i="21"/>
  <c r="P1145" i="21"/>
  <c r="K1145" i="21"/>
  <c r="P1149" i="21"/>
  <c r="K1149" i="21"/>
  <c r="Q1168" i="21"/>
  <c r="D1168" i="21"/>
  <c r="K1187" i="21"/>
  <c r="P1187" i="21"/>
  <c r="K1191" i="21"/>
  <c r="P1191" i="21"/>
  <c r="K1195" i="21"/>
  <c r="P1195" i="21"/>
  <c r="K1199" i="21"/>
  <c r="P1199" i="21"/>
  <c r="K1203" i="21"/>
  <c r="P1203" i="21"/>
  <c r="K1207" i="21"/>
  <c r="P1207" i="21"/>
  <c r="K1211" i="21"/>
  <c r="P1211" i="21"/>
  <c r="K1215" i="21"/>
  <c r="P1215" i="21"/>
  <c r="K1219" i="21"/>
  <c r="P1219" i="21"/>
  <c r="K1223" i="21"/>
  <c r="P1223" i="21"/>
  <c r="D1229" i="21"/>
  <c r="Q1229" i="21"/>
  <c r="D1237" i="21"/>
  <c r="Q1237" i="21"/>
  <c r="D1446" i="21"/>
  <c r="Q1446" i="21"/>
  <c r="D1504" i="21"/>
  <c r="Q1504" i="21"/>
  <c r="Q1538" i="21"/>
  <c r="D1538" i="21"/>
  <c r="P1549" i="21"/>
  <c r="K1549" i="21"/>
  <c r="P1565" i="21"/>
  <c r="K1565" i="21"/>
  <c r="P1581" i="21"/>
  <c r="K1581" i="21"/>
  <c r="K1597" i="21"/>
  <c r="P1597" i="21"/>
  <c r="K1601" i="21"/>
  <c r="P1601" i="21"/>
  <c r="Q1636" i="21"/>
  <c r="D1636" i="21"/>
  <c r="Q1640" i="21"/>
  <c r="D1640" i="21"/>
  <c r="Q1644" i="21"/>
  <c r="D1644" i="21"/>
  <c r="Q1648" i="21"/>
  <c r="D1648" i="21"/>
  <c r="Q1652" i="21"/>
  <c r="D1652" i="21"/>
  <c r="Q1656" i="21"/>
  <c r="D1656" i="21"/>
  <c r="Q1660" i="21"/>
  <c r="D1660" i="21"/>
  <c r="Q1664" i="21"/>
  <c r="D1664" i="21"/>
  <c r="Q1668" i="21"/>
  <c r="D1668" i="21"/>
  <c r="Q1672" i="21"/>
  <c r="D1672" i="21"/>
  <c r="Q1676" i="21"/>
  <c r="D1676" i="21"/>
  <c r="Q1680" i="21"/>
  <c r="D1680" i="21"/>
  <c r="Q1684" i="21"/>
  <c r="D1684" i="21"/>
  <c r="Q1688" i="21"/>
  <c r="D1688" i="21"/>
  <c r="D720" i="21"/>
  <c r="P723" i="21"/>
  <c r="K723" i="21"/>
  <c r="Q724" i="21"/>
  <c r="D724" i="21"/>
  <c r="P727" i="21"/>
  <c r="K727" i="21"/>
  <c r="Q728" i="21"/>
  <c r="D728" i="21"/>
  <c r="P731" i="21"/>
  <c r="K731" i="21"/>
  <c r="Q732" i="21"/>
  <c r="D732" i="21"/>
  <c r="P735" i="21"/>
  <c r="K735" i="21"/>
  <c r="Q736" i="21"/>
  <c r="D736" i="21"/>
  <c r="P739" i="21"/>
  <c r="K739" i="21"/>
  <c r="Q740" i="21"/>
  <c r="D740" i="21"/>
  <c r="P743" i="21"/>
  <c r="K743" i="21"/>
  <c r="Q744" i="21"/>
  <c r="D744" i="21"/>
  <c r="P747" i="21"/>
  <c r="K747" i="21"/>
  <c r="Q748" i="21"/>
  <c r="D748" i="21"/>
  <c r="P751" i="21"/>
  <c r="K751" i="21"/>
  <c r="Q752" i="21"/>
  <c r="D752" i="21"/>
  <c r="P755" i="21"/>
  <c r="K755" i="21"/>
  <c r="Q756" i="21"/>
  <c r="D756" i="21"/>
  <c r="P759" i="21"/>
  <c r="K759" i="21"/>
  <c r="Q760" i="21"/>
  <c r="D760" i="21"/>
  <c r="P763" i="21"/>
  <c r="K763" i="21"/>
  <c r="Q764" i="21"/>
  <c r="D764" i="21"/>
  <c r="P767" i="21"/>
  <c r="K767" i="21"/>
  <c r="Q768" i="21"/>
  <c r="D768" i="21"/>
  <c r="P771" i="21"/>
  <c r="K771" i="21"/>
  <c r="Q772" i="21"/>
  <c r="D772" i="21"/>
  <c r="P775" i="21"/>
  <c r="K775" i="21"/>
  <c r="Q776" i="21"/>
  <c r="D776" i="21"/>
  <c r="Q778" i="21"/>
  <c r="D778" i="21"/>
  <c r="K781" i="21"/>
  <c r="P781" i="21"/>
  <c r="Q782" i="21"/>
  <c r="D782" i="21"/>
  <c r="K785" i="21"/>
  <c r="P785" i="21"/>
  <c r="Q786" i="21"/>
  <c r="D786" i="21"/>
  <c r="P791" i="21"/>
  <c r="K791" i="21"/>
  <c r="Q792" i="21"/>
  <c r="D792" i="21"/>
  <c r="P799" i="21"/>
  <c r="K799" i="21"/>
  <c r="K821" i="21"/>
  <c r="P821" i="21"/>
  <c r="Q827" i="21"/>
  <c r="K829" i="21"/>
  <c r="P829" i="21"/>
  <c r="Q835" i="21"/>
  <c r="K837" i="21"/>
  <c r="P837" i="21"/>
  <c r="Q843" i="21"/>
  <c r="K845" i="21"/>
  <c r="P845" i="21"/>
  <c r="Q851" i="21"/>
  <c r="K853" i="21"/>
  <c r="P853" i="21"/>
  <c r="Q859" i="21"/>
  <c r="K861" i="21"/>
  <c r="P861" i="21"/>
  <c r="Q867" i="21"/>
  <c r="K869" i="21"/>
  <c r="P869" i="21"/>
  <c r="Q875" i="21"/>
  <c r="K877" i="21"/>
  <c r="P877" i="21"/>
  <c r="Q884" i="21"/>
  <c r="D884" i="21"/>
  <c r="Q895" i="21"/>
  <c r="Q899" i="21"/>
  <c r="Q898" i="21" s="1"/>
  <c r="Q904" i="21"/>
  <c r="D904" i="21"/>
  <c r="Q907" i="21"/>
  <c r="K909" i="21"/>
  <c r="P909" i="21"/>
  <c r="Q915" i="21"/>
  <c r="K917" i="21"/>
  <c r="P917" i="21"/>
  <c r="Q928" i="21"/>
  <c r="D928" i="21"/>
  <c r="Q936" i="21"/>
  <c r="D936" i="21"/>
  <c r="Q944" i="21"/>
  <c r="D944" i="21"/>
  <c r="K1023" i="21"/>
  <c r="P1023" i="21"/>
  <c r="Q1166" i="21"/>
  <c r="D1166" i="21"/>
  <c r="K1171" i="21"/>
  <c r="P1171" i="21"/>
  <c r="K1271" i="21"/>
  <c r="P1271" i="21"/>
  <c r="Q1277" i="21"/>
  <c r="D1277" i="21"/>
  <c r="K1348" i="21"/>
  <c r="P1348" i="21"/>
  <c r="D1398" i="21"/>
  <c r="Q1398" i="21"/>
  <c r="D1414" i="21"/>
  <c r="Q1414" i="21"/>
  <c r="P803" i="21"/>
  <c r="K803" i="21"/>
  <c r="Q804" i="21"/>
  <c r="D804" i="21"/>
  <c r="Q806" i="21"/>
  <c r="D806" i="21"/>
  <c r="K809" i="21"/>
  <c r="P809" i="21"/>
  <c r="Q810" i="21"/>
  <c r="D810" i="21"/>
  <c r="K813" i="21"/>
  <c r="P813" i="21"/>
  <c r="Q824" i="21"/>
  <c r="D824" i="21"/>
  <c r="Q832" i="21"/>
  <c r="D832" i="21"/>
  <c r="Q840" i="21"/>
  <c r="D840" i="21"/>
  <c r="Q848" i="21"/>
  <c r="D848" i="21"/>
  <c r="Q856" i="21"/>
  <c r="D856" i="21"/>
  <c r="Q864" i="21"/>
  <c r="D864" i="21"/>
  <c r="Q872" i="21"/>
  <c r="D872" i="21"/>
  <c r="K885" i="21"/>
  <c r="P885" i="21"/>
  <c r="Q892" i="21"/>
  <c r="D892" i="21"/>
  <c r="K897" i="21"/>
  <c r="P897" i="21"/>
  <c r="K905" i="21"/>
  <c r="P905" i="21"/>
  <c r="Q912" i="21"/>
  <c r="D912" i="21"/>
  <c r="K921" i="21"/>
  <c r="P921" i="21"/>
  <c r="K929" i="21"/>
  <c r="P929" i="21"/>
  <c r="K937" i="21"/>
  <c r="P937" i="21"/>
  <c r="K945" i="21"/>
  <c r="P945" i="21"/>
  <c r="Q1068" i="21"/>
  <c r="D1068" i="21"/>
  <c r="Q1072" i="21"/>
  <c r="D1072" i="21"/>
  <c r="Q1152" i="21"/>
  <c r="D1152" i="21"/>
  <c r="Q1156" i="21"/>
  <c r="D1156" i="21"/>
  <c r="Q1160" i="21"/>
  <c r="D1160" i="21"/>
  <c r="P1165" i="21"/>
  <c r="K1165" i="21"/>
  <c r="Q1250" i="21"/>
  <c r="D1250" i="21"/>
  <c r="D1265" i="21"/>
  <c r="Q1265" i="21"/>
  <c r="K721" i="21"/>
  <c r="P721" i="21"/>
  <c r="Q722" i="21"/>
  <c r="D722" i="21"/>
  <c r="K725" i="21"/>
  <c r="P725" i="21"/>
  <c r="Q726" i="21"/>
  <c r="D726" i="21"/>
  <c r="K729" i="21"/>
  <c r="P729" i="21"/>
  <c r="Q730" i="21"/>
  <c r="D730" i="21"/>
  <c r="K733" i="21"/>
  <c r="P733" i="21"/>
  <c r="Q734" i="21"/>
  <c r="D734" i="21"/>
  <c r="K737" i="21"/>
  <c r="P737" i="21"/>
  <c r="Q738" i="21"/>
  <c r="D738" i="21"/>
  <c r="K741" i="21"/>
  <c r="P741" i="21"/>
  <c r="Q742" i="21"/>
  <c r="D742" i="21"/>
  <c r="K745" i="21"/>
  <c r="P745" i="21"/>
  <c r="Q746" i="21"/>
  <c r="D746" i="21"/>
  <c r="K749" i="21"/>
  <c r="P749" i="21"/>
  <c r="Q750" i="21"/>
  <c r="D750" i="21"/>
  <c r="K753" i="21"/>
  <c r="P753" i="21"/>
  <c r="Q754" i="21"/>
  <c r="D754" i="21"/>
  <c r="K757" i="21"/>
  <c r="P757" i="21"/>
  <c r="Q758" i="21"/>
  <c r="D758" i="21"/>
  <c r="K761" i="21"/>
  <c r="P761" i="21"/>
  <c r="Q762" i="21"/>
  <c r="D762" i="21"/>
  <c r="K765" i="21"/>
  <c r="P765" i="21"/>
  <c r="Q766" i="21"/>
  <c r="D766" i="21"/>
  <c r="K769" i="21"/>
  <c r="P769" i="21"/>
  <c r="Q770" i="21"/>
  <c r="D770" i="21"/>
  <c r="K773" i="21"/>
  <c r="P773" i="21"/>
  <c r="Q774" i="21"/>
  <c r="D774" i="21"/>
  <c r="P779" i="21"/>
  <c r="K779" i="21"/>
  <c r="Q780" i="21"/>
  <c r="D780" i="21"/>
  <c r="P783" i="21"/>
  <c r="K783" i="21"/>
  <c r="Q784" i="21"/>
  <c r="D784" i="21"/>
  <c r="P787" i="21"/>
  <c r="K787" i="21"/>
  <c r="Q788" i="21"/>
  <c r="D788" i="21"/>
  <c r="Q790" i="21"/>
  <c r="D790" i="21"/>
  <c r="K793" i="21"/>
  <c r="P793" i="21"/>
  <c r="Q794" i="21"/>
  <c r="D794" i="21"/>
  <c r="Q796" i="21"/>
  <c r="Q795" i="21" s="1"/>
  <c r="D796" i="21"/>
  <c r="Q798" i="21"/>
  <c r="D798" i="21"/>
  <c r="Q816" i="21"/>
  <c r="D816" i="21"/>
  <c r="K825" i="21"/>
  <c r="P825" i="21"/>
  <c r="K833" i="21"/>
  <c r="P833" i="21"/>
  <c r="K841" i="21"/>
  <c r="P841" i="21"/>
  <c r="K849" i="21"/>
  <c r="P849" i="21"/>
  <c r="K857" i="21"/>
  <c r="P857" i="21"/>
  <c r="K865" i="21"/>
  <c r="P865" i="21"/>
  <c r="K873" i="21"/>
  <c r="P873" i="21"/>
  <c r="Q880" i="21"/>
  <c r="D880" i="21"/>
  <c r="Q888" i="21"/>
  <c r="D888" i="21"/>
  <c r="K893" i="21"/>
  <c r="P893" i="21"/>
  <c r="K913" i="21"/>
  <c r="P913" i="21"/>
  <c r="Q924" i="21"/>
  <c r="D924" i="21"/>
  <c r="Q932" i="21"/>
  <c r="D932" i="21"/>
  <c r="Q940" i="21"/>
  <c r="D940" i="21"/>
  <c r="Q948" i="21"/>
  <c r="D948" i="21"/>
  <c r="Q952" i="21"/>
  <c r="D952" i="21"/>
  <c r="Q956" i="21"/>
  <c r="D956" i="21"/>
  <c r="Q960" i="21"/>
  <c r="D960" i="21"/>
  <c r="Q964" i="21"/>
  <c r="D964" i="21"/>
  <c r="Q968" i="21"/>
  <c r="D968" i="21"/>
  <c r="Q972" i="21"/>
  <c r="D972" i="21"/>
  <c r="Q976" i="21"/>
  <c r="D976" i="21"/>
  <c r="Q980" i="21"/>
  <c r="D980" i="21"/>
  <c r="Q984" i="21"/>
  <c r="D984" i="21"/>
  <c r="Q988" i="21"/>
  <c r="D988" i="21"/>
  <c r="Q992" i="21"/>
  <c r="D992" i="21"/>
  <c r="Q1030" i="21"/>
  <c r="D1030" i="21"/>
  <c r="Q1042" i="21"/>
  <c r="D1042" i="21"/>
  <c r="Q1046" i="21"/>
  <c r="D1046" i="21"/>
  <c r="Q1050" i="21"/>
  <c r="D1050" i="21"/>
  <c r="Q1054" i="21"/>
  <c r="D1054" i="21"/>
  <c r="Q1058" i="21"/>
  <c r="D1058" i="21"/>
  <c r="Q1062" i="21"/>
  <c r="D1062" i="21"/>
  <c r="K1067" i="21"/>
  <c r="P1067" i="21"/>
  <c r="K1071" i="21"/>
  <c r="P1071" i="21"/>
  <c r="K1075" i="21"/>
  <c r="P1075" i="21"/>
  <c r="P1089" i="21"/>
  <c r="K1089" i="21"/>
  <c r="Q1094" i="21"/>
  <c r="D1094" i="21"/>
  <c r="Q1098" i="21"/>
  <c r="D1098" i="21"/>
  <c r="Q1102" i="21"/>
  <c r="D1102" i="21"/>
  <c r="Q1106" i="21"/>
  <c r="D1106" i="21"/>
  <c r="Q1110" i="21"/>
  <c r="D1110" i="21"/>
  <c r="Q1114" i="21"/>
  <c r="D1114" i="21"/>
  <c r="Q1118" i="21"/>
  <c r="D1118" i="21"/>
  <c r="Q1122" i="21"/>
  <c r="D1122" i="21"/>
  <c r="Q1126" i="21"/>
  <c r="D1126" i="21"/>
  <c r="Q1130" i="21"/>
  <c r="D1130" i="21"/>
  <c r="Q1134" i="21"/>
  <c r="D1134" i="21"/>
  <c r="Q1138" i="21"/>
  <c r="D1138" i="21"/>
  <c r="Q1142" i="21"/>
  <c r="D1142" i="21"/>
  <c r="Q1146" i="21"/>
  <c r="D1146" i="21"/>
  <c r="Q1150" i="21"/>
  <c r="D1150" i="21"/>
  <c r="K1155" i="21"/>
  <c r="P1155" i="21"/>
  <c r="K1159" i="21"/>
  <c r="P1159" i="21"/>
  <c r="Q1188" i="21"/>
  <c r="D1188" i="21"/>
  <c r="Q1192" i="21"/>
  <c r="D1192" i="21"/>
  <c r="Q1196" i="21"/>
  <c r="D1196" i="21"/>
  <c r="Q1200" i="21"/>
  <c r="D1200" i="21"/>
  <c r="Q1204" i="21"/>
  <c r="D1204" i="21"/>
  <c r="Q1208" i="21"/>
  <c r="D1208" i="21"/>
  <c r="Q1212" i="21"/>
  <c r="D1212" i="21"/>
  <c r="Q1216" i="21"/>
  <c r="D1216" i="21"/>
  <c r="Q1220" i="21"/>
  <c r="D1220" i="21"/>
  <c r="Q1224" i="21"/>
  <c r="D1224" i="21"/>
  <c r="Q1230" i="21"/>
  <c r="D1230" i="21"/>
  <c r="Q1238" i="21"/>
  <c r="D1238" i="21"/>
  <c r="D1249" i="21"/>
  <c r="Q1249" i="21"/>
  <c r="Q1692" i="21"/>
  <c r="D1692" i="21"/>
  <c r="Q1696" i="21"/>
  <c r="D1696" i="21"/>
  <c r="P1707" i="21"/>
  <c r="K1707" i="21"/>
  <c r="K1711" i="21"/>
  <c r="P1711" i="21"/>
  <c r="Q1794" i="21"/>
  <c r="D1794" i="21"/>
  <c r="K1804" i="21"/>
  <c r="P1804" i="21"/>
  <c r="D1826" i="21"/>
  <c r="Q1826" i="21"/>
  <c r="Q1891" i="21"/>
  <c r="D1891" i="21"/>
  <c r="K815" i="21"/>
  <c r="K823" i="21"/>
  <c r="K827" i="21"/>
  <c r="K831" i="21"/>
  <c r="K835" i="21"/>
  <c r="K839" i="21"/>
  <c r="K843" i="21"/>
  <c r="K847" i="21"/>
  <c r="K851" i="21"/>
  <c r="K855" i="21"/>
  <c r="K859" i="21"/>
  <c r="K863" i="21"/>
  <c r="K867" i="21"/>
  <c r="K871" i="21"/>
  <c r="K875" i="21"/>
  <c r="K879" i="21"/>
  <c r="K883" i="21"/>
  <c r="K887" i="21"/>
  <c r="K891" i="21"/>
  <c r="K895" i="21"/>
  <c r="K899" i="21"/>
  <c r="K903" i="21"/>
  <c r="K907" i="21"/>
  <c r="K911" i="21"/>
  <c r="K915" i="21"/>
  <c r="K923" i="21"/>
  <c r="K927" i="21"/>
  <c r="K931" i="21"/>
  <c r="K935" i="21"/>
  <c r="K939" i="21"/>
  <c r="K943" i="21"/>
  <c r="K947" i="21"/>
  <c r="K995" i="21"/>
  <c r="P995" i="21"/>
  <c r="Q996" i="21"/>
  <c r="D996" i="21"/>
  <c r="K999" i="21"/>
  <c r="P999" i="21"/>
  <c r="Q1000" i="21"/>
  <c r="D1000" i="21"/>
  <c r="K1003" i="21"/>
  <c r="P1003" i="21"/>
  <c r="Q1004" i="21"/>
  <c r="D1004" i="21"/>
  <c r="K1007" i="21"/>
  <c r="P1007" i="21"/>
  <c r="Q1008" i="21"/>
  <c r="D1008" i="21"/>
  <c r="P1013" i="21"/>
  <c r="K1013" i="21"/>
  <c r="Q1014" i="21"/>
  <c r="D1014" i="21"/>
  <c r="P1021" i="21"/>
  <c r="K1021" i="21"/>
  <c r="P1033" i="21"/>
  <c r="K1033" i="21"/>
  <c r="Q1034" i="21"/>
  <c r="D1034" i="21"/>
  <c r="K1079" i="21"/>
  <c r="P1079" i="21"/>
  <c r="Q1080" i="21"/>
  <c r="D1080" i="21"/>
  <c r="Q1082" i="21"/>
  <c r="D1082" i="21"/>
  <c r="P1085" i="21"/>
  <c r="K1085" i="21"/>
  <c r="K1163" i="21"/>
  <c r="P1163" i="21"/>
  <c r="K1175" i="21"/>
  <c r="P1175" i="21"/>
  <c r="Q1176" i="21"/>
  <c r="D1176" i="21"/>
  <c r="K1179" i="21"/>
  <c r="P1179" i="21"/>
  <c r="Q1180" i="21"/>
  <c r="D1180" i="21"/>
  <c r="K1183" i="21"/>
  <c r="P1183" i="21"/>
  <c r="Q1184" i="21"/>
  <c r="D1184" i="21"/>
  <c r="K1231" i="21"/>
  <c r="P1231" i="21"/>
  <c r="D1233" i="21"/>
  <c r="K1239" i="21"/>
  <c r="P1239" i="21"/>
  <c r="D1241" i="21"/>
  <c r="K1251" i="21"/>
  <c r="P1251" i="21"/>
  <c r="D1253" i="21"/>
  <c r="K1276" i="21"/>
  <c r="P1276" i="21"/>
  <c r="K1360" i="21"/>
  <c r="P1360" i="21"/>
  <c r="Q1391" i="21"/>
  <c r="D1391" i="21"/>
  <c r="Q1407" i="21"/>
  <c r="D1407" i="21"/>
  <c r="K1424" i="21"/>
  <c r="P1424" i="21"/>
  <c r="K1428" i="21"/>
  <c r="P1428" i="21"/>
  <c r="P953" i="21"/>
  <c r="K953" i="21"/>
  <c r="Q954" i="21"/>
  <c r="D954" i="21"/>
  <c r="P957" i="21"/>
  <c r="K957" i="21"/>
  <c r="Q958" i="21"/>
  <c r="D958" i="21"/>
  <c r="P961" i="21"/>
  <c r="K961" i="21"/>
  <c r="Q962" i="21"/>
  <c r="D962" i="21"/>
  <c r="P965" i="21"/>
  <c r="K965" i="21"/>
  <c r="Q966" i="21"/>
  <c r="D966" i="21"/>
  <c r="P969" i="21"/>
  <c r="K969" i="21"/>
  <c r="Q970" i="21"/>
  <c r="D970" i="21"/>
  <c r="P973" i="21"/>
  <c r="K973" i="21"/>
  <c r="Q974" i="21"/>
  <c r="D974" i="21"/>
  <c r="P977" i="21"/>
  <c r="K977" i="21"/>
  <c r="Q978" i="21"/>
  <c r="D978" i="21"/>
  <c r="P981" i="21"/>
  <c r="K981" i="21"/>
  <c r="Q982" i="21"/>
  <c r="D982" i="21"/>
  <c r="P985" i="21"/>
  <c r="K985" i="21"/>
  <c r="Q986" i="21"/>
  <c r="D986" i="21"/>
  <c r="P989" i="21"/>
  <c r="K989" i="21"/>
  <c r="Q990" i="21"/>
  <c r="D990" i="21"/>
  <c r="P993" i="21"/>
  <c r="K993" i="21"/>
  <c r="P1025" i="21"/>
  <c r="K1025" i="21"/>
  <c r="Q1026" i="21"/>
  <c r="D1026" i="21"/>
  <c r="Q1028" i="21"/>
  <c r="D1028" i="21"/>
  <c r="K1031" i="21"/>
  <c r="P1031" i="21"/>
  <c r="K1039" i="21"/>
  <c r="P1039" i="21"/>
  <c r="Q1040" i="21"/>
  <c r="D1040" i="21"/>
  <c r="K1043" i="21"/>
  <c r="P1043" i="21"/>
  <c r="Q1044" i="21"/>
  <c r="D1044" i="21"/>
  <c r="K1047" i="21"/>
  <c r="P1047" i="21"/>
  <c r="Q1048" i="21"/>
  <c r="D1048" i="21"/>
  <c r="K1051" i="21"/>
  <c r="P1051" i="21"/>
  <c r="Q1052" i="21"/>
  <c r="D1052" i="21"/>
  <c r="K1055" i="21"/>
  <c r="P1055" i="21"/>
  <c r="Q1056" i="21"/>
  <c r="D1056" i="21"/>
  <c r="K1059" i="21"/>
  <c r="P1059" i="21"/>
  <c r="Q1060" i="21"/>
  <c r="D1060" i="21"/>
  <c r="K1063" i="21"/>
  <c r="P1063" i="21"/>
  <c r="Q1064" i="21"/>
  <c r="D1064" i="21"/>
  <c r="Q1066" i="21"/>
  <c r="D1066" i="21"/>
  <c r="P1069" i="21"/>
  <c r="K1069" i="21"/>
  <c r="Q1070" i="21"/>
  <c r="D1070" i="21"/>
  <c r="P1073" i="21"/>
  <c r="K1073" i="21"/>
  <c r="Q1074" i="21"/>
  <c r="D1074" i="21"/>
  <c r="Q1088" i="21"/>
  <c r="D1088" i="21"/>
  <c r="K1095" i="21"/>
  <c r="P1095" i="21"/>
  <c r="Q1096" i="21"/>
  <c r="D1096" i="21"/>
  <c r="K1099" i="21"/>
  <c r="P1099" i="21"/>
  <c r="Q1100" i="21"/>
  <c r="D1100" i="21"/>
  <c r="K1103" i="21"/>
  <c r="P1103" i="21"/>
  <c r="Q1104" i="21"/>
  <c r="D1104" i="21"/>
  <c r="K1107" i="21"/>
  <c r="P1107" i="21"/>
  <c r="Q1108" i="21"/>
  <c r="D1108" i="21"/>
  <c r="K1111" i="21"/>
  <c r="P1111" i="21"/>
  <c r="Q1112" i="21"/>
  <c r="D1112" i="21"/>
  <c r="K1115" i="21"/>
  <c r="P1115" i="21"/>
  <c r="Q1116" i="21"/>
  <c r="D1116" i="21"/>
  <c r="K1119" i="21"/>
  <c r="P1119" i="21"/>
  <c r="Q1120" i="21"/>
  <c r="D1120" i="21"/>
  <c r="K1123" i="21"/>
  <c r="P1123" i="21"/>
  <c r="Q1124" i="21"/>
  <c r="D1124" i="21"/>
  <c r="K1127" i="21"/>
  <c r="P1127" i="21"/>
  <c r="Q1128" i="21"/>
  <c r="D1128" i="21"/>
  <c r="K1131" i="21"/>
  <c r="P1131" i="21"/>
  <c r="Q1132" i="21"/>
  <c r="D1132" i="21"/>
  <c r="K1135" i="21"/>
  <c r="P1135" i="21"/>
  <c r="Q1136" i="21"/>
  <c r="D1136" i="21"/>
  <c r="K1139" i="21"/>
  <c r="P1139" i="21"/>
  <c r="Q1140" i="21"/>
  <c r="D1140" i="21"/>
  <c r="K1143" i="21"/>
  <c r="P1143" i="21"/>
  <c r="Q1144" i="21"/>
  <c r="D1144" i="21"/>
  <c r="K1147" i="21"/>
  <c r="P1147" i="21"/>
  <c r="Q1148" i="21"/>
  <c r="D1148" i="21"/>
  <c r="P1153" i="21"/>
  <c r="K1153" i="21"/>
  <c r="Q1154" i="21"/>
  <c r="D1154" i="21"/>
  <c r="P1157" i="21"/>
  <c r="K1157" i="21"/>
  <c r="Q1158" i="21"/>
  <c r="D1158" i="21"/>
  <c r="P1161" i="21"/>
  <c r="K1161" i="21"/>
  <c r="P1169" i="21"/>
  <c r="K1169" i="21"/>
  <c r="Q1170" i="21"/>
  <c r="D1170" i="21"/>
  <c r="P1189" i="21"/>
  <c r="K1189" i="21"/>
  <c r="Q1190" i="21"/>
  <c r="D1190" i="21"/>
  <c r="P1193" i="21"/>
  <c r="K1193" i="21"/>
  <c r="Q1194" i="21"/>
  <c r="D1194" i="21"/>
  <c r="P1197" i="21"/>
  <c r="K1197" i="21"/>
  <c r="Q1198" i="21"/>
  <c r="D1198" i="21"/>
  <c r="P1201" i="21"/>
  <c r="K1201" i="21"/>
  <c r="Q1202" i="21"/>
  <c r="D1202" i="21"/>
  <c r="P1205" i="21"/>
  <c r="K1205" i="21"/>
  <c r="Q1206" i="21"/>
  <c r="D1206" i="21"/>
  <c r="P1209" i="21"/>
  <c r="K1209" i="21"/>
  <c r="Q1210" i="21"/>
  <c r="D1210" i="21"/>
  <c r="P1213" i="21"/>
  <c r="K1213" i="21"/>
  <c r="Q1214" i="21"/>
  <c r="D1214" i="21"/>
  <c r="P1217" i="21"/>
  <c r="K1217" i="21"/>
  <c r="Q1218" i="21"/>
  <c r="D1218" i="21"/>
  <c r="P1221" i="21"/>
  <c r="K1221" i="21"/>
  <c r="Q1222" i="21"/>
  <c r="D1222" i="21"/>
  <c r="P1225" i="21"/>
  <c r="K1225" i="21"/>
  <c r="Q1226" i="21"/>
  <c r="D1226" i="21"/>
  <c r="Q1234" i="21"/>
  <c r="D1234" i="21"/>
  <c r="Q1242" i="21"/>
  <c r="D1242" i="21"/>
  <c r="Q1246" i="21"/>
  <c r="D1246" i="21"/>
  <c r="Q1254" i="21"/>
  <c r="D1254" i="21"/>
  <c r="Q1262" i="21"/>
  <c r="D1262" i="21"/>
  <c r="K1267" i="21"/>
  <c r="P1267" i="21"/>
  <c r="K1340" i="21"/>
  <c r="P1340" i="21"/>
  <c r="D1390" i="21"/>
  <c r="Q1390" i="21"/>
  <c r="D1406" i="21"/>
  <c r="Q1406" i="21"/>
  <c r="Q1435" i="21"/>
  <c r="D1435" i="21"/>
  <c r="D814" i="21"/>
  <c r="D822" i="21"/>
  <c r="D826" i="21"/>
  <c r="D830" i="21"/>
  <c r="D834" i="21"/>
  <c r="D838" i="21"/>
  <c r="D842" i="21"/>
  <c r="D846" i="21"/>
  <c r="D850" i="21"/>
  <c r="D854" i="21"/>
  <c r="D858" i="21"/>
  <c r="D862" i="21"/>
  <c r="D866" i="21"/>
  <c r="D870" i="21"/>
  <c r="D874" i="21"/>
  <c r="D882" i="21"/>
  <c r="D886" i="21"/>
  <c r="D894" i="21"/>
  <c r="D902" i="21"/>
  <c r="D910" i="21"/>
  <c r="D914" i="21"/>
  <c r="D918" i="21"/>
  <c r="D922" i="21"/>
  <c r="D926" i="21"/>
  <c r="D930" i="21"/>
  <c r="D934" i="21"/>
  <c r="D938" i="21"/>
  <c r="D942" i="21"/>
  <c r="D946" i="21"/>
  <c r="D950" i="21"/>
  <c r="P997" i="21"/>
  <c r="K997" i="21"/>
  <c r="Q998" i="21"/>
  <c r="D998" i="21"/>
  <c r="P1001" i="21"/>
  <c r="K1001" i="21"/>
  <c r="Q1002" i="21"/>
  <c r="D1002" i="21"/>
  <c r="P1005" i="21"/>
  <c r="K1005" i="21"/>
  <c r="Q1006" i="21"/>
  <c r="D1006" i="21"/>
  <c r="P1009" i="21"/>
  <c r="K1009" i="21"/>
  <c r="Q1010" i="21"/>
  <c r="D1010" i="21"/>
  <c r="Q1012" i="21"/>
  <c r="D1012" i="21"/>
  <c r="K1015" i="21"/>
  <c r="P1015" i="21"/>
  <c r="Q1016" i="21"/>
  <c r="D1016" i="21"/>
  <c r="Q1018" i="21"/>
  <c r="Q1017" i="21" s="1"/>
  <c r="D1018" i="21"/>
  <c r="Q1020" i="21"/>
  <c r="D1020" i="21"/>
  <c r="K1035" i="21"/>
  <c r="P1035" i="21"/>
  <c r="Q1036" i="21"/>
  <c r="D1036" i="21"/>
  <c r="P1077" i="21"/>
  <c r="K1077" i="21"/>
  <c r="Q1078" i="21"/>
  <c r="D1078" i="21"/>
  <c r="K1083" i="21"/>
  <c r="P1083" i="21"/>
  <c r="Q1084" i="21"/>
  <c r="D1084" i="21"/>
  <c r="P1173" i="21"/>
  <c r="K1173" i="21"/>
  <c r="Q1174" i="21"/>
  <c r="D1174" i="21"/>
  <c r="P1177" i="21"/>
  <c r="K1177" i="21"/>
  <c r="Q1178" i="21"/>
  <c r="D1178" i="21"/>
  <c r="P1181" i="21"/>
  <c r="K1181" i="21"/>
  <c r="Q1182" i="21"/>
  <c r="D1182" i="21"/>
  <c r="K1227" i="21"/>
  <c r="P1227" i="21"/>
  <c r="K1235" i="21"/>
  <c r="P1235" i="21"/>
  <c r="K1243" i="21"/>
  <c r="P1243" i="21"/>
  <c r="K1247" i="21"/>
  <c r="P1247" i="21"/>
  <c r="K1255" i="21"/>
  <c r="P1255" i="21"/>
  <c r="K1259" i="21"/>
  <c r="P1259" i="21"/>
  <c r="K1263" i="21"/>
  <c r="P1263" i="21"/>
  <c r="Q1270" i="21"/>
  <c r="D1270" i="21"/>
  <c r="K1332" i="21"/>
  <c r="P1332" i="21"/>
  <c r="Q1399" i="21"/>
  <c r="D1399" i="21"/>
  <c r="Q1415" i="21"/>
  <c r="D1415" i="21"/>
  <c r="D1434" i="21"/>
  <c r="Q1434" i="21"/>
  <c r="Q1447" i="21"/>
  <c r="D1447" i="21"/>
  <c r="Q1453" i="21"/>
  <c r="D1453" i="21"/>
  <c r="D1456" i="21"/>
  <c r="Q1456" i="21"/>
  <c r="K1229" i="21"/>
  <c r="K1233" i="21"/>
  <c r="K1237" i="21"/>
  <c r="K1241" i="21"/>
  <c r="K1249" i="21"/>
  <c r="K1253" i="21"/>
  <c r="K1257" i="21"/>
  <c r="K1265" i="21"/>
  <c r="K1269" i="21"/>
  <c r="P1282" i="21"/>
  <c r="K1282" i="21"/>
  <c r="Q1283" i="21"/>
  <c r="D1283" i="21"/>
  <c r="P1286" i="21"/>
  <c r="K1286" i="21"/>
  <c r="Q1287" i="21"/>
  <c r="D1287" i="21"/>
  <c r="P1290" i="21"/>
  <c r="K1290" i="21"/>
  <c r="Q1291" i="21"/>
  <c r="D1291" i="21"/>
  <c r="P1294" i="21"/>
  <c r="K1294" i="21"/>
  <c r="Q1295" i="21"/>
  <c r="D1295" i="21"/>
  <c r="P1298" i="21"/>
  <c r="K1298" i="21"/>
  <c r="Q1299" i="21"/>
  <c r="D1299" i="21"/>
  <c r="P1302" i="21"/>
  <c r="K1302" i="21"/>
  <c r="Q1303" i="21"/>
  <c r="D1303" i="21"/>
  <c r="P1306" i="21"/>
  <c r="K1306" i="21"/>
  <c r="Q1307" i="21"/>
  <c r="D1307" i="21"/>
  <c r="P1310" i="21"/>
  <c r="K1310" i="21"/>
  <c r="Q1311" i="21"/>
  <c r="D1311" i="21"/>
  <c r="P1314" i="21"/>
  <c r="K1314" i="21"/>
  <c r="Q1315" i="21"/>
  <c r="D1315" i="21"/>
  <c r="P1318" i="21"/>
  <c r="K1318" i="21"/>
  <c r="Q1319" i="21"/>
  <c r="D1319" i="21"/>
  <c r="P1322" i="21"/>
  <c r="K1322" i="21"/>
  <c r="Q1323" i="21"/>
  <c r="D1323" i="21"/>
  <c r="P1326" i="21"/>
  <c r="K1326" i="21"/>
  <c r="Q1327" i="21"/>
  <c r="D1327" i="21"/>
  <c r="Q1335" i="21"/>
  <c r="D1335" i="21"/>
  <c r="Q1343" i="21"/>
  <c r="D1343" i="21"/>
  <c r="Q1351" i="21"/>
  <c r="D1351" i="21"/>
  <c r="Q1355" i="21"/>
  <c r="D1355" i="21"/>
  <c r="Q1363" i="21"/>
  <c r="D1363" i="21"/>
  <c r="Q1375" i="21"/>
  <c r="D1375" i="21"/>
  <c r="Q1379" i="21"/>
  <c r="D1379" i="21"/>
  <c r="K1384" i="21"/>
  <c r="P1384" i="21"/>
  <c r="K1392" i="21"/>
  <c r="P1392" i="21"/>
  <c r="K1400" i="21"/>
  <c r="P1400" i="21"/>
  <c r="K1408" i="21"/>
  <c r="P1408" i="21"/>
  <c r="Q1419" i="21"/>
  <c r="D1419" i="21"/>
  <c r="Q1449" i="21"/>
  <c r="D1449" i="21"/>
  <c r="D1452" i="21"/>
  <c r="Q1452" i="21"/>
  <c r="Q1459" i="21"/>
  <c r="D1459" i="21"/>
  <c r="K1498" i="21"/>
  <c r="P1498" i="21"/>
  <c r="K1530" i="21"/>
  <c r="P1530" i="21"/>
  <c r="P1274" i="21"/>
  <c r="K1274" i="21"/>
  <c r="Q1275" i="21"/>
  <c r="D1275" i="21"/>
  <c r="P1278" i="21"/>
  <c r="K1278" i="21"/>
  <c r="K1328" i="21"/>
  <c r="P1328" i="21"/>
  <c r="K1336" i="21"/>
  <c r="P1336" i="21"/>
  <c r="K1344" i="21"/>
  <c r="P1344" i="21"/>
  <c r="K1352" i="21"/>
  <c r="P1352" i="21"/>
  <c r="K1356" i="21"/>
  <c r="P1356" i="21"/>
  <c r="K1364" i="21"/>
  <c r="P1364" i="21"/>
  <c r="Q1371" i="21"/>
  <c r="D1371" i="21"/>
  <c r="K1376" i="21"/>
  <c r="P1376" i="21"/>
  <c r="K1380" i="21"/>
  <c r="P1380" i="21"/>
  <c r="Q1387" i="21"/>
  <c r="D1387" i="21"/>
  <c r="Q1395" i="21"/>
  <c r="D1395" i="21"/>
  <c r="Q1403" i="21"/>
  <c r="D1403" i="21"/>
  <c r="Q1411" i="21"/>
  <c r="D1411" i="21"/>
  <c r="K1420" i="21"/>
  <c r="P1420" i="21"/>
  <c r="Q1439" i="21"/>
  <c r="Q1437" i="21" s="1"/>
  <c r="Q1436" i="21" s="1"/>
  <c r="D1439" i="21"/>
  <c r="Q1443" i="21"/>
  <c r="D1443" i="21"/>
  <c r="D1448" i="21"/>
  <c r="Q1448" i="21"/>
  <c r="Q1455" i="21"/>
  <c r="D1455" i="21"/>
  <c r="D1228" i="21"/>
  <c r="D1232" i="21"/>
  <c r="D1236" i="21"/>
  <c r="D1240" i="21"/>
  <c r="D1244" i="21"/>
  <c r="D1248" i="21"/>
  <c r="D1252" i="21"/>
  <c r="D1260" i="21"/>
  <c r="D1264" i="21"/>
  <c r="D1268" i="21"/>
  <c r="D1272" i="21"/>
  <c r="Q1281" i="21"/>
  <c r="D1281" i="21"/>
  <c r="K1284" i="21"/>
  <c r="P1284" i="21"/>
  <c r="Q1285" i="21"/>
  <c r="D1285" i="21"/>
  <c r="K1288" i="21"/>
  <c r="P1288" i="21"/>
  <c r="Q1289" i="21"/>
  <c r="D1289" i="21"/>
  <c r="K1292" i="21"/>
  <c r="P1292" i="21"/>
  <c r="Q1293" i="21"/>
  <c r="D1293" i="21"/>
  <c r="K1296" i="21"/>
  <c r="P1296" i="21"/>
  <c r="Q1297" i="21"/>
  <c r="D1297" i="21"/>
  <c r="K1300" i="21"/>
  <c r="P1300" i="21"/>
  <c r="Q1301" i="21"/>
  <c r="D1301" i="21"/>
  <c r="K1304" i="21"/>
  <c r="P1304" i="21"/>
  <c r="Q1305" i="21"/>
  <c r="D1305" i="21"/>
  <c r="K1308" i="21"/>
  <c r="P1308" i="21"/>
  <c r="Q1309" i="21"/>
  <c r="D1309" i="21"/>
  <c r="K1312" i="21"/>
  <c r="P1312" i="21"/>
  <c r="Q1313" i="21"/>
  <c r="D1313" i="21"/>
  <c r="K1316" i="21"/>
  <c r="P1316" i="21"/>
  <c r="Q1317" i="21"/>
  <c r="D1317" i="21"/>
  <c r="K1320" i="21"/>
  <c r="P1320" i="21"/>
  <c r="Q1321" i="21"/>
  <c r="D1321" i="21"/>
  <c r="K1324" i="21"/>
  <c r="P1324" i="21"/>
  <c r="Q1325" i="21"/>
  <c r="D1325" i="21"/>
  <c r="Q1331" i="21"/>
  <c r="D1331" i="21"/>
  <c r="Q1339" i="21"/>
  <c r="D1339" i="21"/>
  <c r="Q1347" i="21"/>
  <c r="D1347" i="21"/>
  <c r="Q1359" i="21"/>
  <c r="D1359" i="21"/>
  <c r="Q1367" i="21"/>
  <c r="D1367" i="21"/>
  <c r="K1372" i="21"/>
  <c r="P1372" i="21"/>
  <c r="K1396" i="21"/>
  <c r="P1396" i="21"/>
  <c r="K1404" i="21"/>
  <c r="P1404" i="21"/>
  <c r="K1412" i="21"/>
  <c r="P1412" i="21"/>
  <c r="Q1423" i="21"/>
  <c r="D1423" i="21"/>
  <c r="Q1427" i="21"/>
  <c r="D1427" i="21"/>
  <c r="K1432" i="21"/>
  <c r="P1432" i="21"/>
  <c r="K1444" i="21"/>
  <c r="P1444" i="21"/>
  <c r="Q1451" i="21"/>
  <c r="D1451" i="21"/>
  <c r="Q1457" i="21"/>
  <c r="D1457" i="21"/>
  <c r="Q1505" i="21"/>
  <c r="D1505" i="21"/>
  <c r="K1510" i="21"/>
  <c r="P1510" i="21"/>
  <c r="K1330" i="21"/>
  <c r="K1334" i="21"/>
  <c r="K1338" i="21"/>
  <c r="K1342" i="21"/>
  <c r="K1346" i="21"/>
  <c r="K1350" i="21"/>
  <c r="K1358" i="21"/>
  <c r="K1362" i="21"/>
  <c r="K1366" i="21"/>
  <c r="K1374" i="21"/>
  <c r="K1382" i="21"/>
  <c r="K1386" i="21"/>
  <c r="K1390" i="21"/>
  <c r="K1394" i="21"/>
  <c r="K1398" i="21"/>
  <c r="K1402" i="21"/>
  <c r="K1406" i="21"/>
  <c r="K1410" i="21"/>
  <c r="K1414" i="21"/>
  <c r="K1418" i="21"/>
  <c r="K1422" i="21"/>
  <c r="K1430" i="21"/>
  <c r="K1434" i="21"/>
  <c r="K1438" i="21"/>
  <c r="K1446" i="21"/>
  <c r="K1462" i="21"/>
  <c r="P1462" i="21"/>
  <c r="Q1463" i="21"/>
  <c r="D1463" i="21"/>
  <c r="K1466" i="21"/>
  <c r="P1466" i="21"/>
  <c r="Q1467" i="21"/>
  <c r="D1467" i="21"/>
  <c r="K1470" i="21"/>
  <c r="P1470" i="21"/>
  <c r="Q1471" i="21"/>
  <c r="D1471" i="21"/>
  <c r="K1474" i="21"/>
  <c r="P1474" i="21"/>
  <c r="Q1475" i="21"/>
  <c r="D1475" i="21"/>
  <c r="K1478" i="21"/>
  <c r="P1478" i="21"/>
  <c r="Q1479" i="21"/>
  <c r="D1479" i="21"/>
  <c r="K1482" i="21"/>
  <c r="P1482" i="21"/>
  <c r="Q1483" i="21"/>
  <c r="D1483" i="21"/>
  <c r="K1486" i="21"/>
  <c r="P1486" i="21"/>
  <c r="Q1487" i="21"/>
  <c r="D1487" i="21"/>
  <c r="K1490" i="21"/>
  <c r="P1490" i="21"/>
  <c r="Q1491" i="21"/>
  <c r="D1491" i="21"/>
  <c r="K1494" i="21"/>
  <c r="P1494" i="21"/>
  <c r="Q1495" i="21"/>
  <c r="D1495" i="21"/>
  <c r="K1506" i="21"/>
  <c r="P1506" i="21"/>
  <c r="Q1517" i="21"/>
  <c r="D1517" i="21"/>
  <c r="D1520" i="21"/>
  <c r="Q1525" i="21"/>
  <c r="D1525" i="21"/>
  <c r="Q1540" i="21"/>
  <c r="D1540" i="21"/>
  <c r="Q1556" i="21"/>
  <c r="D1556" i="21"/>
  <c r="Q1572" i="21"/>
  <c r="D1572" i="21"/>
  <c r="Q1588" i="21"/>
  <c r="D1588" i="21"/>
  <c r="Q1515" i="21"/>
  <c r="Q1521" i="21"/>
  <c r="D1521" i="21"/>
  <c r="K1526" i="21"/>
  <c r="P1526" i="21"/>
  <c r="D1539" i="21"/>
  <c r="Q1539" i="21"/>
  <c r="D1329" i="21"/>
  <c r="D1333" i="21"/>
  <c r="D1337" i="21"/>
  <c r="D1341" i="21"/>
  <c r="D1345" i="21"/>
  <c r="D1349" i="21"/>
  <c r="D1353" i="21"/>
  <c r="D1357" i="21"/>
  <c r="D1361" i="21"/>
  <c r="D1365" i="21"/>
  <c r="D1369" i="21"/>
  <c r="D1377" i="21"/>
  <c r="D1381" i="21"/>
  <c r="D1385" i="21"/>
  <c r="D1393" i="21"/>
  <c r="D1397" i="21"/>
  <c r="D1401" i="21"/>
  <c r="D1405" i="21"/>
  <c r="D1409" i="21"/>
  <c r="D1413" i="21"/>
  <c r="D1417" i="21"/>
  <c r="D1421" i="21"/>
  <c r="D1425" i="21"/>
  <c r="D1429" i="21"/>
  <c r="D1433" i="21"/>
  <c r="D1445" i="21"/>
  <c r="P1460" i="21"/>
  <c r="K1460" i="21"/>
  <c r="Q1461" i="21"/>
  <c r="D1461" i="21"/>
  <c r="P1464" i="21"/>
  <c r="K1464" i="21"/>
  <c r="Q1465" i="21"/>
  <c r="D1465" i="21"/>
  <c r="P1468" i="21"/>
  <c r="K1468" i="21"/>
  <c r="Q1469" i="21"/>
  <c r="D1469" i="21"/>
  <c r="P1472" i="21"/>
  <c r="K1472" i="21"/>
  <c r="Q1473" i="21"/>
  <c r="D1473" i="21"/>
  <c r="P1476" i="21"/>
  <c r="K1476" i="21"/>
  <c r="Q1477" i="21"/>
  <c r="D1477" i="21"/>
  <c r="P1480" i="21"/>
  <c r="K1480" i="21"/>
  <c r="Q1481" i="21"/>
  <c r="D1481" i="21"/>
  <c r="P1484" i="21"/>
  <c r="K1484" i="21"/>
  <c r="Q1485" i="21"/>
  <c r="D1485" i="21"/>
  <c r="P1488" i="21"/>
  <c r="K1488" i="21"/>
  <c r="Q1489" i="21"/>
  <c r="D1489" i="21"/>
  <c r="P1492" i="21"/>
  <c r="K1492" i="21"/>
  <c r="Q1493" i="21"/>
  <c r="D1493" i="21"/>
  <c r="P1496" i="21"/>
  <c r="K1496" i="21"/>
  <c r="Q1497" i="21"/>
  <c r="D1497" i="21"/>
  <c r="K1502" i="21"/>
  <c r="P1502" i="21"/>
  <c r="Q1509" i="21"/>
  <c r="D1509" i="21"/>
  <c r="K1514" i="21"/>
  <c r="P1514" i="21"/>
  <c r="K1522" i="21"/>
  <c r="P1522" i="21"/>
  <c r="Q1529" i="21"/>
  <c r="D1529" i="21"/>
  <c r="K1544" i="21"/>
  <c r="P1544" i="21"/>
  <c r="D1551" i="21"/>
  <c r="Q1551" i="21"/>
  <c r="K1560" i="21"/>
  <c r="P1560" i="21"/>
  <c r="D1567" i="21"/>
  <c r="Q1567" i="21"/>
  <c r="K1576" i="21"/>
  <c r="P1576" i="21"/>
  <c r="D1583" i="21"/>
  <c r="Q1583" i="21"/>
  <c r="K1500" i="21"/>
  <c r="K1504" i="21"/>
  <c r="K1508" i="21"/>
  <c r="K1512" i="21"/>
  <c r="K1516" i="21"/>
  <c r="K1520" i="21"/>
  <c r="K1524" i="21"/>
  <c r="K1528" i="21"/>
  <c r="K1541" i="21"/>
  <c r="Q1553" i="21"/>
  <c r="D1553" i="21"/>
  <c r="K1557" i="21"/>
  <c r="Q1569" i="21"/>
  <c r="D1569" i="21"/>
  <c r="K1573" i="21"/>
  <c r="Q1585" i="21"/>
  <c r="D1585" i="21"/>
  <c r="K1589" i="21"/>
  <c r="Q1592" i="21"/>
  <c r="D1592" i="21"/>
  <c r="K1609" i="21"/>
  <c r="P1609" i="21"/>
  <c r="Q1620" i="21"/>
  <c r="D1620" i="21"/>
  <c r="Q1624" i="21"/>
  <c r="D1624" i="21"/>
  <c r="Q1628" i="21"/>
  <c r="D1628" i="21"/>
  <c r="K1633" i="21"/>
  <c r="P1633" i="21"/>
  <c r="K1637" i="21"/>
  <c r="P1637" i="21"/>
  <c r="K1641" i="21"/>
  <c r="P1641" i="21"/>
  <c r="K1645" i="21"/>
  <c r="P1645" i="21"/>
  <c r="K1649" i="21"/>
  <c r="P1649" i="21"/>
  <c r="K1653" i="21"/>
  <c r="P1653" i="21"/>
  <c r="K1657" i="21"/>
  <c r="P1657" i="21"/>
  <c r="K1661" i="21"/>
  <c r="P1661" i="21"/>
  <c r="K1665" i="21"/>
  <c r="P1665" i="21"/>
  <c r="K1669" i="21"/>
  <c r="P1669" i="21"/>
  <c r="K1673" i="21"/>
  <c r="P1673" i="21"/>
  <c r="K1677" i="21"/>
  <c r="P1677" i="21"/>
  <c r="K1681" i="21"/>
  <c r="P1681" i="21"/>
  <c r="K1685" i="21"/>
  <c r="P1685" i="21"/>
  <c r="K1689" i="21"/>
  <c r="P1689" i="21"/>
  <c r="K1693" i="21"/>
  <c r="P1693" i="21"/>
  <c r="K1697" i="21"/>
  <c r="P1697" i="21"/>
  <c r="K1779" i="21"/>
  <c r="P1779" i="21"/>
  <c r="Q1782" i="21"/>
  <c r="D1782" i="21"/>
  <c r="Q1532" i="21"/>
  <c r="D1532" i="21"/>
  <c r="Q1541" i="21"/>
  <c r="D1541" i="21"/>
  <c r="Q1548" i="21"/>
  <c r="D1548" i="21"/>
  <c r="Q1557" i="21"/>
  <c r="D1557" i="21"/>
  <c r="Q1564" i="21"/>
  <c r="D1564" i="21"/>
  <c r="Q1573" i="21"/>
  <c r="D1573" i="21"/>
  <c r="Q1580" i="21"/>
  <c r="D1580" i="21"/>
  <c r="Q1589" i="21"/>
  <c r="D1589" i="21"/>
  <c r="K1593" i="21"/>
  <c r="P1593" i="21"/>
  <c r="Q1604" i="21"/>
  <c r="D1604" i="21"/>
  <c r="Q1616" i="21"/>
  <c r="D1616" i="21"/>
  <c r="K1621" i="21"/>
  <c r="P1621" i="21"/>
  <c r="K1625" i="21"/>
  <c r="P1625" i="21"/>
  <c r="K1629" i="21"/>
  <c r="P1629" i="21"/>
  <c r="K1698" i="21"/>
  <c r="P1698" i="21"/>
  <c r="D1701" i="21"/>
  <c r="Q1701" i="21"/>
  <c r="Q1730" i="21"/>
  <c r="D1730" i="21"/>
  <c r="Q1756" i="21"/>
  <c r="D1756" i="21"/>
  <c r="K1763" i="21"/>
  <c r="P1763" i="21"/>
  <c r="Q1766" i="21"/>
  <c r="D1766" i="21"/>
  <c r="K1771" i="21"/>
  <c r="P1771" i="21"/>
  <c r="D1499" i="21"/>
  <c r="D1503" i="21"/>
  <c r="D1511" i="21"/>
  <c r="D1519" i="21"/>
  <c r="D1527" i="21"/>
  <c r="D1531" i="21"/>
  <c r="D1534" i="21"/>
  <c r="Q1545" i="21"/>
  <c r="D1545" i="21"/>
  <c r="P1552" i="21"/>
  <c r="Q1561" i="21"/>
  <c r="D1561" i="21"/>
  <c r="P1568" i="21"/>
  <c r="Q1577" i="21"/>
  <c r="D1577" i="21"/>
  <c r="P1584" i="21"/>
  <c r="Q1600" i="21"/>
  <c r="D1600" i="21"/>
  <c r="K1605" i="21"/>
  <c r="P1605" i="21"/>
  <c r="Q1612" i="21"/>
  <c r="Q1610" i="21" s="1"/>
  <c r="D1612" i="21"/>
  <c r="K1617" i="21"/>
  <c r="P1617" i="21"/>
  <c r="P1699" i="21"/>
  <c r="K1699" i="21"/>
  <c r="K1723" i="21"/>
  <c r="P1723" i="21"/>
  <c r="Q1703" i="21"/>
  <c r="D1703" i="21"/>
  <c r="Q1716" i="21"/>
  <c r="D1716" i="21"/>
  <c r="Q1728" i="21"/>
  <c r="D1728" i="21"/>
  <c r="K1731" i="21"/>
  <c r="P1731" i="21"/>
  <c r="Q1736" i="21"/>
  <c r="D1736" i="21"/>
  <c r="Q1742" i="21"/>
  <c r="D1742" i="21"/>
  <c r="Q1746" i="21"/>
  <c r="D1746" i="21"/>
  <c r="Q1750" i="21"/>
  <c r="D1750" i="21"/>
  <c r="Q1754" i="21"/>
  <c r="D1754" i="21"/>
  <c r="Q1760" i="21"/>
  <c r="D1760" i="21"/>
  <c r="Q1774" i="21"/>
  <c r="D1774" i="21"/>
  <c r="Q1790" i="21"/>
  <c r="D1790" i="21"/>
  <c r="K1811" i="21"/>
  <c r="P1811" i="21"/>
  <c r="K1819" i="21"/>
  <c r="P1819" i="21"/>
  <c r="P1824" i="21"/>
  <c r="K1824" i="21"/>
  <c r="Q1714" i="21"/>
  <c r="D1714" i="21"/>
  <c r="Q1726" i="21"/>
  <c r="D1726" i="21"/>
  <c r="K1743" i="21"/>
  <c r="P1743" i="21"/>
  <c r="K1747" i="21"/>
  <c r="P1747" i="21"/>
  <c r="K1751" i="21"/>
  <c r="P1751" i="21"/>
  <c r="K1755" i="21"/>
  <c r="P1755" i="21"/>
  <c r="Q1758" i="21"/>
  <c r="D1758" i="21"/>
  <c r="Q1764" i="21"/>
  <c r="D1764" i="21"/>
  <c r="Q1772" i="21"/>
  <c r="D1772" i="21"/>
  <c r="K1775" i="21"/>
  <c r="P1775" i="21"/>
  <c r="Q1780" i="21"/>
  <c r="D1780" i="21"/>
  <c r="Q1786" i="21"/>
  <c r="Q1784" i="21" s="1"/>
  <c r="Q1783" i="21" s="1"/>
  <c r="D1786" i="21"/>
  <c r="K1791" i="21"/>
  <c r="P1791" i="21"/>
  <c r="Q1792" i="21"/>
  <c r="Q1805" i="21"/>
  <c r="D1805" i="21"/>
  <c r="K1872" i="21"/>
  <c r="P1872" i="21"/>
  <c r="K1876" i="21"/>
  <c r="P1876" i="21"/>
  <c r="K1880" i="21"/>
  <c r="P1880" i="21"/>
  <c r="K1884" i="21"/>
  <c r="P1884" i="21"/>
  <c r="Q1702" i="21"/>
  <c r="D1702" i="21"/>
  <c r="Q1710" i="21"/>
  <c r="D1710" i="21"/>
  <c r="K1715" i="21"/>
  <c r="P1715" i="21"/>
  <c r="Q1718" i="21"/>
  <c r="D1718" i="21"/>
  <c r="Q1722" i="21"/>
  <c r="D1722" i="21"/>
  <c r="K1727" i="21"/>
  <c r="P1727" i="21"/>
  <c r="K1735" i="21"/>
  <c r="P1735" i="21"/>
  <c r="Q1738" i="21"/>
  <c r="D1738" i="21"/>
  <c r="K1759" i="21"/>
  <c r="P1759" i="21"/>
  <c r="Q1762" i="21"/>
  <c r="D1762" i="21"/>
  <c r="Q1770" i="21"/>
  <c r="D1770" i="21"/>
  <c r="Q1803" i="21"/>
  <c r="D1803" i="21"/>
  <c r="K1807" i="21"/>
  <c r="P1807" i="21"/>
  <c r="K1815" i="21"/>
  <c r="P1815" i="21"/>
  <c r="Q1831" i="21"/>
  <c r="D1831" i="21"/>
  <c r="Q1835" i="21"/>
  <c r="D1835" i="21"/>
  <c r="Q1839" i="21"/>
  <c r="D1839" i="21"/>
  <c r="Q1843" i="21"/>
  <c r="D1843" i="21"/>
  <c r="Q1847" i="21"/>
  <c r="D1847" i="21"/>
  <c r="Q1851" i="21"/>
  <c r="D1851" i="21"/>
  <c r="Q1855" i="21"/>
  <c r="D1855" i="21"/>
  <c r="Q1859" i="21"/>
  <c r="D1859" i="21"/>
  <c r="Q1869" i="21"/>
  <c r="D1869" i="21"/>
  <c r="Q1828" i="21"/>
  <c r="D1828" i="21"/>
  <c r="K1832" i="21"/>
  <c r="P1832" i="21"/>
  <c r="K1836" i="21"/>
  <c r="P1836" i="21"/>
  <c r="K1840" i="21"/>
  <c r="P1840" i="21"/>
  <c r="K1844" i="21"/>
  <c r="P1844" i="21"/>
  <c r="K1848" i="21"/>
  <c r="P1848" i="21"/>
  <c r="K1852" i="21"/>
  <c r="P1852" i="21"/>
  <c r="K1856" i="21"/>
  <c r="P1856" i="21"/>
  <c r="K1860" i="21"/>
  <c r="P1860" i="21"/>
  <c r="Q1863" i="21"/>
  <c r="D1863" i="21"/>
  <c r="Q1867" i="21"/>
  <c r="D1867" i="21"/>
  <c r="K1892" i="21"/>
  <c r="P1892" i="21"/>
  <c r="K1808" i="21"/>
  <c r="K1812" i="21"/>
  <c r="K1816" i="21"/>
  <c r="K1820" i="21"/>
  <c r="Q1823" i="21"/>
  <c r="D1823" i="21"/>
  <c r="K1864" i="21"/>
  <c r="P1864" i="21"/>
  <c r="K1868" i="21"/>
  <c r="P1868" i="21"/>
  <c r="Q1885" i="21"/>
  <c r="D1885" i="21"/>
  <c r="Q1887" i="21"/>
  <c r="D1887" i="21"/>
  <c r="Q1808" i="21"/>
  <c r="D1808" i="21"/>
  <c r="Q1812" i="21"/>
  <c r="D1812" i="21"/>
  <c r="Q1816" i="21"/>
  <c r="D1816" i="21"/>
  <c r="Q1820" i="21"/>
  <c r="D1820" i="21"/>
  <c r="Q1827" i="21"/>
  <c r="D1827" i="21"/>
  <c r="Q1861" i="21"/>
  <c r="D1861" i="21"/>
  <c r="Q1871" i="21"/>
  <c r="D1871" i="21"/>
  <c r="Q1875" i="21"/>
  <c r="D1875" i="21"/>
  <c r="Q1879" i="21"/>
  <c r="D1879" i="21"/>
  <c r="K1888" i="21"/>
  <c r="P1888" i="21"/>
  <c r="Q1893" i="21"/>
  <c r="D1893" i="21"/>
  <c r="K1882" i="21"/>
  <c r="K1890" i="21"/>
  <c r="N64" i="3"/>
  <c r="N120" i="3"/>
  <c r="N149" i="3"/>
  <c r="N164" i="3"/>
  <c r="N194" i="3"/>
  <c r="N208" i="3"/>
  <c r="N81" i="4"/>
  <c r="N157" i="4"/>
  <c r="N194" i="4"/>
  <c r="N224" i="4"/>
  <c r="N71" i="5"/>
  <c r="N205" i="5"/>
  <c r="N77" i="4"/>
  <c r="P214" i="4"/>
  <c r="P222" i="4"/>
  <c r="N78" i="5"/>
  <c r="N128" i="5"/>
  <c r="N151" i="5"/>
  <c r="E294" i="3"/>
  <c r="N117" i="3"/>
  <c r="N146" i="3"/>
  <c r="N152" i="3"/>
  <c r="N161" i="3"/>
  <c r="N197" i="3"/>
  <c r="N37" i="4"/>
  <c r="N41" i="4"/>
  <c r="N105" i="4"/>
  <c r="N121" i="4"/>
  <c r="N160" i="4"/>
  <c r="N182" i="4"/>
  <c r="N205" i="4"/>
  <c r="N41" i="5"/>
  <c r="N58" i="5"/>
  <c r="N74" i="5"/>
  <c r="N95" i="5"/>
  <c r="N108" i="5"/>
  <c r="N105" i="3"/>
  <c r="N124" i="3"/>
  <c r="N216" i="3"/>
  <c r="N215" i="5"/>
  <c r="P213" i="5" s="1"/>
  <c r="P211" i="5"/>
  <c r="L178" i="3"/>
  <c r="L174" i="4"/>
  <c r="E239" i="4"/>
  <c r="L305" i="5"/>
  <c r="K305" i="5"/>
  <c r="N305" i="5"/>
  <c r="J305" i="5"/>
  <c r="M305" i="5"/>
  <c r="L314" i="4"/>
  <c r="M315" i="4"/>
  <c r="N72" i="6"/>
  <c r="N71" i="6" s="1"/>
  <c r="J72" i="6"/>
  <c r="M72" i="6"/>
  <c r="L72" i="6"/>
  <c r="K72" i="6"/>
  <c r="M178" i="3"/>
  <c r="M174" i="4"/>
  <c r="M314" i="4"/>
  <c r="J315" i="4"/>
  <c r="L165" i="5"/>
  <c r="N68" i="6"/>
  <c r="N76" i="6"/>
  <c r="E167" i="7"/>
  <c r="L41" i="7"/>
  <c r="K41" i="7"/>
  <c r="N41" i="7"/>
  <c r="J41" i="7"/>
  <c r="M41" i="7"/>
  <c r="L41" i="8"/>
  <c r="K41" i="8"/>
  <c r="N41" i="8"/>
  <c r="J41" i="8"/>
  <c r="M41" i="8"/>
  <c r="N42" i="8"/>
  <c r="J178" i="3"/>
  <c r="J314" i="4"/>
  <c r="K315" i="4"/>
  <c r="N306" i="5"/>
  <c r="N64" i="6"/>
  <c r="N83" i="6"/>
  <c r="N77" i="7"/>
  <c r="N71" i="8"/>
  <c r="M306" i="5"/>
  <c r="L306" i="5"/>
  <c r="K306" i="5"/>
  <c r="J306" i="5"/>
  <c r="L315" i="4"/>
  <c r="E283" i="5"/>
  <c r="E169" i="6"/>
  <c r="N79" i="6"/>
  <c r="N101" i="6"/>
  <c r="N109" i="6"/>
  <c r="N107" i="7"/>
  <c r="N59" i="8"/>
  <c r="N78" i="8"/>
  <c r="L36" i="6"/>
  <c r="M37" i="6"/>
  <c r="M40" i="6"/>
  <c r="J41" i="6"/>
  <c r="M43" i="6"/>
  <c r="J44" i="6"/>
  <c r="M47" i="6"/>
  <c r="J48" i="6"/>
  <c r="K49" i="6"/>
  <c r="J54" i="6"/>
  <c r="J62" i="6"/>
  <c r="K69" i="6"/>
  <c r="M93" i="6"/>
  <c r="M204" i="6"/>
  <c r="J214" i="6"/>
  <c r="K36" i="7"/>
  <c r="D37" i="7"/>
  <c r="N37" i="7" s="1"/>
  <c r="N35" i="7" s="1"/>
  <c r="K39" i="7"/>
  <c r="L40" i="7"/>
  <c r="L45" i="7"/>
  <c r="K52" i="7"/>
  <c r="K60" i="7"/>
  <c r="L61" i="7"/>
  <c r="K67" i="7"/>
  <c r="L68" i="7"/>
  <c r="M91" i="7"/>
  <c r="M202" i="7"/>
  <c r="J212" i="7"/>
  <c r="K36" i="8"/>
  <c r="D37" i="8"/>
  <c r="K39" i="8"/>
  <c r="L40" i="8"/>
  <c r="J44" i="8"/>
  <c r="M51" i="8"/>
  <c r="K64" i="8"/>
  <c r="N91" i="8"/>
  <c r="N70" i="10"/>
  <c r="N103" i="10"/>
  <c r="N38" i="11"/>
  <c r="N42" i="11"/>
  <c r="N83" i="11"/>
  <c r="N59" i="12"/>
  <c r="N74" i="12"/>
  <c r="N114" i="12"/>
  <c r="J37" i="6"/>
  <c r="N37" i="6"/>
  <c r="N35" i="6" s="1"/>
  <c r="J40" i="6"/>
  <c r="N40" i="6"/>
  <c r="N38" i="6" s="1"/>
  <c r="K41" i="6"/>
  <c r="J43" i="6"/>
  <c r="N43" i="6"/>
  <c r="K44" i="6"/>
  <c r="D45" i="6"/>
  <c r="J47" i="6"/>
  <c r="N47" i="6"/>
  <c r="L49" i="6"/>
  <c r="L69" i="6"/>
  <c r="J204" i="6"/>
  <c r="L36" i="7"/>
  <c r="L39" i="7"/>
  <c r="L52" i="7"/>
  <c r="L60" i="7"/>
  <c r="M61" i="7"/>
  <c r="L67" i="7"/>
  <c r="D70" i="7"/>
  <c r="J91" i="7"/>
  <c r="J202" i="7"/>
  <c r="E164" i="8"/>
  <c r="L36" i="8"/>
  <c r="L39" i="8"/>
  <c r="N51" i="8"/>
  <c r="L64" i="8"/>
  <c r="D67" i="8"/>
  <c r="E171" i="10"/>
  <c r="N79" i="11"/>
  <c r="N109" i="11"/>
  <c r="M28" i="12"/>
  <c r="P104" i="12"/>
  <c r="P112" i="12"/>
  <c r="K37" i="6"/>
  <c r="K40" i="6"/>
  <c r="K43" i="6"/>
  <c r="K47" i="6"/>
  <c r="M49" i="6"/>
  <c r="M69" i="6"/>
  <c r="K93" i="6"/>
  <c r="L214" i="6"/>
  <c r="M36" i="7"/>
  <c r="M39" i="7"/>
  <c r="J40" i="7"/>
  <c r="M52" i="7"/>
  <c r="M60" i="7"/>
  <c r="K91" i="7"/>
  <c r="L212" i="7"/>
  <c r="M36" i="8"/>
  <c r="M39" i="8"/>
  <c r="K51" i="8"/>
  <c r="M64" i="8"/>
  <c r="K88" i="8"/>
  <c r="N104" i="8"/>
  <c r="N38" i="9"/>
  <c r="N42" i="10"/>
  <c r="N85" i="10"/>
  <c r="N68" i="11"/>
  <c r="N101" i="11"/>
  <c r="N119" i="11"/>
  <c r="N71" i="12"/>
  <c r="J69" i="6"/>
  <c r="J39" i="7"/>
  <c r="N39" i="7"/>
  <c r="N38" i="7" s="1"/>
  <c r="J36" i="8"/>
  <c r="J39" i="8"/>
  <c r="N39" i="8"/>
  <c r="N38" i="8" s="1"/>
  <c r="L88" i="8"/>
  <c r="N114" i="8"/>
  <c r="P112" i="8" s="1"/>
  <c r="N35" i="9"/>
  <c r="N81" i="10"/>
  <c r="N111" i="10"/>
  <c r="E169" i="11"/>
  <c r="P117" i="11"/>
  <c r="N171" i="12"/>
  <c r="J199" i="8"/>
  <c r="K209" i="8"/>
  <c r="K37" i="9"/>
  <c r="J41" i="9"/>
  <c r="M43" i="9"/>
  <c r="L54" i="9"/>
  <c r="J37" i="10"/>
  <c r="M41" i="10"/>
  <c r="L45" i="10"/>
  <c r="M74" i="10"/>
  <c r="K95" i="10"/>
  <c r="M208" i="10"/>
  <c r="J209" i="10"/>
  <c r="K210" i="10"/>
  <c r="J218" i="10"/>
  <c r="M37" i="11"/>
  <c r="L41" i="11"/>
  <c r="K45" i="11"/>
  <c r="L72" i="11"/>
  <c r="J93" i="11"/>
  <c r="M206" i="11"/>
  <c r="J207" i="11"/>
  <c r="J216" i="11"/>
  <c r="L37" i="12"/>
  <c r="L44" i="12"/>
  <c r="L88" i="12"/>
  <c r="E128" i="12"/>
  <c r="L201" i="12"/>
  <c r="E171" i="13"/>
  <c r="E169" i="14"/>
  <c r="K199" i="8"/>
  <c r="L209" i="8"/>
  <c r="L37" i="9"/>
  <c r="K41" i="9"/>
  <c r="J43" i="9"/>
  <c r="M54" i="9"/>
  <c r="K37" i="10"/>
  <c r="M45" i="10"/>
  <c r="L95" i="10"/>
  <c r="J208" i="10"/>
  <c r="K209" i="10"/>
  <c r="L210" i="10"/>
  <c r="K218" i="10"/>
  <c r="J37" i="11"/>
  <c r="M41" i="11"/>
  <c r="L45" i="11"/>
  <c r="M72" i="11"/>
  <c r="K93" i="11"/>
  <c r="J206" i="11"/>
  <c r="K207" i="11"/>
  <c r="L208" i="11"/>
  <c r="K216" i="11"/>
  <c r="M37" i="12"/>
  <c r="L41" i="12"/>
  <c r="M44" i="12"/>
  <c r="K67" i="12"/>
  <c r="M88" i="12"/>
  <c r="M201" i="12"/>
  <c r="J202" i="12"/>
  <c r="K203" i="12"/>
  <c r="N66" i="13"/>
  <c r="N42" i="14"/>
  <c r="N64" i="14"/>
  <c r="N119" i="14"/>
  <c r="L199" i="8"/>
  <c r="M209" i="8"/>
  <c r="M37" i="9"/>
  <c r="L41" i="9"/>
  <c r="K43" i="9"/>
  <c r="D44" i="9"/>
  <c r="J54" i="9"/>
  <c r="L37" i="10"/>
  <c r="K41" i="10"/>
  <c r="J45" i="10"/>
  <c r="K74" i="10"/>
  <c r="M95" i="10"/>
  <c r="K208" i="10"/>
  <c r="L209" i="10"/>
  <c r="M210" i="10"/>
  <c r="L218" i="10"/>
  <c r="J41" i="11"/>
  <c r="N72" i="11"/>
  <c r="N71" i="11" s="1"/>
  <c r="L93" i="11"/>
  <c r="K206" i="11"/>
  <c r="L207" i="11"/>
  <c r="M208" i="11"/>
  <c r="L216" i="11"/>
  <c r="J37" i="12"/>
  <c r="M41" i="12"/>
  <c r="J44" i="12"/>
  <c r="L67" i="12"/>
  <c r="J88" i="12"/>
  <c r="J201" i="12"/>
  <c r="K202" i="12"/>
  <c r="K211" i="12"/>
  <c r="J211" i="12"/>
  <c r="M211" i="12"/>
  <c r="N35" i="13"/>
  <c r="N81" i="13"/>
  <c r="N35" i="14"/>
  <c r="N38" i="14"/>
  <c r="P117" i="14"/>
  <c r="N111" i="13"/>
  <c r="J41" i="13"/>
  <c r="N41" i="13"/>
  <c r="N38" i="13" s="1"/>
  <c r="J74" i="13"/>
  <c r="L95" i="13"/>
  <c r="L209" i="13"/>
  <c r="L218" i="13"/>
  <c r="L93" i="14"/>
  <c r="Q58" i="16"/>
  <c r="D58" i="16"/>
  <c r="Q67" i="16"/>
  <c r="D67" i="16"/>
  <c r="L37" i="13"/>
  <c r="K41" i="13"/>
  <c r="J45" i="13"/>
  <c r="K74" i="13"/>
  <c r="M95" i="13"/>
  <c r="L208" i="13"/>
  <c r="M209" i="13"/>
  <c r="J210" i="13"/>
  <c r="M218" i="13"/>
  <c r="L37" i="14"/>
  <c r="K41" i="14"/>
  <c r="J45" i="14"/>
  <c r="M93" i="14"/>
  <c r="M37" i="15"/>
  <c r="K37" i="15"/>
  <c r="J37" i="15"/>
  <c r="N38" i="15"/>
  <c r="M44" i="15"/>
  <c r="K44" i="15"/>
  <c r="J44" i="15"/>
  <c r="N59" i="15"/>
  <c r="N74" i="15"/>
  <c r="N171" i="15"/>
  <c r="Q15" i="16"/>
  <c r="D15" i="16"/>
  <c r="Q18" i="16"/>
  <c r="D18" i="16"/>
  <c r="Q23" i="16"/>
  <c r="D23" i="16"/>
  <c r="Q26" i="16"/>
  <c r="D26" i="16"/>
  <c r="Q31" i="16"/>
  <c r="D31" i="16"/>
  <c r="Q34" i="16"/>
  <c r="D34" i="16"/>
  <c r="Q39" i="16"/>
  <c r="D39" i="16"/>
  <c r="Q42" i="16"/>
  <c r="D42" i="16"/>
  <c r="Q47" i="16"/>
  <c r="D47" i="16"/>
  <c r="Q50" i="16"/>
  <c r="D50" i="16"/>
  <c r="Q55" i="16"/>
  <c r="D55" i="16"/>
  <c r="Q62" i="16"/>
  <c r="D62" i="16"/>
  <c r="Q70" i="16"/>
  <c r="D70" i="16"/>
  <c r="L41" i="13"/>
  <c r="L74" i="13"/>
  <c r="J95" i="13"/>
  <c r="M208" i="13"/>
  <c r="J209" i="13"/>
  <c r="K210" i="13"/>
  <c r="J218" i="13"/>
  <c r="M37" i="14"/>
  <c r="L41" i="14"/>
  <c r="K45" i="14"/>
  <c r="J93" i="14"/>
  <c r="M206" i="14"/>
  <c r="K206" i="14"/>
  <c r="J206" i="14"/>
  <c r="E164" i="15"/>
  <c r="N37" i="15"/>
  <c r="N35" i="15" s="1"/>
  <c r="N44" i="15"/>
  <c r="N42" i="15" s="1"/>
  <c r="N104" i="15"/>
  <c r="Q59" i="16"/>
  <c r="D59" i="16"/>
  <c r="Q66" i="16"/>
  <c r="D66" i="16"/>
  <c r="Q71" i="16"/>
  <c r="Q75" i="16"/>
  <c r="D75" i="16"/>
  <c r="N71" i="15"/>
  <c r="N96" i="15"/>
  <c r="Q11" i="16"/>
  <c r="D11" i="16"/>
  <c r="Q14" i="16"/>
  <c r="D14" i="16"/>
  <c r="Q19" i="16"/>
  <c r="D19" i="16"/>
  <c r="Q22" i="16"/>
  <c r="D22" i="16"/>
  <c r="Q27" i="16"/>
  <c r="D27" i="16"/>
  <c r="Q30" i="16"/>
  <c r="D30" i="16"/>
  <c r="Q35" i="16"/>
  <c r="D35" i="16"/>
  <c r="Q38" i="16"/>
  <c r="D38" i="16"/>
  <c r="Q43" i="16"/>
  <c r="D43" i="16"/>
  <c r="Q46" i="16"/>
  <c r="D46" i="16"/>
  <c r="Q51" i="16"/>
  <c r="D51" i="16"/>
  <c r="Q54" i="16"/>
  <c r="D54" i="16"/>
  <c r="Q63" i="16"/>
  <c r="D63" i="16"/>
  <c r="K207" i="14"/>
  <c r="L208" i="14"/>
  <c r="M41" i="15"/>
  <c r="L67" i="15"/>
  <c r="J88" i="15"/>
  <c r="J201" i="15"/>
  <c r="K202" i="15"/>
  <c r="K211" i="15"/>
  <c r="Q85" i="16"/>
  <c r="D85" i="16"/>
  <c r="K89" i="16"/>
  <c r="K97" i="16"/>
  <c r="K101" i="16"/>
  <c r="P104" i="16"/>
  <c r="Q110" i="16"/>
  <c r="D110" i="16"/>
  <c r="K117" i="16"/>
  <c r="P117" i="16"/>
  <c r="Q120" i="16"/>
  <c r="D120" i="16"/>
  <c r="Q126" i="16"/>
  <c r="D126" i="16"/>
  <c r="J41" i="15"/>
  <c r="M67" i="15"/>
  <c r="K88" i="15"/>
  <c r="K201" i="15"/>
  <c r="L202" i="15"/>
  <c r="L211" i="15"/>
  <c r="K14" i="16"/>
  <c r="K18" i="16"/>
  <c r="K22" i="16"/>
  <c r="K26" i="16"/>
  <c r="K30" i="16"/>
  <c r="K34" i="16"/>
  <c r="K38" i="16"/>
  <c r="K42" i="16"/>
  <c r="K46" i="16"/>
  <c r="K50" i="16"/>
  <c r="K54" i="16"/>
  <c r="K58" i="16"/>
  <c r="K62" i="16"/>
  <c r="K66" i="16"/>
  <c r="K70" i="16"/>
  <c r="K77" i="16"/>
  <c r="Q80" i="16"/>
  <c r="D80" i="16"/>
  <c r="Q89" i="16"/>
  <c r="D89" i="16"/>
  <c r="Q97" i="16"/>
  <c r="D97" i="16"/>
  <c r="Q101" i="16"/>
  <c r="D101" i="16"/>
  <c r="K105" i="16"/>
  <c r="Q108" i="16"/>
  <c r="D108" i="16"/>
  <c r="Q114" i="16"/>
  <c r="D114" i="16"/>
  <c r="K121" i="16"/>
  <c r="P121" i="16"/>
  <c r="L88" i="15"/>
  <c r="L201" i="15"/>
  <c r="Q77" i="16"/>
  <c r="D77" i="16"/>
  <c r="Q84" i="16"/>
  <c r="D84" i="16"/>
  <c r="Q105" i="16"/>
  <c r="D105" i="16"/>
  <c r="K109" i="16"/>
  <c r="P109" i="16"/>
  <c r="Q112" i="16"/>
  <c r="D112" i="16"/>
  <c r="Q118" i="16"/>
  <c r="D118" i="16"/>
  <c r="D13" i="16"/>
  <c r="D17" i="16"/>
  <c r="D21" i="16"/>
  <c r="D25" i="16"/>
  <c r="D29" i="16"/>
  <c r="D33" i="16"/>
  <c r="D37" i="16"/>
  <c r="D41" i="16"/>
  <c r="D45" i="16"/>
  <c r="D49" i="16"/>
  <c r="D53" i="16"/>
  <c r="D57" i="16"/>
  <c r="D61" i="16"/>
  <c r="D65" i="16"/>
  <c r="D73" i="16"/>
  <c r="Q81" i="16"/>
  <c r="D81" i="16"/>
  <c r="P88" i="16"/>
  <c r="P96" i="16"/>
  <c r="P100" i="16"/>
  <c r="K113" i="16"/>
  <c r="P113" i="16"/>
  <c r="Q116" i="16"/>
  <c r="D116" i="16"/>
  <c r="Q122" i="16"/>
  <c r="D122" i="16"/>
  <c r="D124" i="16"/>
  <c r="P125" i="16"/>
  <c r="D128" i="16"/>
  <c r="P129" i="16"/>
  <c r="D132" i="16"/>
  <c r="P133" i="16"/>
  <c r="D136" i="16"/>
  <c r="P137" i="16"/>
  <c r="D140" i="16"/>
  <c r="P141" i="16"/>
  <c r="D144" i="16"/>
  <c r="P145" i="16"/>
  <c r="D148" i="16"/>
  <c r="P149" i="16"/>
  <c r="Q153" i="16"/>
  <c r="Q161" i="16"/>
  <c r="P166" i="16"/>
  <c r="P170" i="16"/>
  <c r="P174" i="16"/>
  <c r="K179" i="16"/>
  <c r="K183" i="16"/>
  <c r="Q186" i="16"/>
  <c r="D186" i="16"/>
  <c r="Q190" i="16"/>
  <c r="D190" i="16"/>
  <c r="Q194" i="16"/>
  <c r="D194" i="16"/>
  <c r="Q224" i="16"/>
  <c r="D224" i="16"/>
  <c r="Q245" i="16"/>
  <c r="D245" i="16"/>
  <c r="Q257" i="16"/>
  <c r="D257" i="16"/>
  <c r="Q264" i="16"/>
  <c r="D264" i="16"/>
  <c r="Q272" i="16"/>
  <c r="D272" i="16"/>
  <c r="Q282" i="16"/>
  <c r="D282" i="16"/>
  <c r="Q290" i="16"/>
  <c r="D290" i="16"/>
  <c r="Q295" i="16"/>
  <c r="D295" i="16"/>
  <c r="Q310" i="16"/>
  <c r="D310" i="16"/>
  <c r="Q318" i="16"/>
  <c r="D318" i="16"/>
  <c r="Q326" i="16"/>
  <c r="D326" i="16"/>
  <c r="Q335" i="16"/>
  <c r="D335" i="16"/>
  <c r="K155" i="16"/>
  <c r="Q158" i="16"/>
  <c r="D158" i="16"/>
  <c r="K163" i="16"/>
  <c r="K167" i="16"/>
  <c r="K171" i="16"/>
  <c r="Q179" i="16"/>
  <c r="D179" i="16"/>
  <c r="Q183" i="16"/>
  <c r="D183" i="16"/>
  <c r="K187" i="16"/>
  <c r="P187" i="16"/>
  <c r="K191" i="16"/>
  <c r="P191" i="16"/>
  <c r="K195" i="16"/>
  <c r="P195" i="16"/>
  <c r="Q236" i="16"/>
  <c r="D236" i="16"/>
  <c r="Q248" i="16"/>
  <c r="D248" i="16"/>
  <c r="Q268" i="16"/>
  <c r="D268" i="16"/>
  <c r="Q276" i="16"/>
  <c r="D276" i="16"/>
  <c r="Q286" i="16"/>
  <c r="D286" i="16"/>
  <c r="Q298" i="16"/>
  <c r="D298" i="16"/>
  <c r="Q306" i="16"/>
  <c r="Q305" i="16" s="1"/>
  <c r="D306" i="16"/>
  <c r="Q322" i="16"/>
  <c r="D322" i="16"/>
  <c r="Q331" i="16"/>
  <c r="D331" i="16"/>
  <c r="Q338" i="16"/>
  <c r="D338" i="16"/>
  <c r="Q342" i="16"/>
  <c r="D342" i="16"/>
  <c r="Q155" i="16"/>
  <c r="Q154" i="16" s="1"/>
  <c r="D155" i="16"/>
  <c r="K159" i="16"/>
  <c r="Q163" i="16"/>
  <c r="D163" i="16"/>
  <c r="Q167" i="16"/>
  <c r="D167" i="16"/>
  <c r="Q171" i="16"/>
  <c r="D171" i="16"/>
  <c r="Q240" i="16"/>
  <c r="D240" i="16"/>
  <c r="Q249" i="16"/>
  <c r="D249" i="16"/>
  <c r="Q269" i="16"/>
  <c r="D269" i="16"/>
  <c r="Q277" i="16"/>
  <c r="D277" i="16"/>
  <c r="Q291" i="16"/>
  <c r="D291" i="16"/>
  <c r="Q302" i="16"/>
  <c r="D302" i="16"/>
  <c r="Q314" i="16"/>
  <c r="D314" i="16"/>
  <c r="Q334" i="16"/>
  <c r="D334" i="16"/>
  <c r="Q159" i="16"/>
  <c r="D159" i="16"/>
  <c r="Q178" i="16"/>
  <c r="D178" i="16"/>
  <c r="Q182" i="16"/>
  <c r="D182" i="16"/>
  <c r="Q220" i="16"/>
  <c r="D220" i="16"/>
  <c r="Q244" i="16"/>
  <c r="D244" i="16"/>
  <c r="Q252" i="16"/>
  <c r="Q256" i="16"/>
  <c r="D256" i="16"/>
  <c r="Q281" i="16"/>
  <c r="D281" i="16"/>
  <c r="Q287" i="16"/>
  <c r="D287" i="16"/>
  <c r="Q323" i="16"/>
  <c r="D323" i="16"/>
  <c r="Q330" i="16"/>
  <c r="D330" i="16"/>
  <c r="Q353" i="16"/>
  <c r="D353" i="16"/>
  <c r="K357" i="16"/>
  <c r="P357" i="16"/>
  <c r="Q366" i="16"/>
  <c r="D366" i="16"/>
  <c r="Q391" i="16"/>
  <c r="D391" i="16"/>
  <c r="Q395" i="16"/>
  <c r="D395" i="16"/>
  <c r="Q416" i="16"/>
  <c r="D416" i="16"/>
  <c r="Q423" i="16"/>
  <c r="D423" i="16"/>
  <c r="Q431" i="16"/>
  <c r="D431" i="16"/>
  <c r="Q456" i="16"/>
  <c r="D456" i="16"/>
  <c r="Q480" i="16"/>
  <c r="D480" i="16"/>
  <c r="Q487" i="16"/>
  <c r="D487" i="16"/>
  <c r="Q496" i="16"/>
  <c r="D496" i="16"/>
  <c r="Q504" i="16"/>
  <c r="D504" i="16"/>
  <c r="Q511" i="16"/>
  <c r="D511" i="16"/>
  <c r="Q531" i="16"/>
  <c r="D531" i="16"/>
  <c r="D198" i="16"/>
  <c r="P199" i="16"/>
  <c r="D202" i="16"/>
  <c r="P203" i="16"/>
  <c r="D206" i="16"/>
  <c r="P207" i="16"/>
  <c r="D210" i="16"/>
  <c r="P211" i="16"/>
  <c r="D214" i="16"/>
  <c r="P215" i="16"/>
  <c r="D218" i="16"/>
  <c r="P219" i="16"/>
  <c r="D222" i="16"/>
  <c r="P223" i="16"/>
  <c r="D226" i="16"/>
  <c r="P227" i="16"/>
  <c r="D230" i="16"/>
  <c r="P231" i="16"/>
  <c r="D234" i="16"/>
  <c r="P235" i="16"/>
  <c r="D238" i="16"/>
  <c r="P239" i="16"/>
  <c r="D242" i="16"/>
  <c r="P243" i="16"/>
  <c r="K245" i="16"/>
  <c r="D246" i="16"/>
  <c r="P247" i="16"/>
  <c r="K249" i="16"/>
  <c r="P251" i="16"/>
  <c r="D254" i="16"/>
  <c r="K257" i="16"/>
  <c r="D258" i="16"/>
  <c r="P259" i="16"/>
  <c r="D262" i="16"/>
  <c r="P263" i="16"/>
  <c r="D266" i="16"/>
  <c r="P267" i="16"/>
  <c r="K269" i="16"/>
  <c r="D274" i="16"/>
  <c r="P275" i="16"/>
  <c r="K277" i="16"/>
  <c r="D279" i="16"/>
  <c r="P280" i="16"/>
  <c r="K282" i="16"/>
  <c r="D283" i="16"/>
  <c r="P284" i="16"/>
  <c r="D288" i="16"/>
  <c r="P289" i="16"/>
  <c r="D292" i="16"/>
  <c r="P293" i="16"/>
  <c r="D296" i="16"/>
  <c r="P297" i="16"/>
  <c r="D300" i="16"/>
  <c r="P301" i="16"/>
  <c r="D312" i="16"/>
  <c r="P313" i="16"/>
  <c r="D316" i="16"/>
  <c r="P317" i="16"/>
  <c r="D320" i="16"/>
  <c r="D324" i="16"/>
  <c r="P325" i="16"/>
  <c r="P329" i="16"/>
  <c r="D332" i="16"/>
  <c r="P333" i="16"/>
  <c r="D336" i="16"/>
  <c r="P337" i="16"/>
  <c r="P341" i="16"/>
  <c r="D344" i="16"/>
  <c r="P345" i="16"/>
  <c r="D348" i="16"/>
  <c r="Q363" i="16"/>
  <c r="D363" i="16"/>
  <c r="Q367" i="16"/>
  <c r="D367" i="16"/>
  <c r="Q375" i="16"/>
  <c r="D375" i="16"/>
  <c r="Q379" i="16"/>
  <c r="D379" i="16"/>
  <c r="Q399" i="16"/>
  <c r="D399" i="16"/>
  <c r="Q407" i="16"/>
  <c r="D407" i="16"/>
  <c r="Q412" i="16"/>
  <c r="D412" i="16"/>
  <c r="Q419" i="16"/>
  <c r="D419" i="16"/>
  <c r="Q439" i="16"/>
  <c r="D439" i="16"/>
  <c r="Q452" i="16"/>
  <c r="D452" i="16"/>
  <c r="Q459" i="16"/>
  <c r="D459" i="16"/>
  <c r="Q471" i="16"/>
  <c r="D471" i="16"/>
  <c r="Q476" i="16"/>
  <c r="D476" i="16"/>
  <c r="Q483" i="16"/>
  <c r="D483" i="16"/>
  <c r="Q492" i="16"/>
  <c r="D492" i="16"/>
  <c r="Q500" i="16"/>
  <c r="D500" i="16"/>
  <c r="Q507" i="16"/>
  <c r="D507" i="16"/>
  <c r="Q516" i="16"/>
  <c r="D516" i="16"/>
  <c r="Q539" i="16"/>
  <c r="D539" i="16"/>
  <c r="K349" i="16"/>
  <c r="P352" i="16"/>
  <c r="Q387" i="16"/>
  <c r="Q386" i="16" s="1"/>
  <c r="D309" i="3" s="1"/>
  <c r="D387" i="16"/>
  <c r="Q390" i="16"/>
  <c r="Q389" i="16" s="1"/>
  <c r="D315" i="3" s="1"/>
  <c r="N315" i="3" s="1"/>
  <c r="D390" i="16"/>
  <c r="Q394" i="16"/>
  <c r="D394" i="16"/>
  <c r="Q402" i="16"/>
  <c r="D402" i="16"/>
  <c r="Q415" i="16"/>
  <c r="D415" i="16"/>
  <c r="Q427" i="16"/>
  <c r="D427" i="16"/>
  <c r="Q432" i="16"/>
  <c r="D432" i="16"/>
  <c r="Q447" i="16"/>
  <c r="D447" i="16"/>
  <c r="Q455" i="16"/>
  <c r="D455" i="16"/>
  <c r="Q479" i="16"/>
  <c r="D479" i="16"/>
  <c r="Q488" i="16"/>
  <c r="D488" i="16"/>
  <c r="Q495" i="16"/>
  <c r="D495" i="16"/>
  <c r="Q503" i="16"/>
  <c r="D503" i="16"/>
  <c r="Q512" i="16"/>
  <c r="D512" i="16"/>
  <c r="Q519" i="16"/>
  <c r="D519" i="16"/>
  <c r="K353" i="16"/>
  <c r="Q356" i="16"/>
  <c r="D356" i="16"/>
  <c r="Q374" i="16"/>
  <c r="D374" i="16"/>
  <c r="Q378" i="16"/>
  <c r="D378" i="16"/>
  <c r="Q406" i="16"/>
  <c r="D406" i="16"/>
  <c r="Q411" i="16"/>
  <c r="D411" i="16"/>
  <c r="Q420" i="16"/>
  <c r="D420" i="16"/>
  <c r="Q435" i="16"/>
  <c r="D435" i="16"/>
  <c r="Q451" i="16"/>
  <c r="D451" i="16"/>
  <c r="Q460" i="16"/>
  <c r="D460" i="16"/>
  <c r="Q467" i="16"/>
  <c r="D467" i="16"/>
  <c r="Q475" i="16"/>
  <c r="D475" i="16"/>
  <c r="Q484" i="16"/>
  <c r="D484" i="16"/>
  <c r="Q491" i="16"/>
  <c r="D491" i="16"/>
  <c r="Q499" i="16"/>
  <c r="D499" i="16"/>
  <c r="Q515" i="16"/>
  <c r="D515" i="16"/>
  <c r="Q523" i="16"/>
  <c r="D523" i="16"/>
  <c r="Q543" i="16"/>
  <c r="D543" i="16"/>
  <c r="Q549" i="16"/>
  <c r="D549" i="16"/>
  <c r="Q606" i="16"/>
  <c r="D606" i="16"/>
  <c r="Q610" i="16"/>
  <c r="D610" i="16"/>
  <c r="D360" i="16"/>
  <c r="P361" i="16"/>
  <c r="K363" i="16"/>
  <c r="P365" i="16"/>
  <c r="K367" i="16"/>
  <c r="D368" i="16"/>
  <c r="P369" i="16"/>
  <c r="D372" i="16"/>
  <c r="P373" i="16"/>
  <c r="D376" i="16"/>
  <c r="P377" i="16"/>
  <c r="D380" i="16"/>
  <c r="P381" i="16"/>
  <c r="D384" i="16"/>
  <c r="P385" i="16"/>
  <c r="D388" i="16"/>
  <c r="D396" i="16"/>
  <c r="P397" i="16"/>
  <c r="D400" i="16"/>
  <c r="P401" i="16"/>
  <c r="D404" i="16"/>
  <c r="P405" i="16"/>
  <c r="D413" i="16"/>
  <c r="P414" i="16"/>
  <c r="D417" i="16"/>
  <c r="P418" i="16"/>
  <c r="D421" i="16"/>
  <c r="P422" i="16"/>
  <c r="D425" i="16"/>
  <c r="P426" i="16"/>
  <c r="D429" i="16"/>
  <c r="P430" i="16"/>
  <c r="D433" i="16"/>
  <c r="P434" i="16"/>
  <c r="D437" i="16"/>
  <c r="P438" i="16"/>
  <c r="D441" i="16"/>
  <c r="P442" i="16"/>
  <c r="D445" i="16"/>
  <c r="P446" i="16"/>
  <c r="D449" i="16"/>
  <c r="D453" i="16"/>
  <c r="P454" i="16"/>
  <c r="D457" i="16"/>
  <c r="P458" i="16"/>
  <c r="D461" i="16"/>
  <c r="D465" i="16"/>
  <c r="P466" i="16"/>
  <c r="D469" i="16"/>
  <c r="P470" i="16"/>
  <c r="D473" i="16"/>
  <c r="P474" i="16"/>
  <c r="D477" i="16"/>
  <c r="P478" i="16"/>
  <c r="D481" i="16"/>
  <c r="P482" i="16"/>
  <c r="D485" i="16"/>
  <c r="P486" i="16"/>
  <c r="D489" i="16"/>
  <c r="P490" i="16"/>
  <c r="D493" i="16"/>
  <c r="P494" i="16"/>
  <c r="P498" i="16"/>
  <c r="D501" i="16"/>
  <c r="P502" i="16"/>
  <c r="D505" i="16"/>
  <c r="P506" i="16"/>
  <c r="P510" i="16"/>
  <c r="D513" i="16"/>
  <c r="P514" i="16"/>
  <c r="D517" i="16"/>
  <c r="P518" i="16"/>
  <c r="D521" i="16"/>
  <c r="P522" i="16"/>
  <c r="D525" i="16"/>
  <c r="P526" i="16"/>
  <c r="D529" i="16"/>
  <c r="P530" i="16"/>
  <c r="D533" i="16"/>
  <c r="P534" i="16"/>
  <c r="D537" i="16"/>
  <c r="P538" i="16"/>
  <c r="K544" i="16"/>
  <c r="P544" i="16"/>
  <c r="Q553" i="16"/>
  <c r="D553" i="16"/>
  <c r="Q557" i="16"/>
  <c r="D557" i="16"/>
  <c r="Q594" i="16"/>
  <c r="D594" i="16"/>
  <c r="Q613" i="16"/>
  <c r="D613" i="16"/>
  <c r="Q547" i="16"/>
  <c r="D547" i="16"/>
  <c r="Q551" i="16"/>
  <c r="D551" i="16"/>
  <c r="Q561" i="16"/>
  <c r="D561" i="16"/>
  <c r="Q569" i="16"/>
  <c r="D569" i="16"/>
  <c r="Q581" i="16"/>
  <c r="D581" i="16"/>
  <c r="Q621" i="16"/>
  <c r="D621" i="16"/>
  <c r="Q635" i="16"/>
  <c r="D635" i="16"/>
  <c r="Q639" i="16"/>
  <c r="D639" i="16"/>
  <c r="Q545" i="16"/>
  <c r="D545" i="16"/>
  <c r="K552" i="16"/>
  <c r="P552" i="16"/>
  <c r="K556" i="16"/>
  <c r="P556" i="16"/>
  <c r="Q566" i="16"/>
  <c r="D566" i="16"/>
  <c r="Q585" i="16"/>
  <c r="D585" i="16"/>
  <c r="Q617" i="16"/>
  <c r="Q616" i="16" s="1"/>
  <c r="D617" i="16"/>
  <c r="P633" i="16"/>
  <c r="P637" i="16"/>
  <c r="P644" i="16"/>
  <c r="K644" i="16"/>
  <c r="Q645" i="16"/>
  <c r="D645" i="16"/>
  <c r="Q647" i="16"/>
  <c r="D647" i="16"/>
  <c r="K650" i="16"/>
  <c r="P650" i="16"/>
  <c r="K659" i="16"/>
  <c r="P659" i="16"/>
  <c r="Q660" i="16"/>
  <c r="D660" i="16"/>
  <c r="K663" i="16"/>
  <c r="P663" i="16"/>
  <c r="Q664" i="16"/>
  <c r="D664" i="16"/>
  <c r="K667" i="16"/>
  <c r="P667" i="16"/>
  <c r="Q668" i="16"/>
  <c r="D668" i="16"/>
  <c r="K671" i="16"/>
  <c r="P671" i="16"/>
  <c r="Q672" i="16"/>
  <c r="D672" i="16"/>
  <c r="K675" i="16"/>
  <c r="P675" i="16"/>
  <c r="Q676" i="16"/>
  <c r="D676" i="16"/>
  <c r="K679" i="16"/>
  <c r="P679" i="16"/>
  <c r="Q680" i="16"/>
  <c r="D680" i="16"/>
  <c r="P682" i="16"/>
  <c r="K682" i="16"/>
  <c r="K685" i="16"/>
  <c r="P685" i="16"/>
  <c r="Q690" i="16"/>
  <c r="D690" i="16"/>
  <c r="Q698" i="16"/>
  <c r="D698" i="16"/>
  <c r="Q710" i="16"/>
  <c r="D710" i="16"/>
  <c r="K542" i="16"/>
  <c r="D559" i="16"/>
  <c r="P560" i="16"/>
  <c r="D563" i="16"/>
  <c r="P564" i="16"/>
  <c r="K566" i="16"/>
  <c r="P568" i="16"/>
  <c r="D571" i="16"/>
  <c r="P572" i="16"/>
  <c r="D575" i="16"/>
  <c r="P576" i="16"/>
  <c r="D579" i="16"/>
  <c r="P580" i="16"/>
  <c r="D583" i="16"/>
  <c r="P584" i="16"/>
  <c r="D587" i="16"/>
  <c r="P588" i="16"/>
  <c r="P592" i="16"/>
  <c r="K594" i="16"/>
  <c r="D595" i="16"/>
  <c r="P596" i="16"/>
  <c r="D599" i="16"/>
  <c r="P600" i="16"/>
  <c r="K606" i="16"/>
  <c r="D607" i="16"/>
  <c r="P608" i="16"/>
  <c r="K610" i="16"/>
  <c r="D611" i="16"/>
  <c r="P612" i="16"/>
  <c r="P620" i="16"/>
  <c r="D623" i="16"/>
  <c r="P624" i="16"/>
  <c r="D629" i="16"/>
  <c r="P634" i="16"/>
  <c r="P638" i="16"/>
  <c r="Q714" i="16"/>
  <c r="D714" i="16"/>
  <c r="Q643" i="16"/>
  <c r="D643" i="16"/>
  <c r="P648" i="16"/>
  <c r="K648" i="16"/>
  <c r="Q649" i="16"/>
  <c r="D649" i="16"/>
  <c r="P657" i="16"/>
  <c r="K657" i="16"/>
  <c r="Q658" i="16"/>
  <c r="D658" i="16"/>
  <c r="P661" i="16"/>
  <c r="K661" i="16"/>
  <c r="Q662" i="16"/>
  <c r="D662" i="16"/>
  <c r="P665" i="16"/>
  <c r="K665" i="16"/>
  <c r="Q666" i="16"/>
  <c r="D666" i="16"/>
  <c r="P669" i="16"/>
  <c r="K669" i="16"/>
  <c r="Q670" i="16"/>
  <c r="D670" i="16"/>
  <c r="P673" i="16"/>
  <c r="K673" i="16"/>
  <c r="Q674" i="16"/>
  <c r="D674" i="16"/>
  <c r="P677" i="16"/>
  <c r="K677" i="16"/>
  <c r="Q678" i="16"/>
  <c r="D678" i="16"/>
  <c r="P681" i="16"/>
  <c r="K681" i="16"/>
  <c r="P683" i="16"/>
  <c r="K683" i="16"/>
  <c r="Q686" i="16"/>
  <c r="D686" i="16"/>
  <c r="Q694" i="16"/>
  <c r="D694" i="16"/>
  <c r="Q702" i="16"/>
  <c r="D702" i="16"/>
  <c r="P652" i="16"/>
  <c r="K652" i="16"/>
  <c r="Q653" i="16"/>
  <c r="D653" i="16"/>
  <c r="Q706" i="16"/>
  <c r="D706" i="16"/>
  <c r="Q718" i="16"/>
  <c r="D718" i="16"/>
  <c r="Q725" i="16"/>
  <c r="D725" i="16"/>
  <c r="Q733" i="16"/>
  <c r="D733" i="16"/>
  <c r="Q754" i="16"/>
  <c r="D754" i="16"/>
  <c r="Q761" i="16"/>
  <c r="D761" i="16"/>
  <c r="Q769" i="16"/>
  <c r="D769" i="16"/>
  <c r="K686" i="16"/>
  <c r="K687" i="16"/>
  <c r="K690" i="16"/>
  <c r="K691" i="16"/>
  <c r="K694" i="16"/>
  <c r="K695" i="16"/>
  <c r="K698" i="16"/>
  <c r="K699" i="16"/>
  <c r="K702" i="16"/>
  <c r="K703" i="16"/>
  <c r="K706" i="16"/>
  <c r="K707" i="16"/>
  <c r="K710" i="16"/>
  <c r="K711" i="16"/>
  <c r="K714" i="16"/>
  <c r="D720" i="16"/>
  <c r="Q722" i="16"/>
  <c r="D722" i="16"/>
  <c r="Q723" i="16"/>
  <c r="K726" i="16"/>
  <c r="Q730" i="16"/>
  <c r="D730" i="16"/>
  <c r="Q731" i="16"/>
  <c r="K734" i="16"/>
  <c r="P737" i="16"/>
  <c r="P741" i="16"/>
  <c r="K746" i="16"/>
  <c r="P749" i="16"/>
  <c r="D756" i="16"/>
  <c r="Q758" i="16"/>
  <c r="D758" i="16"/>
  <c r="Q759" i="16"/>
  <c r="Q766" i="16"/>
  <c r="Q765" i="16" s="1"/>
  <c r="D56" i="13" s="1"/>
  <c r="D766" i="16"/>
  <c r="Q767" i="16"/>
  <c r="Q717" i="16"/>
  <c r="D717" i="16"/>
  <c r="Q726" i="16"/>
  <c r="D726" i="16"/>
  <c r="Q734" i="16"/>
  <c r="D734" i="16"/>
  <c r="Q746" i="16"/>
  <c r="D746" i="16"/>
  <c r="Q747" i="16"/>
  <c r="Q753" i="16"/>
  <c r="D753" i="16"/>
  <c r="Q762" i="16"/>
  <c r="D762" i="16"/>
  <c r="Q763" i="16"/>
  <c r="D768" i="16"/>
  <c r="Q770" i="16"/>
  <c r="D770" i="16"/>
  <c r="P689" i="16"/>
  <c r="P693" i="16"/>
  <c r="P697" i="16"/>
  <c r="P701" i="16"/>
  <c r="P705" i="16"/>
  <c r="P709" i="16"/>
  <c r="P713" i="16"/>
  <c r="K718" i="16"/>
  <c r="P721" i="16"/>
  <c r="D728" i="16"/>
  <c r="D736" i="16"/>
  <c r="D740" i="16"/>
  <c r="Q742" i="16"/>
  <c r="D742" i="16"/>
  <c r="D748" i="16"/>
  <c r="Q750" i="16"/>
  <c r="D750" i="16"/>
  <c r="K754" i="16"/>
  <c r="P757" i="16"/>
  <c r="D764" i="16"/>
  <c r="I301" i="1"/>
  <c r="K301" i="1" s="1"/>
  <c r="M301" i="1" s="1"/>
  <c r="O301" i="1" s="1"/>
  <c r="I302" i="1"/>
  <c r="K302" i="1" s="1"/>
  <c r="M302" i="1" s="1"/>
  <c r="O302" i="1" s="1"/>
  <c r="I303" i="1"/>
  <c r="K303" i="1" s="1"/>
  <c r="M303" i="1" s="1"/>
  <c r="O303" i="1" s="1"/>
  <c r="I304" i="1"/>
  <c r="K304" i="1" s="1"/>
  <c r="M304" i="1" s="1"/>
  <c r="O304" i="1" s="1"/>
  <c r="I305" i="1"/>
  <c r="K305" i="1" s="1"/>
  <c r="M305" i="1" s="1"/>
  <c r="O305" i="1" s="1"/>
  <c r="I306" i="1"/>
  <c r="K306" i="1" s="1"/>
  <c r="M306" i="1" s="1"/>
  <c r="O306" i="1" s="1"/>
  <c r="I307" i="1"/>
  <c r="K307" i="1" s="1"/>
  <c r="M307" i="1" s="1"/>
  <c r="O307" i="1" s="1"/>
  <c r="I308" i="1"/>
  <c r="K308" i="1" s="1"/>
  <c r="M308" i="1" s="1"/>
  <c r="O308" i="1" s="1"/>
  <c r="I309" i="1"/>
  <c r="K309" i="1" s="1"/>
  <c r="M309" i="1" s="1"/>
  <c r="O309" i="1" s="1"/>
  <c r="I300" i="1"/>
  <c r="K300" i="1" s="1"/>
  <c r="M300" i="1" s="1"/>
  <c r="O300" i="1" s="1"/>
  <c r="I299" i="1"/>
  <c r="K299" i="1" s="1"/>
  <c r="M299" i="1" s="1"/>
  <c r="O299" i="1" s="1"/>
  <c r="I298" i="1"/>
  <c r="K298" i="1" s="1"/>
  <c r="M298" i="1" s="1"/>
  <c r="O298" i="1" s="1"/>
  <c r="I297" i="1"/>
  <c r="K297" i="1" s="1"/>
  <c r="M297" i="1" s="1"/>
  <c r="O297" i="1" s="1"/>
  <c r="Q1507" i="21" l="1"/>
  <c r="Q702" i="21"/>
  <c r="Q1613" i="21"/>
  <c r="Q666" i="21"/>
  <c r="Q1868" i="21"/>
  <c r="D1868" i="21"/>
  <c r="Q1852" i="21"/>
  <c r="D1852" i="21"/>
  <c r="Q1844" i="21"/>
  <c r="D1844" i="21"/>
  <c r="Q1886" i="21"/>
  <c r="Q1727" i="21"/>
  <c r="Q1724" i="21" s="1"/>
  <c r="D1727" i="21"/>
  <c r="Q1751" i="21"/>
  <c r="D1751" i="21"/>
  <c r="Q1743" i="21"/>
  <c r="D1743" i="21"/>
  <c r="Q1819" i="21"/>
  <c r="D1819" i="21"/>
  <c r="Q1848" i="21"/>
  <c r="D1848" i="21"/>
  <c r="Q1840" i="21"/>
  <c r="D1840" i="21"/>
  <c r="Q1759" i="21"/>
  <c r="D1759" i="21"/>
  <c r="Q1729" i="21"/>
  <c r="Q1693" i="21"/>
  <c r="D1693" i="21"/>
  <c r="Q1735" i="21"/>
  <c r="Q1734" i="21" s="1"/>
  <c r="D1735" i="21"/>
  <c r="Q1715" i="21"/>
  <c r="Q1712" i="21" s="1"/>
  <c r="D1715" i="21"/>
  <c r="Q1775" i="21"/>
  <c r="Q1773" i="21" s="1"/>
  <c r="D1775" i="21"/>
  <c r="Q1755" i="21"/>
  <c r="D1755" i="21"/>
  <c r="Q1747" i="21"/>
  <c r="D1747" i="21"/>
  <c r="Q1811" i="21"/>
  <c r="D1811" i="21"/>
  <c r="Q1731" i="21"/>
  <c r="D1731" i="21"/>
  <c r="Q1699" i="21"/>
  <c r="D1699" i="21"/>
  <c r="Q1552" i="21"/>
  <c r="D1552" i="21"/>
  <c r="Q1629" i="21"/>
  <c r="D1629" i="21"/>
  <c r="Q1621" i="21"/>
  <c r="Q1618" i="21" s="1"/>
  <c r="D1621" i="21"/>
  <c r="Q1514" i="21"/>
  <c r="Q1513" i="21" s="1"/>
  <c r="D1514" i="21"/>
  <c r="Q1502" i="21"/>
  <c r="D1502" i="21"/>
  <c r="Q1412" i="21"/>
  <c r="D1412" i="21"/>
  <c r="Q1396" i="21"/>
  <c r="D1396" i="21"/>
  <c r="D1324" i="21"/>
  <c r="Q1324" i="21"/>
  <c r="D1320" i="21"/>
  <c r="Q1320" i="21"/>
  <c r="D1316" i="21"/>
  <c r="Q1316" i="21"/>
  <c r="D1312" i="21"/>
  <c r="Q1312" i="21"/>
  <c r="D1308" i="21"/>
  <c r="Q1308" i="21"/>
  <c r="D1304" i="21"/>
  <c r="Q1304" i="21"/>
  <c r="D1300" i="21"/>
  <c r="Q1300" i="21"/>
  <c r="D1296" i="21"/>
  <c r="Q1296" i="21"/>
  <c r="D1292" i="21"/>
  <c r="Q1292" i="21"/>
  <c r="D1288" i="21"/>
  <c r="Q1288" i="21"/>
  <c r="D1284" i="21"/>
  <c r="Q1284" i="21"/>
  <c r="Q1278" i="21"/>
  <c r="D1278" i="21"/>
  <c r="Q1274" i="21"/>
  <c r="D1274" i="21"/>
  <c r="D1009" i="21"/>
  <c r="Q1009" i="21"/>
  <c r="D1005" i="21"/>
  <c r="Q1005" i="21"/>
  <c r="D1001" i="21"/>
  <c r="Q1001" i="21"/>
  <c r="D997" i="21"/>
  <c r="Q997" i="21"/>
  <c r="Q1161" i="21"/>
  <c r="D1161" i="21"/>
  <c r="Q1157" i="21"/>
  <c r="D1157" i="21"/>
  <c r="Q1153" i="21"/>
  <c r="D1153" i="21"/>
  <c r="Q1065" i="21"/>
  <c r="Q1025" i="21"/>
  <c r="D1025" i="21"/>
  <c r="Q1251" i="21"/>
  <c r="D1251" i="21"/>
  <c r="Q1163" i="21"/>
  <c r="Q1162" i="21" s="1"/>
  <c r="D1163" i="21"/>
  <c r="Q1079" i="21"/>
  <c r="D1079" i="21"/>
  <c r="Q1804" i="21"/>
  <c r="D1804" i="21"/>
  <c r="Q1707" i="21"/>
  <c r="D1707" i="21"/>
  <c r="Q893" i="21"/>
  <c r="Q890" i="21" s="1"/>
  <c r="D893" i="21"/>
  <c r="Q797" i="21"/>
  <c r="D787" i="21"/>
  <c r="Q787" i="21"/>
  <c r="D783" i="21"/>
  <c r="Q783" i="21"/>
  <c r="D779" i="21"/>
  <c r="Q779" i="21"/>
  <c r="Q1151" i="21"/>
  <c r="Q803" i="21"/>
  <c r="D803" i="21"/>
  <c r="Q906" i="21"/>
  <c r="Q853" i="21"/>
  <c r="D853" i="21"/>
  <c r="Q821" i="21"/>
  <c r="D821" i="21"/>
  <c r="Q1565" i="21"/>
  <c r="D1565" i="21"/>
  <c r="D1149" i="21"/>
  <c r="Q1149" i="21"/>
  <c r="D1141" i="21"/>
  <c r="Q1141" i="21"/>
  <c r="D1133" i="21"/>
  <c r="Q1133" i="21"/>
  <c r="D1125" i="21"/>
  <c r="Q1125" i="21"/>
  <c r="D1117" i="21"/>
  <c r="Q1117" i="21"/>
  <c r="D1109" i="21"/>
  <c r="Q1109" i="21"/>
  <c r="D1101" i="21"/>
  <c r="Q1101" i="21"/>
  <c r="D1093" i="21"/>
  <c r="Q1093" i="21"/>
  <c r="D1057" i="21"/>
  <c r="Q1057" i="21"/>
  <c r="D1049" i="21"/>
  <c r="Q1049" i="21"/>
  <c r="D1041" i="21"/>
  <c r="Q1041" i="21"/>
  <c r="Q705" i="21"/>
  <c r="D705" i="21"/>
  <c r="Q645" i="21"/>
  <c r="D645" i="21"/>
  <c r="Q637" i="21"/>
  <c r="D637" i="21"/>
  <c r="Q600" i="21"/>
  <c r="D600" i="21"/>
  <c r="Q657" i="21"/>
  <c r="Q656" i="21" s="1"/>
  <c r="D657" i="21"/>
  <c r="Q709" i="21"/>
  <c r="Q707" i="21" s="1"/>
  <c r="D709" i="21"/>
  <c r="Q697" i="21"/>
  <c r="D697" i="21"/>
  <c r="Q689" i="21"/>
  <c r="D689" i="21"/>
  <c r="Q681" i="21"/>
  <c r="D681" i="21"/>
  <c r="Q673" i="21"/>
  <c r="Q672" i="21" s="1"/>
  <c r="D673" i="21"/>
  <c r="Q665" i="21"/>
  <c r="D665" i="21"/>
  <c r="Q649" i="21"/>
  <c r="D649" i="21"/>
  <c r="Q641" i="21"/>
  <c r="D641" i="21"/>
  <c r="Q633" i="21"/>
  <c r="D633" i="21"/>
  <c r="Q589" i="21"/>
  <c r="D589" i="21"/>
  <c r="Q565" i="21"/>
  <c r="Q563" i="21" s="1"/>
  <c r="D565" i="21"/>
  <c r="Q545" i="21"/>
  <c r="D545" i="21"/>
  <c r="Q558" i="21"/>
  <c r="Q525" i="21"/>
  <c r="D525" i="21"/>
  <c r="Q509" i="21"/>
  <c r="D509" i="21"/>
  <c r="Q481" i="21"/>
  <c r="Q480" i="21" s="1"/>
  <c r="D481" i="21"/>
  <c r="Q473" i="21"/>
  <c r="Q472" i="21" s="1"/>
  <c r="D473" i="21"/>
  <c r="Q461" i="21"/>
  <c r="D461" i="21"/>
  <c r="Q445" i="21"/>
  <c r="D445" i="21"/>
  <c r="Q429" i="21"/>
  <c r="D429" i="21"/>
  <c r="Q413" i="21"/>
  <c r="D413" i="21"/>
  <c r="Q404" i="21"/>
  <c r="D404" i="21"/>
  <c r="Q392" i="21"/>
  <c r="D392" i="21"/>
  <c r="Q276" i="21"/>
  <c r="D276" i="21"/>
  <c r="Q339" i="21"/>
  <c r="D339" i="21"/>
  <c r="Q331" i="21"/>
  <c r="D331" i="21"/>
  <c r="Q323" i="21"/>
  <c r="Q319" i="21" s="1"/>
  <c r="D323" i="21"/>
  <c r="Q315" i="21"/>
  <c r="D315" i="21"/>
  <c r="Q307" i="21"/>
  <c r="D307" i="21"/>
  <c r="Q299" i="21"/>
  <c r="D299" i="21"/>
  <c r="Q176" i="21"/>
  <c r="D176" i="21"/>
  <c r="Q168" i="21"/>
  <c r="D168" i="21"/>
  <c r="Q160" i="21"/>
  <c r="D160" i="21"/>
  <c r="Q152" i="21"/>
  <c r="D152" i="21"/>
  <c r="Q144" i="21"/>
  <c r="D144" i="21"/>
  <c r="Q128" i="21"/>
  <c r="D128" i="21"/>
  <c r="Q120" i="21"/>
  <c r="Q116" i="21" s="1"/>
  <c r="D120" i="21"/>
  <c r="Q263" i="21"/>
  <c r="D263" i="21"/>
  <c r="Q247" i="21"/>
  <c r="D247" i="21"/>
  <c r="Q235" i="21"/>
  <c r="D235" i="21"/>
  <c r="Q227" i="21"/>
  <c r="D227" i="21"/>
  <c r="Q215" i="21"/>
  <c r="D215" i="21"/>
  <c r="Q199" i="21"/>
  <c r="D199" i="21"/>
  <c r="Q183" i="21"/>
  <c r="D183" i="21"/>
  <c r="Q155" i="21"/>
  <c r="D155" i="21"/>
  <c r="Q147" i="21"/>
  <c r="D147" i="21"/>
  <c r="Q139" i="21"/>
  <c r="D139" i="21"/>
  <c r="Q1815" i="21"/>
  <c r="Q1801" i="21" s="1"/>
  <c r="Q1800" i="21" s="1"/>
  <c r="Q1799" i="21" s="1"/>
  <c r="D1815" i="21"/>
  <c r="Q1721" i="21"/>
  <c r="Q1880" i="21"/>
  <c r="D1880" i="21"/>
  <c r="Q1872" i="21"/>
  <c r="Q1870" i="21" s="1"/>
  <c r="D1872" i="21"/>
  <c r="Q1824" i="21"/>
  <c r="D1824" i="21"/>
  <c r="Q1723" i="21"/>
  <c r="D1723" i="21"/>
  <c r="Q1568" i="21"/>
  <c r="D1568" i="21"/>
  <c r="Q1697" i="21"/>
  <c r="D1697" i="21"/>
  <c r="Q1689" i="21"/>
  <c r="D1689" i="21"/>
  <c r="Q1681" i="21"/>
  <c r="D1681" i="21"/>
  <c r="Q1673" i="21"/>
  <c r="D1673" i="21"/>
  <c r="Q1665" i="21"/>
  <c r="D1665" i="21"/>
  <c r="Q1657" i="21"/>
  <c r="D1657" i="21"/>
  <c r="Q1649" i="21"/>
  <c r="D1649" i="21"/>
  <c r="Q1641" i="21"/>
  <c r="D1641" i="21"/>
  <c r="Q1633" i="21"/>
  <c r="D1633" i="21"/>
  <c r="D1496" i="21"/>
  <c r="Q1496" i="21"/>
  <c r="D1492" i="21"/>
  <c r="Q1492" i="21"/>
  <c r="D1488" i="21"/>
  <c r="Q1488" i="21"/>
  <c r="D1484" i="21"/>
  <c r="Q1484" i="21"/>
  <c r="D1480" i="21"/>
  <c r="Q1480" i="21"/>
  <c r="D1476" i="21"/>
  <c r="Q1476" i="21"/>
  <c r="D1472" i="21"/>
  <c r="Q1472" i="21"/>
  <c r="D1468" i="21"/>
  <c r="Q1468" i="21"/>
  <c r="D1464" i="21"/>
  <c r="Q1464" i="21"/>
  <c r="D1460" i="21"/>
  <c r="Q1460" i="21"/>
  <c r="Q1506" i="21"/>
  <c r="D1506" i="21"/>
  <c r="Q1494" i="21"/>
  <c r="D1494" i="21"/>
  <c r="Q1490" i="21"/>
  <c r="D1490" i="21"/>
  <c r="Q1486" i="21"/>
  <c r="D1486" i="21"/>
  <c r="Q1482" i="21"/>
  <c r="D1482" i="21"/>
  <c r="Q1478" i="21"/>
  <c r="D1478" i="21"/>
  <c r="Q1474" i="21"/>
  <c r="D1474" i="21"/>
  <c r="Q1470" i="21"/>
  <c r="D1470" i="21"/>
  <c r="Q1466" i="21"/>
  <c r="D1466" i="21"/>
  <c r="Q1462" i="21"/>
  <c r="D1462" i="21"/>
  <c r="Q1510" i="21"/>
  <c r="D1510" i="21"/>
  <c r="Q1432" i="21"/>
  <c r="Q1431" i="21" s="1"/>
  <c r="D1432" i="21"/>
  <c r="Q1380" i="21"/>
  <c r="D1380" i="21"/>
  <c r="Q1356" i="21"/>
  <c r="Q1354" i="21" s="1"/>
  <c r="D1356" i="21"/>
  <c r="Q1344" i="21"/>
  <c r="D1344" i="21"/>
  <c r="Q1328" i="21"/>
  <c r="D1328" i="21"/>
  <c r="Q1530" i="21"/>
  <c r="D1530" i="21"/>
  <c r="Q1408" i="21"/>
  <c r="D1408" i="21"/>
  <c r="Q1392" i="21"/>
  <c r="D1392" i="21"/>
  <c r="Q1332" i="21"/>
  <c r="D1332" i="21"/>
  <c r="Q1263" i="21"/>
  <c r="D1263" i="21"/>
  <c r="Q1255" i="21"/>
  <c r="D1255" i="21"/>
  <c r="Q1243" i="21"/>
  <c r="D1243" i="21"/>
  <c r="Q1227" i="21"/>
  <c r="D1227" i="21"/>
  <c r="D1083" i="21"/>
  <c r="Q1083" i="21"/>
  <c r="Q1081" i="21" s="1"/>
  <c r="D1035" i="21"/>
  <c r="Q1035" i="21"/>
  <c r="D1015" i="21"/>
  <c r="Q1015" i="21"/>
  <c r="Q1340" i="21"/>
  <c r="D1340" i="21"/>
  <c r="Q1031" i="21"/>
  <c r="D1031" i="21"/>
  <c r="Q1424" i="21"/>
  <c r="D1424" i="21"/>
  <c r="D1276" i="21"/>
  <c r="Q1276" i="21"/>
  <c r="Q1033" i="21"/>
  <c r="Q1032" i="21" s="1"/>
  <c r="D1033" i="21"/>
  <c r="Q1711" i="21"/>
  <c r="D1711" i="21"/>
  <c r="D1155" i="21"/>
  <c r="Q1155" i="21"/>
  <c r="D1071" i="21"/>
  <c r="Q1071" i="21"/>
  <c r="Q913" i="21"/>
  <c r="D913" i="21"/>
  <c r="Q865" i="21"/>
  <c r="D865" i="21"/>
  <c r="Q849" i="21"/>
  <c r="D849" i="21"/>
  <c r="Q833" i="21"/>
  <c r="D833" i="21"/>
  <c r="D793" i="21"/>
  <c r="Q793" i="21"/>
  <c r="Q945" i="21"/>
  <c r="D945" i="21"/>
  <c r="Q929" i="21"/>
  <c r="D929" i="21"/>
  <c r="Q897" i="21"/>
  <c r="Q896" i="21" s="1"/>
  <c r="D897" i="21"/>
  <c r="Q885" i="21"/>
  <c r="D885" i="21"/>
  <c r="Q813" i="21"/>
  <c r="D813" i="21"/>
  <c r="Q809" i="21"/>
  <c r="D809" i="21"/>
  <c r="Q1348" i="21"/>
  <c r="D1348" i="21"/>
  <c r="Q1271" i="21"/>
  <c r="D1271" i="21"/>
  <c r="Q861" i="21"/>
  <c r="D861" i="21"/>
  <c r="Q829" i="21"/>
  <c r="D829" i="21"/>
  <c r="Q777" i="21"/>
  <c r="Q775" i="21"/>
  <c r="D775" i="21"/>
  <c r="Q771" i="21"/>
  <c r="D771" i="21"/>
  <c r="Q767" i="21"/>
  <c r="D767" i="21"/>
  <c r="Q763" i="21"/>
  <c r="D763" i="21"/>
  <c r="Q759" i="21"/>
  <c r="D759" i="21"/>
  <c r="Q755" i="21"/>
  <c r="D755" i="21"/>
  <c r="Q751" i="21"/>
  <c r="D751" i="21"/>
  <c r="Q747" i="21"/>
  <c r="D747" i="21"/>
  <c r="Q743" i="21"/>
  <c r="D743" i="21"/>
  <c r="Q739" i="21"/>
  <c r="D739" i="21"/>
  <c r="Q735" i="21"/>
  <c r="D735" i="21"/>
  <c r="Q731" i="21"/>
  <c r="D731" i="21"/>
  <c r="Q727" i="21"/>
  <c r="D727" i="21"/>
  <c r="Q723" i="21"/>
  <c r="D723" i="21"/>
  <c r="Q1601" i="21"/>
  <c r="D1601" i="21"/>
  <c r="D1223" i="21"/>
  <c r="Q1223" i="21"/>
  <c r="D1215" i="21"/>
  <c r="Q1215" i="21"/>
  <c r="D1207" i="21"/>
  <c r="Q1207" i="21"/>
  <c r="D1199" i="21"/>
  <c r="Q1199" i="21"/>
  <c r="D1191" i="21"/>
  <c r="Q1191" i="21"/>
  <c r="D991" i="21"/>
  <c r="Q991" i="21"/>
  <c r="D983" i="21"/>
  <c r="Q983" i="21"/>
  <c r="D975" i="21"/>
  <c r="Q975" i="21"/>
  <c r="D967" i="21"/>
  <c r="Q967" i="21"/>
  <c r="D959" i="21"/>
  <c r="Q959" i="21"/>
  <c r="D951" i="21"/>
  <c r="Q951" i="21"/>
  <c r="Q941" i="21"/>
  <c r="D941" i="21"/>
  <c r="Q925" i="21"/>
  <c r="D925" i="21"/>
  <c r="Q889" i="21"/>
  <c r="D889" i="21"/>
  <c r="Q593" i="21"/>
  <c r="D593" i="21"/>
  <c r="Q569" i="21"/>
  <c r="D569" i="21"/>
  <c r="Q557" i="21"/>
  <c r="Q555" i="21" s="1"/>
  <c r="D557" i="21"/>
  <c r="Q549" i="21"/>
  <c r="D549" i="21"/>
  <c r="Q533" i="21"/>
  <c r="D533" i="21"/>
  <c r="Q513" i="21"/>
  <c r="D513" i="21"/>
  <c r="Q497" i="21"/>
  <c r="Q494" i="21" s="1"/>
  <c r="Q493" i="21" s="1"/>
  <c r="D497" i="21"/>
  <c r="Q485" i="21"/>
  <c r="D485" i="21"/>
  <c r="Q465" i="21"/>
  <c r="D465" i="21"/>
  <c r="Q449" i="21"/>
  <c r="D449" i="21"/>
  <c r="Q433" i="21"/>
  <c r="D433" i="21"/>
  <c r="Q417" i="21"/>
  <c r="D417" i="21"/>
  <c r="Q396" i="21"/>
  <c r="D396" i="21"/>
  <c r="Q288" i="21"/>
  <c r="D288" i="21"/>
  <c r="Q272" i="21"/>
  <c r="D272" i="21"/>
  <c r="Q108" i="21"/>
  <c r="D108" i="21"/>
  <c r="Q100" i="21"/>
  <c r="D100" i="21"/>
  <c r="Q92" i="21"/>
  <c r="D92" i="21"/>
  <c r="Q84" i="21"/>
  <c r="D84" i="21"/>
  <c r="Q76" i="21"/>
  <c r="D76" i="21"/>
  <c r="Q68" i="21"/>
  <c r="D68" i="21"/>
  <c r="Q60" i="21"/>
  <c r="D60" i="21"/>
  <c r="Q52" i="21"/>
  <c r="D52" i="21"/>
  <c r="Q44" i="21"/>
  <c r="D44" i="21"/>
  <c r="Q36" i="21"/>
  <c r="D36" i="21"/>
  <c r="Q24" i="21"/>
  <c r="D24" i="21"/>
  <c r="Q16" i="21"/>
  <c r="D16" i="21"/>
  <c r="Q251" i="21"/>
  <c r="D251" i="21"/>
  <c r="Q203" i="21"/>
  <c r="D203" i="21"/>
  <c r="Q187" i="21"/>
  <c r="D187" i="21"/>
  <c r="Q1617" i="21"/>
  <c r="D1617" i="21"/>
  <c r="Q1605" i="21"/>
  <c r="Q1602" i="21" s="1"/>
  <c r="D1605" i="21"/>
  <c r="Q1584" i="21"/>
  <c r="D1584" i="21"/>
  <c r="Q1771" i="21"/>
  <c r="Q1767" i="21" s="1"/>
  <c r="D1771" i="21"/>
  <c r="Q1763" i="21"/>
  <c r="D1763" i="21"/>
  <c r="Q1698" i="21"/>
  <c r="D1698" i="21"/>
  <c r="Q1625" i="21"/>
  <c r="D1625" i="21"/>
  <c r="Q1593" i="21"/>
  <c r="D1593" i="21"/>
  <c r="Q1609" i="21"/>
  <c r="Q1608" i="21" s="1"/>
  <c r="D1609" i="21"/>
  <c r="Q1576" i="21"/>
  <c r="D1576" i="21"/>
  <c r="Q1560" i="21"/>
  <c r="D1560" i="21"/>
  <c r="Q1544" i="21"/>
  <c r="Q1537" i="21" s="1"/>
  <c r="Q1536" i="21" s="1"/>
  <c r="D1544" i="21"/>
  <c r="Q1522" i="21"/>
  <c r="Q1518" i="21" s="1"/>
  <c r="D1522" i="21"/>
  <c r="Q1526" i="21"/>
  <c r="Q1523" i="21" s="1"/>
  <c r="D1526" i="21"/>
  <c r="Q1444" i="21"/>
  <c r="Q1442" i="21" s="1"/>
  <c r="D1444" i="21"/>
  <c r="Q1404" i="21"/>
  <c r="Q1389" i="21" s="1"/>
  <c r="Q1388" i="21" s="1"/>
  <c r="D1404" i="21"/>
  <c r="Q1372" i="21"/>
  <c r="D1372" i="21"/>
  <c r="Q1370" i="21"/>
  <c r="Q1378" i="21"/>
  <c r="Q1326" i="21"/>
  <c r="D1326" i="21"/>
  <c r="Q1322" i="21"/>
  <c r="D1322" i="21"/>
  <c r="Q1318" i="21"/>
  <c r="D1318" i="21"/>
  <c r="Q1314" i="21"/>
  <c r="D1314" i="21"/>
  <c r="Q1310" i="21"/>
  <c r="D1310" i="21"/>
  <c r="Q1306" i="21"/>
  <c r="D1306" i="21"/>
  <c r="Q1302" i="21"/>
  <c r="D1302" i="21"/>
  <c r="Q1298" i="21"/>
  <c r="D1298" i="21"/>
  <c r="Q1294" i="21"/>
  <c r="D1294" i="21"/>
  <c r="Q1290" i="21"/>
  <c r="D1290" i="21"/>
  <c r="Q1286" i="21"/>
  <c r="D1286" i="21"/>
  <c r="Q1282" i="21"/>
  <c r="D1282" i="21"/>
  <c r="D1181" i="21"/>
  <c r="Q1181" i="21"/>
  <c r="D1177" i="21"/>
  <c r="Q1177" i="21"/>
  <c r="D1173" i="21"/>
  <c r="Q1173" i="21"/>
  <c r="D1077" i="21"/>
  <c r="Q1077" i="21"/>
  <c r="Q1261" i="21"/>
  <c r="Q1225" i="21"/>
  <c r="D1225" i="21"/>
  <c r="Q1221" i="21"/>
  <c r="D1221" i="21"/>
  <c r="Q1217" i="21"/>
  <c r="D1217" i="21"/>
  <c r="Q1213" i="21"/>
  <c r="D1213" i="21"/>
  <c r="Q1209" i="21"/>
  <c r="D1209" i="21"/>
  <c r="Q1205" i="21"/>
  <c r="D1205" i="21"/>
  <c r="Q1201" i="21"/>
  <c r="D1201" i="21"/>
  <c r="Q1197" i="21"/>
  <c r="D1197" i="21"/>
  <c r="Q1193" i="21"/>
  <c r="D1193" i="21"/>
  <c r="Q1189" i="21"/>
  <c r="D1189" i="21"/>
  <c r="Q1169" i="21"/>
  <c r="Q1167" i="21" s="1"/>
  <c r="D1169" i="21"/>
  <c r="Q1073" i="21"/>
  <c r="D1073" i="21"/>
  <c r="Q1069" i="21"/>
  <c r="D1069" i="21"/>
  <c r="Q993" i="21"/>
  <c r="D993" i="21"/>
  <c r="Q989" i="21"/>
  <c r="D989" i="21"/>
  <c r="Q985" i="21"/>
  <c r="D985" i="21"/>
  <c r="Q981" i="21"/>
  <c r="D981" i="21"/>
  <c r="Q977" i="21"/>
  <c r="D977" i="21"/>
  <c r="Q973" i="21"/>
  <c r="D973" i="21"/>
  <c r="Q969" i="21"/>
  <c r="D969" i="21"/>
  <c r="Q965" i="21"/>
  <c r="D965" i="21"/>
  <c r="Q961" i="21"/>
  <c r="D961" i="21"/>
  <c r="Q957" i="21"/>
  <c r="D957" i="21"/>
  <c r="Q953" i="21"/>
  <c r="D953" i="21"/>
  <c r="Q1231" i="21"/>
  <c r="D1231" i="21"/>
  <c r="Q1183" i="21"/>
  <c r="D1183" i="21"/>
  <c r="Q1179" i="21"/>
  <c r="D1179" i="21"/>
  <c r="Q1175" i="21"/>
  <c r="D1175" i="21"/>
  <c r="Q1007" i="21"/>
  <c r="D1007" i="21"/>
  <c r="Q1003" i="21"/>
  <c r="D1003" i="21"/>
  <c r="Q999" i="21"/>
  <c r="D999" i="21"/>
  <c r="Q995" i="21"/>
  <c r="Q994" i="21" s="1"/>
  <c r="D995" i="21"/>
  <c r="D1089" i="21"/>
  <c r="Q1089" i="21"/>
  <c r="Q1087" i="21" s="1"/>
  <c r="Q1086" i="21" s="1"/>
  <c r="D1165" i="21"/>
  <c r="Q1165" i="21"/>
  <c r="Q1164" i="21" s="1"/>
  <c r="Q909" i="21"/>
  <c r="D909" i="21"/>
  <c r="Q869" i="21"/>
  <c r="D869" i="21"/>
  <c r="Q837" i="21"/>
  <c r="D837" i="21"/>
  <c r="Q785" i="21"/>
  <c r="D785" i="21"/>
  <c r="Q781" i="21"/>
  <c r="D781" i="21"/>
  <c r="Q1581" i="21"/>
  <c r="D1581" i="21"/>
  <c r="Q1549" i="21"/>
  <c r="D1549" i="21"/>
  <c r="D1145" i="21"/>
  <c r="Q1145" i="21"/>
  <c r="D1137" i="21"/>
  <c r="Q1137" i="21"/>
  <c r="D1129" i="21"/>
  <c r="Q1129" i="21"/>
  <c r="D1121" i="21"/>
  <c r="Q1121" i="21"/>
  <c r="D1113" i="21"/>
  <c r="Q1113" i="21"/>
  <c r="D1105" i="21"/>
  <c r="Q1105" i="21"/>
  <c r="D1097" i="21"/>
  <c r="Q1097" i="21"/>
  <c r="D1061" i="21"/>
  <c r="Q1061" i="21"/>
  <c r="D1053" i="21"/>
  <c r="Q1053" i="21"/>
  <c r="D1045" i="21"/>
  <c r="Q1045" i="21"/>
  <c r="D1029" i="21"/>
  <c r="Q1029" i="21"/>
  <c r="Q1027" i="21" s="1"/>
  <c r="Q817" i="21"/>
  <c r="D817" i="21"/>
  <c r="D801" i="21"/>
  <c r="Q801" i="21"/>
  <c r="Q800" i="21" s="1"/>
  <c r="Q701" i="21"/>
  <c r="D701" i="21"/>
  <c r="Q693" i="21"/>
  <c r="D693" i="21"/>
  <c r="Q685" i="21"/>
  <c r="D685" i="21"/>
  <c r="Q677" i="21"/>
  <c r="D677" i="21"/>
  <c r="Q621" i="21"/>
  <c r="D621" i="21"/>
  <c r="Q608" i="21"/>
  <c r="D608" i="21"/>
  <c r="Q669" i="21"/>
  <c r="D669" i="21"/>
  <c r="Q629" i="21"/>
  <c r="D629" i="21"/>
  <c r="Q613" i="21"/>
  <c r="D613" i="21"/>
  <c r="Q597" i="21"/>
  <c r="D597" i="21"/>
  <c r="Q581" i="21"/>
  <c r="Q577" i="21" s="1"/>
  <c r="Q576" i="21" s="1"/>
  <c r="D581" i="21"/>
  <c r="Q573" i="21"/>
  <c r="D573" i="21"/>
  <c r="Q561" i="21"/>
  <c r="D561" i="21"/>
  <c r="Q537" i="21"/>
  <c r="D537" i="21"/>
  <c r="Q517" i="21"/>
  <c r="D517" i="21"/>
  <c r="Q501" i="21"/>
  <c r="D501" i="21"/>
  <c r="Q489" i="21"/>
  <c r="D489" i="21"/>
  <c r="Q477" i="21"/>
  <c r="Q475" i="21" s="1"/>
  <c r="D477" i="21"/>
  <c r="Q469" i="21"/>
  <c r="D469" i="21"/>
  <c r="Q453" i="21"/>
  <c r="D453" i="21"/>
  <c r="Q437" i="21"/>
  <c r="D437" i="21"/>
  <c r="Q421" i="21"/>
  <c r="D421" i="21"/>
  <c r="Q384" i="21"/>
  <c r="D384" i="21"/>
  <c r="Q335" i="21"/>
  <c r="D335" i="21"/>
  <c r="Q327" i="21"/>
  <c r="D327" i="21"/>
  <c r="Q311" i="21"/>
  <c r="D311" i="21"/>
  <c r="Q303" i="21"/>
  <c r="D303" i="21"/>
  <c r="Q279" i="21"/>
  <c r="D279" i="21"/>
  <c r="Q172" i="21"/>
  <c r="D172" i="21"/>
  <c r="Q164" i="21"/>
  <c r="D164" i="21"/>
  <c r="Q156" i="21"/>
  <c r="D156" i="21"/>
  <c r="Q148" i="21"/>
  <c r="D148" i="21"/>
  <c r="Q140" i="21"/>
  <c r="D140" i="21"/>
  <c r="Q132" i="21"/>
  <c r="D132" i="21"/>
  <c r="Q124" i="21"/>
  <c r="D124" i="21"/>
  <c r="Q112" i="21"/>
  <c r="D112" i="21"/>
  <c r="Q28" i="21"/>
  <c r="D28" i="21"/>
  <c r="Q268" i="21"/>
  <c r="D268" i="21"/>
  <c r="Q255" i="21"/>
  <c r="D255" i="21"/>
  <c r="Q239" i="21"/>
  <c r="D239" i="21"/>
  <c r="Q231" i="21"/>
  <c r="D231" i="21"/>
  <c r="Q207" i="21"/>
  <c r="D207" i="21"/>
  <c r="Q191" i="21"/>
  <c r="D191" i="21"/>
  <c r="Q151" i="21"/>
  <c r="D151" i="21"/>
  <c r="Q143" i="21"/>
  <c r="D143" i="21"/>
  <c r="D56" i="17"/>
  <c r="Q1888" i="21"/>
  <c r="D1888" i="21"/>
  <c r="Q1860" i="21"/>
  <c r="D1860" i="21"/>
  <c r="Q1836" i="21"/>
  <c r="D1836" i="21"/>
  <c r="Q1791" i="21"/>
  <c r="Q1789" i="21" s="1"/>
  <c r="Q1788" i="21" s="1"/>
  <c r="D1791" i="21"/>
  <c r="Q1864" i="21"/>
  <c r="D1864" i="21"/>
  <c r="Q1892" i="21"/>
  <c r="Q1889" i="21" s="1"/>
  <c r="D1892" i="21"/>
  <c r="Q1856" i="21"/>
  <c r="D1856" i="21"/>
  <c r="Q1832" i="21"/>
  <c r="D1832" i="21"/>
  <c r="Q1807" i="21"/>
  <c r="D1807" i="21"/>
  <c r="Q1884" i="21"/>
  <c r="Q1883" i="21" s="1"/>
  <c r="D1884" i="21"/>
  <c r="Q1876" i="21"/>
  <c r="D1876" i="21"/>
  <c r="Q1779" i="21"/>
  <c r="Q1778" i="21" s="1"/>
  <c r="D1779" i="21"/>
  <c r="Q1685" i="21"/>
  <c r="D1685" i="21"/>
  <c r="Q1677" i="21"/>
  <c r="D1677" i="21"/>
  <c r="Q1669" i="21"/>
  <c r="D1669" i="21"/>
  <c r="Q1661" i="21"/>
  <c r="D1661" i="21"/>
  <c r="Q1653" i="21"/>
  <c r="D1653" i="21"/>
  <c r="Q1645" i="21"/>
  <c r="D1645" i="21"/>
  <c r="Q1637" i="21"/>
  <c r="D1637" i="21"/>
  <c r="Q1280" i="21"/>
  <c r="Q1420" i="21"/>
  <c r="Q1416" i="21" s="1"/>
  <c r="D1420" i="21"/>
  <c r="Q1376" i="21"/>
  <c r="Q1373" i="21" s="1"/>
  <c r="D1376" i="21"/>
  <c r="Q1364" i="21"/>
  <c r="D1364" i="21"/>
  <c r="Q1352" i="21"/>
  <c r="D1352" i="21"/>
  <c r="Q1336" i="21"/>
  <c r="D1336" i="21"/>
  <c r="Q1498" i="21"/>
  <c r="D1498" i="21"/>
  <c r="Q1400" i="21"/>
  <c r="D1400" i="21"/>
  <c r="Q1384" i="21"/>
  <c r="Q1383" i="21" s="1"/>
  <c r="D1384" i="21"/>
  <c r="Q1259" i="21"/>
  <c r="Q1258" i="21" s="1"/>
  <c r="D1259" i="21"/>
  <c r="Q1247" i="21"/>
  <c r="Q1245" i="21" s="1"/>
  <c r="D1247" i="21"/>
  <c r="Q1235" i="21"/>
  <c r="D1235" i="21"/>
  <c r="Q1267" i="21"/>
  <c r="Q1266" i="21" s="1"/>
  <c r="D1267" i="21"/>
  <c r="Q1147" i="21"/>
  <c r="D1147" i="21"/>
  <c r="Q1143" i="21"/>
  <c r="D1143" i="21"/>
  <c r="Q1139" i="21"/>
  <c r="D1139" i="21"/>
  <c r="Q1135" i="21"/>
  <c r="D1135" i="21"/>
  <c r="Q1131" i="21"/>
  <c r="D1131" i="21"/>
  <c r="Q1127" i="21"/>
  <c r="D1127" i="21"/>
  <c r="Q1123" i="21"/>
  <c r="D1123" i="21"/>
  <c r="Q1119" i="21"/>
  <c r="D1119" i="21"/>
  <c r="Q1115" i="21"/>
  <c r="D1115" i="21"/>
  <c r="Q1111" i="21"/>
  <c r="D1111" i="21"/>
  <c r="Q1107" i="21"/>
  <c r="D1107" i="21"/>
  <c r="Q1103" i="21"/>
  <c r="D1103" i="21"/>
  <c r="Q1099" i="21"/>
  <c r="D1099" i="21"/>
  <c r="Q1095" i="21"/>
  <c r="D1095" i="21"/>
  <c r="Q1063" i="21"/>
  <c r="D1063" i="21"/>
  <c r="Q1059" i="21"/>
  <c r="D1059" i="21"/>
  <c r="Q1055" i="21"/>
  <c r="D1055" i="21"/>
  <c r="Q1051" i="21"/>
  <c r="D1051" i="21"/>
  <c r="Q1047" i="21"/>
  <c r="D1047" i="21"/>
  <c r="Q1043" i="21"/>
  <c r="D1043" i="21"/>
  <c r="Q1039" i="21"/>
  <c r="D1039" i="21"/>
  <c r="Q1428" i="21"/>
  <c r="Q1426" i="21" s="1"/>
  <c r="D1428" i="21"/>
  <c r="Q1360" i="21"/>
  <c r="D1360" i="21"/>
  <c r="Q1239" i="21"/>
  <c r="D1239" i="21"/>
  <c r="Q1085" i="21"/>
  <c r="D1085" i="21"/>
  <c r="Q1021" i="21"/>
  <c r="Q1019" i="21" s="1"/>
  <c r="D1021" i="21"/>
  <c r="Q1013" i="21"/>
  <c r="Q1011" i="21" s="1"/>
  <c r="D1013" i="21"/>
  <c r="D1159" i="21"/>
  <c r="Q1159" i="21"/>
  <c r="D1075" i="21"/>
  <c r="Q1075" i="21"/>
  <c r="D1067" i="21"/>
  <c r="Q1067" i="21"/>
  <c r="Q873" i="21"/>
  <c r="D873" i="21"/>
  <c r="Q857" i="21"/>
  <c r="D857" i="21"/>
  <c r="Q841" i="21"/>
  <c r="D841" i="21"/>
  <c r="Q825" i="21"/>
  <c r="Q819" i="21" s="1"/>
  <c r="D825" i="21"/>
  <c r="D773" i="21"/>
  <c r="Q773" i="21"/>
  <c r="D769" i="21"/>
  <c r="Q769" i="21"/>
  <c r="D765" i="21"/>
  <c r="Q765" i="21"/>
  <c r="D761" i="21"/>
  <c r="Q761" i="21"/>
  <c r="D757" i="21"/>
  <c r="Q757" i="21"/>
  <c r="D753" i="21"/>
  <c r="Q753" i="21"/>
  <c r="D749" i="21"/>
  <c r="Q749" i="21"/>
  <c r="D745" i="21"/>
  <c r="Q745" i="21"/>
  <c r="D741" i="21"/>
  <c r="Q741" i="21"/>
  <c r="D737" i="21"/>
  <c r="Q737" i="21"/>
  <c r="D733" i="21"/>
  <c r="Q733" i="21"/>
  <c r="D729" i="21"/>
  <c r="Q729" i="21"/>
  <c r="D725" i="21"/>
  <c r="Q725" i="21"/>
  <c r="D721" i="21"/>
  <c r="Q721" i="21"/>
  <c r="Q937" i="21"/>
  <c r="D937" i="21"/>
  <c r="Q921" i="21"/>
  <c r="D921" i="21"/>
  <c r="Q905" i="21"/>
  <c r="Q901" i="21" s="1"/>
  <c r="D905" i="21"/>
  <c r="D1171" i="21"/>
  <c r="Q1171" i="21"/>
  <c r="D1023" i="21"/>
  <c r="Q1023" i="21"/>
  <c r="Q1022" i="21" s="1"/>
  <c r="Q917" i="21"/>
  <c r="D917" i="21"/>
  <c r="Q877" i="21"/>
  <c r="D877" i="21"/>
  <c r="Q845" i="21"/>
  <c r="D845" i="21"/>
  <c r="Q799" i="21"/>
  <c r="D799" i="21"/>
  <c r="Q791" i="21"/>
  <c r="Q789" i="21" s="1"/>
  <c r="D791" i="21"/>
  <c r="Q1597" i="21"/>
  <c r="Q1596" i="21" s="1"/>
  <c r="D1597" i="21"/>
  <c r="D1219" i="21"/>
  <c r="Q1219" i="21"/>
  <c r="D1211" i="21"/>
  <c r="Q1211" i="21"/>
  <c r="D1203" i="21"/>
  <c r="Q1203" i="21"/>
  <c r="D1195" i="21"/>
  <c r="Q1195" i="21"/>
  <c r="D1187" i="21"/>
  <c r="Q1187" i="21"/>
  <c r="D987" i="21"/>
  <c r="Q987" i="21"/>
  <c r="D979" i="21"/>
  <c r="Q979" i="21"/>
  <c r="D971" i="21"/>
  <c r="Q971" i="21"/>
  <c r="D963" i="21"/>
  <c r="Q963" i="21"/>
  <c r="D955" i="21"/>
  <c r="Q955" i="21"/>
  <c r="Q949" i="21"/>
  <c r="D949" i="21"/>
  <c r="Q933" i="21"/>
  <c r="D933" i="21"/>
  <c r="Q881" i="21"/>
  <c r="Q878" i="21" s="1"/>
  <c r="D881" i="21"/>
  <c r="D811" i="21"/>
  <c r="Q811" i="21"/>
  <c r="D807" i="21"/>
  <c r="Q807" i="21"/>
  <c r="Q805" i="21" s="1"/>
  <c r="Q604" i="21"/>
  <c r="D604" i="21"/>
  <c r="Q617" i="21"/>
  <c r="D617" i="21"/>
  <c r="Q661" i="21"/>
  <c r="Q585" i="21"/>
  <c r="D585" i="21"/>
  <c r="Q541" i="21"/>
  <c r="D541" i="21"/>
  <c r="Q521" i="21"/>
  <c r="D521" i="21"/>
  <c r="Q505" i="21"/>
  <c r="D505" i="21"/>
  <c r="Q457" i="21"/>
  <c r="D457" i="21"/>
  <c r="Q441" i="21"/>
  <c r="D441" i="21"/>
  <c r="Q425" i="21"/>
  <c r="D425" i="21"/>
  <c r="Q400" i="21"/>
  <c r="D400" i="21"/>
  <c r="Q388" i="21"/>
  <c r="D388" i="21"/>
  <c r="Q292" i="21"/>
  <c r="D292" i="21"/>
  <c r="Q284" i="21"/>
  <c r="D284" i="21"/>
  <c r="Q529" i="21"/>
  <c r="D529" i="21"/>
  <c r="Q295" i="21"/>
  <c r="D295" i="21"/>
  <c r="D56" i="20"/>
  <c r="D56" i="19"/>
  <c r="Q269" i="21"/>
  <c r="D269" i="21"/>
  <c r="Q136" i="21"/>
  <c r="D136" i="21"/>
  <c r="Q104" i="21"/>
  <c r="D104" i="21"/>
  <c r="Q96" i="21"/>
  <c r="D96" i="21"/>
  <c r="Q88" i="21"/>
  <c r="D88" i="21"/>
  <c r="Q80" i="21"/>
  <c r="D80" i="21"/>
  <c r="Q72" i="21"/>
  <c r="D72" i="21"/>
  <c r="Q64" i="21"/>
  <c r="D64" i="21"/>
  <c r="Q56" i="21"/>
  <c r="D56" i="21"/>
  <c r="Q48" i="21"/>
  <c r="D48" i="21"/>
  <c r="Q40" i="21"/>
  <c r="D40" i="21"/>
  <c r="Q32" i="21"/>
  <c r="D32" i="21"/>
  <c r="Q20" i="21"/>
  <c r="D20" i="21"/>
  <c r="Q12" i="21"/>
  <c r="D12" i="21"/>
  <c r="Q264" i="21"/>
  <c r="D264" i="21"/>
  <c r="Q259" i="21"/>
  <c r="D259" i="21"/>
  <c r="Q243" i="21"/>
  <c r="D243" i="21"/>
  <c r="Q223" i="21"/>
  <c r="D56" i="18" s="1"/>
  <c r="D223" i="21"/>
  <c r="Q211" i="21"/>
  <c r="D211" i="21"/>
  <c r="Q195" i="21"/>
  <c r="D195" i="21"/>
  <c r="Q179" i="21"/>
  <c r="D179" i="21"/>
  <c r="D55" i="18"/>
  <c r="D709" i="16"/>
  <c r="Q709" i="16"/>
  <c r="Q721" i="16"/>
  <c r="D721" i="16"/>
  <c r="D705" i="16"/>
  <c r="Q705" i="16"/>
  <c r="D689" i="16"/>
  <c r="Q689" i="16"/>
  <c r="K56" i="13"/>
  <c r="N56" i="13"/>
  <c r="J56" i="13"/>
  <c r="M56" i="13"/>
  <c r="D54" i="14"/>
  <c r="L56" i="13"/>
  <c r="Q737" i="16"/>
  <c r="D737" i="16"/>
  <c r="Q729" i="16"/>
  <c r="Q681" i="16"/>
  <c r="D681" i="16"/>
  <c r="Q677" i="16"/>
  <c r="D677" i="16"/>
  <c r="Q673" i="16"/>
  <c r="D673" i="16"/>
  <c r="Q669" i="16"/>
  <c r="D669" i="16"/>
  <c r="Q665" i="16"/>
  <c r="D665" i="16"/>
  <c r="Q661" i="16"/>
  <c r="D661" i="16"/>
  <c r="Q657" i="16"/>
  <c r="D657" i="16"/>
  <c r="Q648" i="16"/>
  <c r="D648" i="16"/>
  <c r="Q624" i="16"/>
  <c r="Q622" i="16" s="1"/>
  <c r="D624" i="16"/>
  <c r="Q633" i="16"/>
  <c r="D633" i="16"/>
  <c r="Q502" i="16"/>
  <c r="D502" i="16"/>
  <c r="Q458" i="16"/>
  <c r="D458" i="16"/>
  <c r="Q381" i="16"/>
  <c r="D381" i="16"/>
  <c r="Q373" i="16"/>
  <c r="D373" i="16"/>
  <c r="J309" i="3"/>
  <c r="M309" i="3"/>
  <c r="D307" i="4"/>
  <c r="L309" i="3"/>
  <c r="K309" i="3"/>
  <c r="Q345" i="16"/>
  <c r="D345" i="16"/>
  <c r="Q325" i="16"/>
  <c r="D325" i="16"/>
  <c r="Q267" i="16"/>
  <c r="Q265" i="16" s="1"/>
  <c r="D267" i="16"/>
  <c r="Q259" i="16"/>
  <c r="D259" i="16"/>
  <c r="Q251" i="16"/>
  <c r="Q250" i="16" s="1"/>
  <c r="D251" i="16"/>
  <c r="Q304" i="16"/>
  <c r="D203" i="4"/>
  <c r="D206" i="3"/>
  <c r="D194" i="5"/>
  <c r="Q145" i="16"/>
  <c r="D145" i="16"/>
  <c r="Q137" i="16"/>
  <c r="D137" i="16"/>
  <c r="Q129" i="16"/>
  <c r="D129" i="16"/>
  <c r="Q113" i="16"/>
  <c r="D113" i="16"/>
  <c r="Q88" i="16"/>
  <c r="D88" i="16"/>
  <c r="Q121" i="16"/>
  <c r="D121" i="16"/>
  <c r="D55" i="5"/>
  <c r="D56" i="4"/>
  <c r="D59" i="3"/>
  <c r="M126" i="14"/>
  <c r="M162" i="14" s="1"/>
  <c r="M188" i="14" s="1"/>
  <c r="M21" i="14"/>
  <c r="P109" i="14"/>
  <c r="P110" i="8"/>
  <c r="M126" i="11"/>
  <c r="M162" i="11" s="1"/>
  <c r="M188" i="11" s="1"/>
  <c r="M21" i="11"/>
  <c r="P104" i="8"/>
  <c r="P114" i="8" s="1"/>
  <c r="N67" i="8"/>
  <c r="N66" i="8" s="1"/>
  <c r="J67" i="8"/>
  <c r="M67" i="8"/>
  <c r="L67" i="8"/>
  <c r="K67" i="8"/>
  <c r="M21" i="12"/>
  <c r="M121" i="12"/>
  <c r="M157" i="12" s="1"/>
  <c r="M183" i="12" s="1"/>
  <c r="N121" i="10"/>
  <c r="D693" i="16"/>
  <c r="Q693" i="16"/>
  <c r="Q749" i="16"/>
  <c r="D749" i="16"/>
  <c r="Q638" i="16"/>
  <c r="D638" i="16"/>
  <c r="Q600" i="16"/>
  <c r="Q598" i="16" s="1"/>
  <c r="Q597" i="16" s="1"/>
  <c r="D600" i="16"/>
  <c r="Q584" i="16"/>
  <c r="D584" i="16"/>
  <c r="Q576" i="16"/>
  <c r="D576" i="16"/>
  <c r="Q568" i="16"/>
  <c r="D568" i="16"/>
  <c r="Q560" i="16"/>
  <c r="D560" i="16"/>
  <c r="D679" i="16"/>
  <c r="Q679" i="16"/>
  <c r="D675" i="16"/>
  <c r="Q675" i="16"/>
  <c r="D671" i="16"/>
  <c r="Q671" i="16"/>
  <c r="D667" i="16"/>
  <c r="Q667" i="16"/>
  <c r="D663" i="16"/>
  <c r="Q663" i="16"/>
  <c r="D659" i="16"/>
  <c r="Q659" i="16"/>
  <c r="Q556" i="16"/>
  <c r="D556" i="16"/>
  <c r="Q544" i="16"/>
  <c r="D544" i="16"/>
  <c r="Q534" i="16"/>
  <c r="D534" i="16"/>
  <c r="Q526" i="16"/>
  <c r="D526" i="16"/>
  <c r="Q518" i="16"/>
  <c r="D518" i="16"/>
  <c r="Q510" i="16"/>
  <c r="D510" i="16"/>
  <c r="Q490" i="16"/>
  <c r="D490" i="16"/>
  <c r="Q482" i="16"/>
  <c r="D482" i="16"/>
  <c r="Q474" i="16"/>
  <c r="D474" i="16"/>
  <c r="Q466" i="16"/>
  <c r="D466" i="16"/>
  <c r="Q446" i="16"/>
  <c r="Q443" i="16" s="1"/>
  <c r="D446" i="16"/>
  <c r="Q438" i="16"/>
  <c r="D438" i="16"/>
  <c r="Q430" i="16"/>
  <c r="D430" i="16"/>
  <c r="Q422" i="16"/>
  <c r="D422" i="16"/>
  <c r="Q414" i="16"/>
  <c r="D414" i="16"/>
  <c r="Q401" i="16"/>
  <c r="D401" i="16"/>
  <c r="Q365" i="16"/>
  <c r="D365" i="16"/>
  <c r="Q352" i="16"/>
  <c r="D352" i="16"/>
  <c r="Q333" i="16"/>
  <c r="D333" i="16"/>
  <c r="Q313" i="16"/>
  <c r="Q309" i="16" s="1"/>
  <c r="D313" i="16"/>
  <c r="Q297" i="16"/>
  <c r="D297" i="16"/>
  <c r="Q289" i="16"/>
  <c r="D289" i="16"/>
  <c r="Q275" i="16"/>
  <c r="Q271" i="16" s="1"/>
  <c r="D275" i="16"/>
  <c r="Q243" i="16"/>
  <c r="D243" i="16"/>
  <c r="Q235" i="16"/>
  <c r="D235" i="16"/>
  <c r="Q227" i="16"/>
  <c r="D227" i="16"/>
  <c r="Q219" i="16"/>
  <c r="D219" i="16"/>
  <c r="Q211" i="16"/>
  <c r="D211" i="16"/>
  <c r="Q203" i="16"/>
  <c r="D203" i="16"/>
  <c r="Q255" i="16"/>
  <c r="D141" i="3" s="1"/>
  <c r="Q195" i="16"/>
  <c r="D195" i="16"/>
  <c r="Q187" i="16"/>
  <c r="D187" i="16"/>
  <c r="Q174" i="16"/>
  <c r="D174" i="16"/>
  <c r="Q152" i="16"/>
  <c r="D93" i="4"/>
  <c r="D89" i="5"/>
  <c r="D97" i="3"/>
  <c r="Q69" i="16"/>
  <c r="D52" i="5"/>
  <c r="D53" i="4"/>
  <c r="D56" i="3"/>
  <c r="M44" i="9"/>
  <c r="L44" i="9"/>
  <c r="K44" i="9"/>
  <c r="J44" i="9"/>
  <c r="E164" i="12"/>
  <c r="P115" i="11"/>
  <c r="E197" i="10"/>
  <c r="N70" i="7"/>
  <c r="N69" i="7" s="1"/>
  <c r="J70" i="7"/>
  <c r="M70" i="7"/>
  <c r="L70" i="7"/>
  <c r="K70" i="7"/>
  <c r="N45" i="6"/>
  <c r="J45" i="6"/>
  <c r="M45" i="6"/>
  <c r="L45" i="6"/>
  <c r="K45" i="6"/>
  <c r="K37" i="8"/>
  <c r="J37" i="8"/>
  <c r="M37" i="8"/>
  <c r="L37" i="8"/>
  <c r="D701" i="16"/>
  <c r="Q701" i="16"/>
  <c r="Q757" i="16"/>
  <c r="Q752" i="16" s="1"/>
  <c r="D757" i="16"/>
  <c r="D713" i="16"/>
  <c r="Q713" i="16"/>
  <c r="D697" i="16"/>
  <c r="Q697" i="16"/>
  <c r="D652" i="16"/>
  <c r="Q652" i="16"/>
  <c r="Q651" i="16" s="1"/>
  <c r="D49" i="9" s="1"/>
  <c r="Q683" i="16"/>
  <c r="D683" i="16"/>
  <c r="Q634" i="16"/>
  <c r="D634" i="16"/>
  <c r="Q620" i="16"/>
  <c r="Q619" i="16" s="1"/>
  <c r="Q615" i="16" s="1"/>
  <c r="D620" i="16"/>
  <c r="Q608" i="16"/>
  <c r="D608" i="16"/>
  <c r="Q592" i="16"/>
  <c r="D592" i="16"/>
  <c r="Q682" i="16"/>
  <c r="D682" i="16"/>
  <c r="D644" i="16"/>
  <c r="Q644" i="16"/>
  <c r="Q641" i="16" s="1"/>
  <c r="Q506" i="16"/>
  <c r="D506" i="16"/>
  <c r="Q498" i="16"/>
  <c r="D498" i="16"/>
  <c r="Q454" i="16"/>
  <c r="D454" i="16"/>
  <c r="Q385" i="16"/>
  <c r="Q383" i="16" s="1"/>
  <c r="D385" i="16"/>
  <c r="Q377" i="16"/>
  <c r="D377" i="16"/>
  <c r="Q369" i="16"/>
  <c r="D369" i="16"/>
  <c r="J315" i="3"/>
  <c r="M315" i="3"/>
  <c r="D313" i="4"/>
  <c r="L315" i="3"/>
  <c r="K315" i="3"/>
  <c r="Q398" i="16"/>
  <c r="D297" i="5" s="1"/>
  <c r="Q341" i="16"/>
  <c r="Q340" i="16" s="1"/>
  <c r="D261" i="3" s="1"/>
  <c r="D341" i="16"/>
  <c r="Q280" i="16"/>
  <c r="D280" i="16"/>
  <c r="Q263" i="16"/>
  <c r="Q260" i="16" s="1"/>
  <c r="D263" i="16"/>
  <c r="Q247" i="16"/>
  <c r="D247" i="16"/>
  <c r="Q357" i="16"/>
  <c r="D357" i="16"/>
  <c r="D92" i="5"/>
  <c r="D96" i="4"/>
  <c r="D100" i="3"/>
  <c r="Q321" i="16"/>
  <c r="D252" i="3" s="1"/>
  <c r="Q294" i="16"/>
  <c r="Q170" i="16"/>
  <c r="D170" i="16"/>
  <c r="Q149" i="16"/>
  <c r="D149" i="16"/>
  <c r="Q141" i="16"/>
  <c r="D141" i="16"/>
  <c r="Q133" i="16"/>
  <c r="D133" i="16"/>
  <c r="Q125" i="16"/>
  <c r="D125" i="16"/>
  <c r="Q100" i="16"/>
  <c r="D100" i="16"/>
  <c r="Q109" i="16"/>
  <c r="D109" i="16"/>
  <c r="Q10" i="16"/>
  <c r="E190" i="15"/>
  <c r="P111" i="13"/>
  <c r="N121" i="13"/>
  <c r="E197" i="13"/>
  <c r="P109" i="11"/>
  <c r="P119" i="11" s="1"/>
  <c r="E188" i="8"/>
  <c r="N44" i="9"/>
  <c r="N42" i="9" s="1"/>
  <c r="K37" i="7"/>
  <c r="J37" i="7"/>
  <c r="M37" i="7"/>
  <c r="L37" i="7"/>
  <c r="N20" i="4"/>
  <c r="N232" i="4"/>
  <c r="N285" i="4" s="1"/>
  <c r="Q745" i="16"/>
  <c r="Q741" i="16"/>
  <c r="Q739" i="16" s="1"/>
  <c r="D741" i="16"/>
  <c r="Q612" i="16"/>
  <c r="D612" i="16"/>
  <c r="Q596" i="16"/>
  <c r="D596" i="16"/>
  <c r="Q588" i="16"/>
  <c r="D588" i="16"/>
  <c r="Q580" i="16"/>
  <c r="D580" i="16"/>
  <c r="Q572" i="16"/>
  <c r="D572" i="16"/>
  <c r="Q564" i="16"/>
  <c r="D564" i="16"/>
  <c r="D685" i="16"/>
  <c r="Q685" i="16"/>
  <c r="D650" i="16"/>
  <c r="Q650" i="16"/>
  <c r="Q646" i="16" s="1"/>
  <c r="Q637" i="16"/>
  <c r="Q636" i="16" s="1"/>
  <c r="D637" i="16"/>
  <c r="Q552" i="16"/>
  <c r="D552" i="16"/>
  <c r="Q538" i="16"/>
  <c r="Q536" i="16" s="1"/>
  <c r="D538" i="16"/>
  <c r="Q530" i="16"/>
  <c r="Q528" i="16" s="1"/>
  <c r="Q527" i="16" s="1"/>
  <c r="D530" i="16"/>
  <c r="Q522" i="16"/>
  <c r="Q520" i="16" s="1"/>
  <c r="D522" i="16"/>
  <c r="Q514" i="16"/>
  <c r="D514" i="16"/>
  <c r="Q494" i="16"/>
  <c r="D494" i="16"/>
  <c r="Q486" i="16"/>
  <c r="D486" i="16"/>
  <c r="Q478" i="16"/>
  <c r="D478" i="16"/>
  <c r="Q470" i="16"/>
  <c r="D470" i="16"/>
  <c r="Q442" i="16"/>
  <c r="Q440" i="16" s="1"/>
  <c r="D442" i="16"/>
  <c r="Q434" i="16"/>
  <c r="D434" i="16"/>
  <c r="Q426" i="16"/>
  <c r="D426" i="16"/>
  <c r="Q418" i="16"/>
  <c r="Q410" i="16" s="1"/>
  <c r="D418" i="16"/>
  <c r="Q405" i="16"/>
  <c r="Q403" i="16" s="1"/>
  <c r="D405" i="16"/>
  <c r="Q397" i="16"/>
  <c r="Q393" i="16" s="1"/>
  <c r="D397" i="16"/>
  <c r="Q361" i="16"/>
  <c r="D361" i="16"/>
  <c r="Q548" i="16"/>
  <c r="Q450" i="16"/>
  <c r="Q337" i="16"/>
  <c r="D337" i="16"/>
  <c r="Q329" i="16"/>
  <c r="D329" i="16"/>
  <c r="Q317" i="16"/>
  <c r="D317" i="16"/>
  <c r="Q301" i="16"/>
  <c r="Q299" i="16" s="1"/>
  <c r="D301" i="16"/>
  <c r="Q293" i="16"/>
  <c r="D293" i="16"/>
  <c r="Q284" i="16"/>
  <c r="D284" i="16"/>
  <c r="Q239" i="16"/>
  <c r="D239" i="16"/>
  <c r="Q231" i="16"/>
  <c r="D231" i="16"/>
  <c r="Q223" i="16"/>
  <c r="D223" i="16"/>
  <c r="Q215" i="16"/>
  <c r="D215" i="16"/>
  <c r="Q207" i="16"/>
  <c r="D207" i="16"/>
  <c r="Q199" i="16"/>
  <c r="D199" i="16"/>
  <c r="Q191" i="16"/>
  <c r="Q176" i="16" s="1"/>
  <c r="D191" i="16"/>
  <c r="Q157" i="16"/>
  <c r="D102" i="3" s="1"/>
  <c r="Q166" i="16"/>
  <c r="Q162" i="16" s="1"/>
  <c r="D166" i="16"/>
  <c r="Q96" i="16"/>
  <c r="D96" i="16"/>
  <c r="Q79" i="16"/>
  <c r="Q117" i="16"/>
  <c r="D117" i="16"/>
  <c r="Q104" i="16"/>
  <c r="D104" i="16"/>
  <c r="Q74" i="16"/>
  <c r="N114" i="15"/>
  <c r="P104" i="15" s="1"/>
  <c r="P115" i="14"/>
  <c r="E195" i="14"/>
  <c r="E195" i="11"/>
  <c r="M121" i="8"/>
  <c r="M157" i="8" s="1"/>
  <c r="M181" i="8" s="1"/>
  <c r="M21" i="8"/>
  <c r="N42" i="6"/>
  <c r="P110" i="12"/>
  <c r="P114" i="12" s="1"/>
  <c r="N119" i="6"/>
  <c r="E193" i="6"/>
  <c r="E191" i="7"/>
  <c r="N37" i="8"/>
  <c r="N35" i="8" s="1"/>
  <c r="N117" i="7"/>
  <c r="P107" i="7" s="1"/>
  <c r="E292" i="4"/>
  <c r="N224" i="5"/>
  <c r="N276" i="5" s="1"/>
  <c r="N20" i="5"/>
  <c r="N309" i="3"/>
  <c r="P205" i="5"/>
  <c r="P215" i="5" s="1"/>
  <c r="P220" i="4"/>
  <c r="P224" i="4" s="1"/>
  <c r="N226" i="3"/>
  <c r="I271" i="1"/>
  <c r="K271" i="1" s="1"/>
  <c r="M271" i="1" s="1"/>
  <c r="O271" i="1" s="1"/>
  <c r="I272" i="1"/>
  <c r="K272" i="1" s="1"/>
  <c r="M272" i="1" s="1"/>
  <c r="O272" i="1" s="1"/>
  <c r="I273" i="1"/>
  <c r="K273" i="1" s="1"/>
  <c r="M273" i="1" s="1"/>
  <c r="O273" i="1" s="1"/>
  <c r="I270" i="1"/>
  <c r="K270" i="1" s="1"/>
  <c r="M270" i="1" s="1"/>
  <c r="O270" i="1" s="1"/>
  <c r="Q818" i="21" l="1"/>
  <c r="D46" i="18"/>
  <c r="D46" i="20"/>
  <c r="M56" i="18"/>
  <c r="L56" i="18"/>
  <c r="K56" i="18"/>
  <c r="J56" i="18"/>
  <c r="N56" i="18"/>
  <c r="Q219" i="21"/>
  <c r="Q115" i="21" s="1"/>
  <c r="L56" i="19"/>
  <c r="K56" i="19"/>
  <c r="J56" i="19"/>
  <c r="M56" i="19"/>
  <c r="N56" i="19"/>
  <c r="Q229" i="21"/>
  <c r="Q1172" i="21"/>
  <c r="Q411" i="21"/>
  <c r="Q410" i="21" s="1"/>
  <c r="Q1092" i="21"/>
  <c r="Q920" i="21"/>
  <c r="Q919" i="21" s="1"/>
  <c r="Q671" i="21"/>
  <c r="Q1706" i="21"/>
  <c r="K56" i="20"/>
  <c r="J56" i="20"/>
  <c r="M56" i="20"/>
  <c r="L56" i="20"/>
  <c r="N56" i="20"/>
  <c r="Q1038" i="21"/>
  <c r="Q107" i="21"/>
  <c r="D55" i="17"/>
  <c r="Q1279" i="21"/>
  <c r="L55" i="18"/>
  <c r="K55" i="18"/>
  <c r="J55" i="18"/>
  <c r="M55" i="18"/>
  <c r="N55" i="18"/>
  <c r="Q9" i="21"/>
  <c r="Q399" i="21"/>
  <c r="Q318" i="21" s="1"/>
  <c r="D55" i="20"/>
  <c r="Q1186" i="21"/>
  <c r="Q1185" i="21" s="1"/>
  <c r="Q718" i="21"/>
  <c r="Q717" i="21" s="1"/>
  <c r="L56" i="17"/>
  <c r="K56" i="17"/>
  <c r="N56" i="17"/>
  <c r="J56" i="17"/>
  <c r="M56" i="17"/>
  <c r="Q310" i="21"/>
  <c r="D55" i="19"/>
  <c r="Q1076" i="21"/>
  <c r="Q1632" i="21"/>
  <c r="Q1631" i="21" s="1"/>
  <c r="Q1501" i="21"/>
  <c r="Q1441" i="21" s="1"/>
  <c r="Q1440" i="21" s="1"/>
  <c r="Q1740" i="21"/>
  <c r="Q1739" i="21" s="1"/>
  <c r="D173" i="8"/>
  <c r="D176" i="7"/>
  <c r="D178" i="6"/>
  <c r="Q270" i="16"/>
  <c r="D82" i="15"/>
  <c r="D87" i="14"/>
  <c r="D89" i="13"/>
  <c r="D89" i="10"/>
  <c r="D82" i="12"/>
  <c r="D87" i="11"/>
  <c r="D82" i="8"/>
  <c r="D85" i="7"/>
  <c r="D87" i="6"/>
  <c r="D159" i="5"/>
  <c r="D168" i="4"/>
  <c r="D172" i="3"/>
  <c r="Q409" i="16"/>
  <c r="Q392" i="16"/>
  <c r="D303" i="5" s="1"/>
  <c r="D291" i="5"/>
  <c r="Q175" i="16"/>
  <c r="D128" i="4"/>
  <c r="D133" i="3"/>
  <c r="D121" i="5"/>
  <c r="Q308" i="16"/>
  <c r="D251" i="3"/>
  <c r="D58" i="4"/>
  <c r="D61" i="3"/>
  <c r="N21" i="3"/>
  <c r="N233" i="3" s="1"/>
  <c r="N287" i="3" s="1"/>
  <c r="P222" i="3"/>
  <c r="P224" i="3"/>
  <c r="D56" i="8"/>
  <c r="D59" i="6"/>
  <c r="D57" i="7"/>
  <c r="Q535" i="16"/>
  <c r="M100" i="3"/>
  <c r="L100" i="3"/>
  <c r="K100" i="3"/>
  <c r="J100" i="3"/>
  <c r="N100" i="3"/>
  <c r="N99" i="3" s="1"/>
  <c r="Q591" i="16"/>
  <c r="L93" i="4"/>
  <c r="K93" i="4"/>
  <c r="J93" i="4"/>
  <c r="M93" i="4"/>
  <c r="N93" i="4"/>
  <c r="N92" i="4" s="1"/>
  <c r="M141" i="3"/>
  <c r="D314" i="3"/>
  <c r="L141" i="3"/>
  <c r="K141" i="3"/>
  <c r="J141" i="3"/>
  <c r="N141" i="3"/>
  <c r="N140" i="3" s="1"/>
  <c r="Q347" i="16"/>
  <c r="Q463" i="16"/>
  <c r="D51" i="6" s="1"/>
  <c r="Q509" i="16"/>
  <c r="Q508" i="16" s="1"/>
  <c r="Q574" i="16"/>
  <c r="Q573" i="16" s="1"/>
  <c r="P119" i="14"/>
  <c r="M56" i="4"/>
  <c r="L56" i="4"/>
  <c r="K56" i="4"/>
  <c r="J56" i="4"/>
  <c r="N56" i="4"/>
  <c r="N55" i="4" s="1"/>
  <c r="K194" i="5"/>
  <c r="J194" i="5"/>
  <c r="M194" i="5"/>
  <c r="L194" i="5"/>
  <c r="N194" i="5"/>
  <c r="N191" i="5" s="1"/>
  <c r="D298" i="5"/>
  <c r="N307" i="4"/>
  <c r="J307" i="4"/>
  <c r="M307" i="4"/>
  <c r="L307" i="4"/>
  <c r="K307" i="4"/>
  <c r="D54" i="11"/>
  <c r="D53" i="12"/>
  <c r="D56" i="10"/>
  <c r="D53" i="15"/>
  <c r="K54" i="14"/>
  <c r="J54" i="14"/>
  <c r="M54" i="14"/>
  <c r="L54" i="14"/>
  <c r="N54" i="14"/>
  <c r="D56" i="6"/>
  <c r="D54" i="7"/>
  <c r="D53" i="8"/>
  <c r="M128" i="13"/>
  <c r="M164" i="13" s="1"/>
  <c r="M190" i="13" s="1"/>
  <c r="M21" i="13"/>
  <c r="P119" i="13"/>
  <c r="P117" i="13"/>
  <c r="M96" i="4"/>
  <c r="L96" i="4"/>
  <c r="K96" i="4"/>
  <c r="J96" i="4"/>
  <c r="N96" i="4"/>
  <c r="N95" i="4" s="1"/>
  <c r="M261" i="3"/>
  <c r="D260" i="4"/>
  <c r="L261" i="3"/>
  <c r="K261" i="3"/>
  <c r="J261" i="3"/>
  <c r="N261" i="3"/>
  <c r="D304" i="5"/>
  <c r="N313" i="4"/>
  <c r="J313" i="4"/>
  <c r="M313" i="4"/>
  <c r="L313" i="4"/>
  <c r="K313" i="4"/>
  <c r="K56" i="3"/>
  <c r="J56" i="3"/>
  <c r="M56" i="3"/>
  <c r="L56" i="3"/>
  <c r="N56" i="3"/>
  <c r="M128" i="10"/>
  <c r="M164" i="10" s="1"/>
  <c r="M190" i="10" s="1"/>
  <c r="M21" i="10"/>
  <c r="P119" i="10"/>
  <c r="P117" i="10"/>
  <c r="M55" i="5"/>
  <c r="L55" i="5"/>
  <c r="K55" i="5"/>
  <c r="J55" i="5"/>
  <c r="N55" i="5"/>
  <c r="N54" i="5" s="1"/>
  <c r="L206" i="3"/>
  <c r="K206" i="3"/>
  <c r="J206" i="3"/>
  <c r="M206" i="3"/>
  <c r="N206" i="3"/>
  <c r="N203" i="3" s="1"/>
  <c r="D133" i="4"/>
  <c r="D138" i="3"/>
  <c r="D126" i="5"/>
  <c r="Q371" i="16"/>
  <c r="Q631" i="16"/>
  <c r="Q630" i="16" s="1"/>
  <c r="D172" i="8" s="1"/>
  <c r="M21" i="6"/>
  <c r="M126" i="6"/>
  <c r="M162" i="6" s="1"/>
  <c r="M186" i="6" s="1"/>
  <c r="P117" i="6"/>
  <c r="P115" i="6"/>
  <c r="L102" i="3"/>
  <c r="D308" i="3"/>
  <c r="K102" i="3"/>
  <c r="J102" i="3"/>
  <c r="M102" i="3"/>
  <c r="N102" i="3"/>
  <c r="N101" i="3" s="1"/>
  <c r="M21" i="7"/>
  <c r="M124" i="7"/>
  <c r="M160" i="7" s="1"/>
  <c r="M184" i="7" s="1"/>
  <c r="P113" i="7"/>
  <c r="P117" i="7" s="1"/>
  <c r="P115" i="7"/>
  <c r="M121" i="15"/>
  <c r="M157" i="15" s="1"/>
  <c r="M183" i="15" s="1"/>
  <c r="M21" i="15"/>
  <c r="P112" i="15"/>
  <c r="P110" i="15"/>
  <c r="P114" i="15" s="1"/>
  <c r="Q93" i="16"/>
  <c r="Q328" i="16"/>
  <c r="D140" i="8"/>
  <c r="D145" i="6"/>
  <c r="Q738" i="16"/>
  <c r="P121" i="13"/>
  <c r="L92" i="5"/>
  <c r="K92" i="5"/>
  <c r="J92" i="5"/>
  <c r="M92" i="5"/>
  <c r="N92" i="5"/>
  <c r="N91" i="5" s="1"/>
  <c r="J297" i="5"/>
  <c r="M297" i="5"/>
  <c r="L297" i="5"/>
  <c r="K297" i="5"/>
  <c r="N297" i="5"/>
  <c r="Q382" i="16"/>
  <c r="D303" i="3"/>
  <c r="Q497" i="16"/>
  <c r="Q604" i="16"/>
  <c r="J49" i="9"/>
  <c r="E26" i="9" s="1"/>
  <c r="M49" i="9"/>
  <c r="L49" i="9"/>
  <c r="E25" i="9" s="1"/>
  <c r="K49" i="9"/>
  <c r="E27" i="9" s="1"/>
  <c r="N49" i="9"/>
  <c r="E190" i="12"/>
  <c r="L53" i="4"/>
  <c r="K53" i="4"/>
  <c r="J53" i="4"/>
  <c r="M53" i="4"/>
  <c r="N53" i="4"/>
  <c r="K97" i="3"/>
  <c r="J97" i="3"/>
  <c r="M97" i="3"/>
  <c r="L97" i="3"/>
  <c r="N97" i="3"/>
  <c r="N96" i="3" s="1"/>
  <c r="D89" i="15"/>
  <c r="D94" i="14"/>
  <c r="D96" i="13"/>
  <c r="D89" i="12"/>
  <c r="D94" i="11"/>
  <c r="D96" i="10"/>
  <c r="D92" i="7"/>
  <c r="D94" i="6"/>
  <c r="D89" i="8"/>
  <c r="D175" i="4"/>
  <c r="D179" i="3"/>
  <c r="D166" i="5"/>
  <c r="Q364" i="16"/>
  <c r="D270" i="3" s="1"/>
  <c r="D61" i="6"/>
  <c r="D59" i="7"/>
  <c r="Q555" i="16"/>
  <c r="Q554" i="16" s="1"/>
  <c r="Q567" i="16"/>
  <c r="D143" i="7" s="1"/>
  <c r="L203" i="4"/>
  <c r="K203" i="4"/>
  <c r="J203" i="4"/>
  <c r="M203" i="4"/>
  <c r="N203" i="4"/>
  <c r="N200" i="4" s="1"/>
  <c r="Q9" i="16"/>
  <c r="D47" i="5"/>
  <c r="D48" i="4"/>
  <c r="D51" i="3"/>
  <c r="M252" i="3"/>
  <c r="D251" i="4"/>
  <c r="L252" i="3"/>
  <c r="K252" i="3"/>
  <c r="J252" i="3"/>
  <c r="N252" i="3"/>
  <c r="P216" i="3"/>
  <c r="P226" i="3" s="1"/>
  <c r="P109" i="6"/>
  <c r="P119" i="6" s="1"/>
  <c r="L52" i="5"/>
  <c r="K52" i="5"/>
  <c r="J52" i="5"/>
  <c r="M52" i="5"/>
  <c r="N52" i="5"/>
  <c r="K89" i="5"/>
  <c r="J89" i="5"/>
  <c r="M89" i="5"/>
  <c r="L89" i="5"/>
  <c r="N89" i="5"/>
  <c r="N88" i="5" s="1"/>
  <c r="P111" i="10"/>
  <c r="P121" i="10" s="1"/>
  <c r="L59" i="3"/>
  <c r="K59" i="3"/>
  <c r="N59" i="3"/>
  <c r="N58" i="3" s="1"/>
  <c r="J59" i="3"/>
  <c r="M59" i="3"/>
  <c r="Q656" i="16"/>
  <c r="N55" i="13"/>
  <c r="I152" i="1"/>
  <c r="K152" i="1" s="1"/>
  <c r="M152" i="1" s="1"/>
  <c r="O152" i="1" s="1"/>
  <c r="L142" i="1"/>
  <c r="K142" i="1"/>
  <c r="J142" i="1"/>
  <c r="I142" i="1"/>
  <c r="E142" i="1"/>
  <c r="D142" i="1"/>
  <c r="C142" i="1"/>
  <c r="B142" i="1"/>
  <c r="Q8" i="21" l="1"/>
  <c r="D46" i="17"/>
  <c r="K55" i="19"/>
  <c r="N55" i="19"/>
  <c r="N53" i="19" s="1"/>
  <c r="J55" i="19"/>
  <c r="M55" i="19"/>
  <c r="L55" i="19"/>
  <c r="N53" i="18"/>
  <c r="Q1037" i="21"/>
  <c r="Q228" i="21"/>
  <c r="D46" i="19"/>
  <c r="J46" i="20"/>
  <c r="D48" i="20"/>
  <c r="M46" i="20"/>
  <c r="L46" i="20"/>
  <c r="K46" i="20"/>
  <c r="N46" i="20"/>
  <c r="J55" i="20"/>
  <c r="M55" i="20"/>
  <c r="L55" i="20"/>
  <c r="K55" i="20"/>
  <c r="N55" i="20"/>
  <c r="N53" i="20" s="1"/>
  <c r="Q1091" i="21"/>
  <c r="Q1090" i="21" s="1"/>
  <c r="Q716" i="21"/>
  <c r="L46" i="18"/>
  <c r="K46" i="18"/>
  <c r="J46" i="18"/>
  <c r="M46" i="18"/>
  <c r="D48" i="18"/>
  <c r="N46" i="18"/>
  <c r="K55" i="17"/>
  <c r="J55" i="17"/>
  <c r="M55" i="17"/>
  <c r="L55" i="17"/>
  <c r="N55" i="17"/>
  <c r="N53" i="17" s="1"/>
  <c r="Q409" i="21"/>
  <c r="Q1787" i="21" s="1"/>
  <c r="N143" i="7"/>
  <c r="J143" i="7"/>
  <c r="M143" i="7"/>
  <c r="D204" i="7"/>
  <c r="L143" i="7"/>
  <c r="K143" i="7"/>
  <c r="J27" i="9"/>
  <c r="D201" i="6"/>
  <c r="D53" i="6"/>
  <c r="M51" i="6"/>
  <c r="D141" i="6"/>
  <c r="L51" i="6"/>
  <c r="K51" i="6"/>
  <c r="J51" i="6"/>
  <c r="N51" i="6"/>
  <c r="P200" i="4"/>
  <c r="M233" i="4"/>
  <c r="M286" i="4" s="1"/>
  <c r="M21" i="4"/>
  <c r="O210" i="4" s="1"/>
  <c r="N210" i="4"/>
  <c r="D177" i="6"/>
  <c r="L61" i="6"/>
  <c r="K61" i="6"/>
  <c r="N61" i="6"/>
  <c r="N60" i="6" s="1"/>
  <c r="J61" i="6"/>
  <c r="M61" i="6"/>
  <c r="K96" i="10"/>
  <c r="J96" i="10"/>
  <c r="M96" i="10"/>
  <c r="L96" i="10"/>
  <c r="N96" i="10"/>
  <c r="N94" i="10" s="1"/>
  <c r="L94" i="14"/>
  <c r="K94" i="14"/>
  <c r="J94" i="14"/>
  <c r="M94" i="14"/>
  <c r="N94" i="14"/>
  <c r="N92" i="14" s="1"/>
  <c r="N51" i="5"/>
  <c r="M270" i="3"/>
  <c r="D269" i="4"/>
  <c r="L270" i="3"/>
  <c r="K270" i="3"/>
  <c r="J270" i="3"/>
  <c r="N270" i="3"/>
  <c r="J89" i="8"/>
  <c r="M89" i="8"/>
  <c r="L89" i="8"/>
  <c r="K89" i="8"/>
  <c r="N89" i="8"/>
  <c r="N87" i="8" s="1"/>
  <c r="J94" i="11"/>
  <c r="M94" i="11"/>
  <c r="L94" i="11"/>
  <c r="K94" i="11"/>
  <c r="N94" i="11"/>
  <c r="N92" i="11" s="1"/>
  <c r="J89" i="15"/>
  <c r="M89" i="15"/>
  <c r="L89" i="15"/>
  <c r="K89" i="15"/>
  <c r="N89" i="15"/>
  <c r="N87" i="15" s="1"/>
  <c r="M308" i="3"/>
  <c r="L308" i="3"/>
  <c r="K308" i="3"/>
  <c r="J308" i="3"/>
  <c r="N308" i="3"/>
  <c r="N307" i="3" s="1"/>
  <c r="Q370" i="16"/>
  <c r="D278" i="3"/>
  <c r="M22" i="3"/>
  <c r="N213" i="3"/>
  <c r="K304" i="5"/>
  <c r="J304" i="5"/>
  <c r="M304" i="5"/>
  <c r="L304" i="5"/>
  <c r="N304" i="5"/>
  <c r="K53" i="8"/>
  <c r="J53" i="8"/>
  <c r="M53" i="8"/>
  <c r="L53" i="8"/>
  <c r="N53" i="8"/>
  <c r="L53" i="15"/>
  <c r="J53" i="15"/>
  <c r="M53" i="15"/>
  <c r="K53" i="15"/>
  <c r="N53" i="15"/>
  <c r="Q346" i="16"/>
  <c r="D269" i="3"/>
  <c r="D144" i="6"/>
  <c r="J57" i="7"/>
  <c r="M57" i="7"/>
  <c r="L57" i="7"/>
  <c r="K57" i="7"/>
  <c r="N57" i="7"/>
  <c r="N56" i="7" s="1"/>
  <c r="D257" i="5"/>
  <c r="J121" i="5"/>
  <c r="D123" i="5"/>
  <c r="M121" i="5"/>
  <c r="L121" i="5"/>
  <c r="K121" i="5"/>
  <c r="N121" i="5"/>
  <c r="J291" i="5"/>
  <c r="M291" i="5"/>
  <c r="L291" i="5"/>
  <c r="K291" i="5"/>
  <c r="N291" i="5"/>
  <c r="N87" i="6"/>
  <c r="J87" i="6"/>
  <c r="D211" i="6"/>
  <c r="D150" i="6"/>
  <c r="D89" i="6"/>
  <c r="M87" i="6"/>
  <c r="L87" i="6"/>
  <c r="K87" i="6"/>
  <c r="D208" i="12"/>
  <c r="D84" i="12"/>
  <c r="M82" i="12"/>
  <c r="L82" i="12"/>
  <c r="D145" i="12"/>
  <c r="K82" i="12"/>
  <c r="N82" i="12"/>
  <c r="J82" i="12"/>
  <c r="D145" i="15"/>
  <c r="K82" i="15"/>
  <c r="N82" i="15"/>
  <c r="J82" i="15"/>
  <c r="D208" i="15"/>
  <c r="D84" i="15"/>
  <c r="M82" i="15"/>
  <c r="L82" i="15"/>
  <c r="M176" i="7"/>
  <c r="L176" i="7"/>
  <c r="K176" i="7"/>
  <c r="J176" i="7"/>
  <c r="N176" i="7"/>
  <c r="D243" i="5"/>
  <c r="M251" i="4"/>
  <c r="L251" i="4"/>
  <c r="K251" i="4"/>
  <c r="J251" i="4"/>
  <c r="N251" i="4"/>
  <c r="D239" i="5"/>
  <c r="L47" i="5"/>
  <c r="K47" i="5"/>
  <c r="J47" i="5"/>
  <c r="D49" i="5"/>
  <c r="M47" i="5"/>
  <c r="N47" i="5"/>
  <c r="D248" i="3"/>
  <c r="K51" i="3"/>
  <c r="J51" i="3"/>
  <c r="D53" i="3"/>
  <c r="M51" i="3"/>
  <c r="L51" i="3"/>
  <c r="N51" i="3"/>
  <c r="K166" i="5"/>
  <c r="J166" i="5"/>
  <c r="M166" i="5"/>
  <c r="L166" i="5"/>
  <c r="N166" i="5"/>
  <c r="N164" i="5" s="1"/>
  <c r="M94" i="6"/>
  <c r="L94" i="6"/>
  <c r="K94" i="6"/>
  <c r="J94" i="6"/>
  <c r="N94" i="6"/>
  <c r="N92" i="6" s="1"/>
  <c r="L89" i="12"/>
  <c r="K89" i="12"/>
  <c r="J89" i="12"/>
  <c r="M89" i="12"/>
  <c r="N89" i="12"/>
  <c r="N87" i="12" s="1"/>
  <c r="J303" i="3"/>
  <c r="M303" i="3"/>
  <c r="D301" i="4"/>
  <c r="L303" i="3"/>
  <c r="K303" i="3"/>
  <c r="N303" i="3"/>
  <c r="K140" i="8"/>
  <c r="N140" i="8"/>
  <c r="J140" i="8"/>
  <c r="M140" i="8"/>
  <c r="D201" i="8"/>
  <c r="L140" i="8"/>
  <c r="J126" i="5"/>
  <c r="M126" i="5"/>
  <c r="L126" i="5"/>
  <c r="K126" i="5"/>
  <c r="N126" i="5"/>
  <c r="N125" i="5" s="1"/>
  <c r="D252" i="5"/>
  <c r="M260" i="4"/>
  <c r="L260" i="4"/>
  <c r="K260" i="4"/>
  <c r="J260" i="4"/>
  <c r="N260" i="4"/>
  <c r="M54" i="7"/>
  <c r="L54" i="7"/>
  <c r="K54" i="7"/>
  <c r="J54" i="7"/>
  <c r="N54" i="7"/>
  <c r="J56" i="10"/>
  <c r="M56" i="10"/>
  <c r="L56" i="10"/>
  <c r="K56" i="10"/>
  <c r="N56" i="10"/>
  <c r="K298" i="5"/>
  <c r="J298" i="5"/>
  <c r="M298" i="5"/>
  <c r="L298" i="5"/>
  <c r="N298" i="5"/>
  <c r="N296" i="5" s="1"/>
  <c r="M314" i="3"/>
  <c r="L314" i="3"/>
  <c r="K314" i="3"/>
  <c r="J314" i="3"/>
  <c r="N314" i="3"/>
  <c r="N313" i="3" s="1"/>
  <c r="D142" i="7"/>
  <c r="M59" i="6"/>
  <c r="L59" i="6"/>
  <c r="K59" i="6"/>
  <c r="J59" i="6"/>
  <c r="N59" i="6"/>
  <c r="N58" i="6" s="1"/>
  <c r="D302" i="3"/>
  <c r="K61" i="3"/>
  <c r="J61" i="3"/>
  <c r="M61" i="3"/>
  <c r="L61" i="3"/>
  <c r="N61" i="3"/>
  <c r="N60" i="3" s="1"/>
  <c r="D250" i="4"/>
  <c r="L251" i="3"/>
  <c r="K251" i="3"/>
  <c r="N251" i="3"/>
  <c r="J251" i="3"/>
  <c r="M251" i="3"/>
  <c r="D266" i="3"/>
  <c r="L133" i="3"/>
  <c r="K133" i="3"/>
  <c r="N133" i="3"/>
  <c r="J133" i="3"/>
  <c r="D135" i="3"/>
  <c r="M133" i="3"/>
  <c r="J303" i="5"/>
  <c r="M303" i="5"/>
  <c r="L303" i="5"/>
  <c r="K303" i="5"/>
  <c r="N303" i="5"/>
  <c r="N302" i="5" s="1"/>
  <c r="D49" i="7"/>
  <c r="D275" i="3"/>
  <c r="D174" i="3"/>
  <c r="M172" i="3"/>
  <c r="L172" i="3"/>
  <c r="K172" i="3"/>
  <c r="J172" i="3"/>
  <c r="N172" i="3"/>
  <c r="N85" i="7"/>
  <c r="J85" i="7"/>
  <c r="D209" i="7"/>
  <c r="D148" i="7"/>
  <c r="D87" i="7"/>
  <c r="M85" i="7"/>
  <c r="L85" i="7"/>
  <c r="K85" i="7"/>
  <c r="L89" i="10"/>
  <c r="D215" i="10"/>
  <c r="D152" i="10"/>
  <c r="K89" i="10"/>
  <c r="J89" i="10"/>
  <c r="D91" i="10"/>
  <c r="M89" i="10"/>
  <c r="N89" i="10"/>
  <c r="J173" i="8"/>
  <c r="M173" i="8"/>
  <c r="L173" i="8"/>
  <c r="K173" i="8"/>
  <c r="N173" i="8"/>
  <c r="Q655" i="16"/>
  <c r="D48" i="15"/>
  <c r="D49" i="14"/>
  <c r="D51" i="13"/>
  <c r="D49" i="11"/>
  <c r="D48" i="12"/>
  <c r="D51" i="10"/>
  <c r="D247" i="4"/>
  <c r="L48" i="4"/>
  <c r="K48" i="4"/>
  <c r="J48" i="4"/>
  <c r="D50" i="4"/>
  <c r="M48" i="4"/>
  <c r="N48" i="4"/>
  <c r="D175" i="7"/>
  <c r="M59" i="7"/>
  <c r="L59" i="7"/>
  <c r="K59" i="7"/>
  <c r="J59" i="7"/>
  <c r="N59" i="7"/>
  <c r="N58" i="7" s="1"/>
  <c r="L179" i="3"/>
  <c r="K179" i="3"/>
  <c r="J179" i="3"/>
  <c r="M179" i="3"/>
  <c r="N179" i="3"/>
  <c r="N177" i="3" s="1"/>
  <c r="M92" i="7"/>
  <c r="L92" i="7"/>
  <c r="K92" i="7"/>
  <c r="J92" i="7"/>
  <c r="N92" i="7"/>
  <c r="N90" i="7" s="1"/>
  <c r="L96" i="13"/>
  <c r="K96" i="13"/>
  <c r="J96" i="13"/>
  <c r="M96" i="13"/>
  <c r="N96" i="13"/>
  <c r="N52" i="4"/>
  <c r="N48" i="9"/>
  <c r="E24" i="9"/>
  <c r="D59" i="14"/>
  <c r="D61" i="13"/>
  <c r="D59" i="11"/>
  <c r="D61" i="10"/>
  <c r="Q327" i="16"/>
  <c r="D260" i="3"/>
  <c r="L138" i="3"/>
  <c r="K138" i="3"/>
  <c r="N138" i="3"/>
  <c r="N137" i="3" s="1"/>
  <c r="J138" i="3"/>
  <c r="M138" i="3"/>
  <c r="N55" i="3"/>
  <c r="L56" i="6"/>
  <c r="K56" i="6"/>
  <c r="N56" i="6"/>
  <c r="J56" i="6"/>
  <c r="M56" i="6"/>
  <c r="J53" i="12"/>
  <c r="M53" i="12"/>
  <c r="L53" i="12"/>
  <c r="K53" i="12"/>
  <c r="N53" i="12"/>
  <c r="M21" i="5"/>
  <c r="O201" i="5" s="1"/>
  <c r="M225" i="5"/>
  <c r="M277" i="5" s="1"/>
  <c r="N201" i="5"/>
  <c r="P191" i="5" s="1"/>
  <c r="D139" i="8"/>
  <c r="L56" i="8"/>
  <c r="K56" i="8"/>
  <c r="N56" i="8"/>
  <c r="N55" i="8" s="1"/>
  <c r="J56" i="8"/>
  <c r="M56" i="8"/>
  <c r="D98" i="4"/>
  <c r="L58" i="4"/>
  <c r="K58" i="4"/>
  <c r="J58" i="4"/>
  <c r="M58" i="4"/>
  <c r="N58" i="4"/>
  <c r="N57" i="4" s="1"/>
  <c r="D265" i="4"/>
  <c r="L128" i="4"/>
  <c r="K128" i="4"/>
  <c r="J128" i="4"/>
  <c r="D130" i="4"/>
  <c r="M128" i="4"/>
  <c r="N128" i="4"/>
  <c r="D274" i="4"/>
  <c r="D170" i="4"/>
  <c r="M168" i="4"/>
  <c r="L168" i="4"/>
  <c r="K168" i="4"/>
  <c r="J168" i="4"/>
  <c r="N168" i="4"/>
  <c r="D206" i="8"/>
  <c r="D145" i="8"/>
  <c r="N82" i="8"/>
  <c r="J82" i="8"/>
  <c r="D84" i="8"/>
  <c r="M82" i="8"/>
  <c r="L82" i="8"/>
  <c r="K82" i="8"/>
  <c r="D91" i="13"/>
  <c r="M89" i="13"/>
  <c r="L89" i="13"/>
  <c r="D152" i="13"/>
  <c r="K89" i="13"/>
  <c r="D215" i="13"/>
  <c r="J89" i="13"/>
  <c r="N89" i="13"/>
  <c r="L175" i="4"/>
  <c r="K175" i="4"/>
  <c r="J175" i="4"/>
  <c r="M175" i="4"/>
  <c r="N175" i="4"/>
  <c r="N173" i="4" s="1"/>
  <c r="Q603" i="16"/>
  <c r="D148" i="15"/>
  <c r="D153" i="14"/>
  <c r="D155" i="13"/>
  <c r="D153" i="11"/>
  <c r="D155" i="10"/>
  <c r="D148" i="12"/>
  <c r="D148" i="8"/>
  <c r="D151" i="7"/>
  <c r="D153" i="6"/>
  <c r="N145" i="6"/>
  <c r="J145" i="6"/>
  <c r="M145" i="6"/>
  <c r="D206" i="6"/>
  <c r="L145" i="6"/>
  <c r="K145" i="6"/>
  <c r="Q92" i="16"/>
  <c r="Q8" i="16" s="1"/>
  <c r="D88" i="4"/>
  <c r="D84" i="5"/>
  <c r="D92" i="3"/>
  <c r="M172" i="8"/>
  <c r="L172" i="8"/>
  <c r="K172" i="8"/>
  <c r="N172" i="8"/>
  <c r="N171" i="8" s="1"/>
  <c r="J172" i="8"/>
  <c r="L133" i="4"/>
  <c r="K133" i="4"/>
  <c r="J133" i="4"/>
  <c r="M133" i="4"/>
  <c r="N133" i="4"/>
  <c r="N132" i="4" s="1"/>
  <c r="N53" i="14"/>
  <c r="M54" i="11"/>
  <c r="L54" i="11"/>
  <c r="K54" i="11"/>
  <c r="J54" i="11"/>
  <c r="N54" i="11"/>
  <c r="Q462" i="16"/>
  <c r="D48" i="8"/>
  <c r="D266" i="5"/>
  <c r="L159" i="5"/>
  <c r="K159" i="5"/>
  <c r="J159" i="5"/>
  <c r="D161" i="5"/>
  <c r="M159" i="5"/>
  <c r="N159" i="5"/>
  <c r="D150" i="11"/>
  <c r="K87" i="11"/>
  <c r="D213" i="11"/>
  <c r="J87" i="11"/>
  <c r="D89" i="11"/>
  <c r="M87" i="11"/>
  <c r="L87" i="11"/>
  <c r="N87" i="11"/>
  <c r="D213" i="14"/>
  <c r="D89" i="14"/>
  <c r="M87" i="14"/>
  <c r="L87" i="14"/>
  <c r="D150" i="14"/>
  <c r="K87" i="14"/>
  <c r="J87" i="14"/>
  <c r="N87" i="14"/>
  <c r="M178" i="6"/>
  <c r="L178" i="6"/>
  <c r="K178" i="6"/>
  <c r="J178" i="6"/>
  <c r="N178" i="6"/>
  <c r="K46" i="19" l="1"/>
  <c r="N46" i="19"/>
  <c r="J46" i="19"/>
  <c r="D48" i="19"/>
  <c r="M46" i="19"/>
  <c r="L46" i="19"/>
  <c r="K46" i="17"/>
  <c r="J46" i="17"/>
  <c r="D48" i="17"/>
  <c r="M46" i="17"/>
  <c r="L46" i="17"/>
  <c r="N46" i="17"/>
  <c r="K48" i="18"/>
  <c r="J48" i="18"/>
  <c r="M48" i="18"/>
  <c r="L48" i="18"/>
  <c r="N48" i="18"/>
  <c r="N45" i="18" s="1"/>
  <c r="M48" i="20"/>
  <c r="L48" i="20"/>
  <c r="K48" i="20"/>
  <c r="N48" i="20"/>
  <c r="N45" i="20" s="1"/>
  <c r="J48" i="20"/>
  <c r="L88" i="4"/>
  <c r="K88" i="4"/>
  <c r="J88" i="4"/>
  <c r="D90" i="4"/>
  <c r="M88" i="4"/>
  <c r="N88" i="4"/>
  <c r="J206" i="6"/>
  <c r="M206" i="6"/>
  <c r="L206" i="6"/>
  <c r="K206" i="6"/>
  <c r="N206" i="6"/>
  <c r="D216" i="6"/>
  <c r="M153" i="6"/>
  <c r="L153" i="6"/>
  <c r="K153" i="6"/>
  <c r="J153" i="6"/>
  <c r="N153" i="6"/>
  <c r="D220" i="10"/>
  <c r="M155" i="10"/>
  <c r="L155" i="10"/>
  <c r="K155" i="10"/>
  <c r="J155" i="10"/>
  <c r="N155" i="10"/>
  <c r="L148" i="15"/>
  <c r="D213" i="15"/>
  <c r="K148" i="15"/>
  <c r="J148" i="15"/>
  <c r="M148" i="15"/>
  <c r="N148" i="15"/>
  <c r="N152" i="13"/>
  <c r="J152" i="13"/>
  <c r="D154" i="13"/>
  <c r="M152" i="13"/>
  <c r="L152" i="13"/>
  <c r="K152" i="13"/>
  <c r="D259" i="4"/>
  <c r="L260" i="3"/>
  <c r="K260" i="3"/>
  <c r="J260" i="3"/>
  <c r="M260" i="3"/>
  <c r="N260" i="3"/>
  <c r="L61" i="13"/>
  <c r="D179" i="13"/>
  <c r="K61" i="13"/>
  <c r="J61" i="13"/>
  <c r="M61" i="13"/>
  <c r="N61" i="13"/>
  <c r="D136" i="12"/>
  <c r="J48" i="12"/>
  <c r="D50" i="12"/>
  <c r="M48" i="12"/>
  <c r="L48" i="12"/>
  <c r="D198" i="12"/>
  <c r="K48" i="12"/>
  <c r="N48" i="12"/>
  <c r="L48" i="15"/>
  <c r="D198" i="15"/>
  <c r="D136" i="15"/>
  <c r="J48" i="15"/>
  <c r="D50" i="15"/>
  <c r="M48" i="15"/>
  <c r="K48" i="15"/>
  <c r="N48" i="15"/>
  <c r="D150" i="7"/>
  <c r="M148" i="7"/>
  <c r="L148" i="7"/>
  <c r="K148" i="7"/>
  <c r="J148" i="7"/>
  <c r="N148" i="7"/>
  <c r="J208" i="15"/>
  <c r="D210" i="15"/>
  <c r="M208" i="15"/>
  <c r="L208" i="15"/>
  <c r="K208" i="15"/>
  <c r="N208" i="15"/>
  <c r="L145" i="15"/>
  <c r="K145" i="15"/>
  <c r="J145" i="15"/>
  <c r="D147" i="15"/>
  <c r="M145" i="15"/>
  <c r="N145" i="15"/>
  <c r="N145" i="12"/>
  <c r="J145" i="12"/>
  <c r="D147" i="12"/>
  <c r="M145" i="12"/>
  <c r="L145" i="12"/>
  <c r="K145" i="12"/>
  <c r="D210" i="12"/>
  <c r="L208" i="12"/>
  <c r="K208" i="12"/>
  <c r="J208" i="12"/>
  <c r="M208" i="12"/>
  <c r="N208" i="12"/>
  <c r="M89" i="6"/>
  <c r="L89" i="6"/>
  <c r="K89" i="6"/>
  <c r="J89" i="6"/>
  <c r="N89" i="6"/>
  <c r="N86" i="6"/>
  <c r="D259" i="5"/>
  <c r="M257" i="5"/>
  <c r="L257" i="5"/>
  <c r="K257" i="5"/>
  <c r="J257" i="5"/>
  <c r="N257" i="5"/>
  <c r="M21" i="3"/>
  <c r="M233" i="3" s="1"/>
  <c r="M287" i="3" s="1"/>
  <c r="P201" i="3"/>
  <c r="P211" i="3"/>
  <c r="P197" i="3"/>
  <c r="P194" i="3"/>
  <c r="P208" i="3"/>
  <c r="D215" i="11"/>
  <c r="M213" i="11"/>
  <c r="L213" i="11"/>
  <c r="K213" i="11"/>
  <c r="J213" i="11"/>
  <c r="N213" i="11"/>
  <c r="D214" i="7"/>
  <c r="M151" i="7"/>
  <c r="L151" i="7"/>
  <c r="K151" i="7"/>
  <c r="J151" i="7"/>
  <c r="N151" i="7"/>
  <c r="D218" i="11"/>
  <c r="L153" i="11"/>
  <c r="K153" i="11"/>
  <c r="J153" i="11"/>
  <c r="M153" i="11"/>
  <c r="N153" i="11"/>
  <c r="L170" i="4"/>
  <c r="K170" i="4"/>
  <c r="J170" i="4"/>
  <c r="M170" i="4"/>
  <c r="N170" i="4"/>
  <c r="N167" i="4" s="1"/>
  <c r="K130" i="4"/>
  <c r="J130" i="4"/>
  <c r="M130" i="4"/>
  <c r="L130" i="4"/>
  <c r="N130" i="4"/>
  <c r="L265" i="4"/>
  <c r="K265" i="4"/>
  <c r="J265" i="4"/>
  <c r="D267" i="4"/>
  <c r="M265" i="4"/>
  <c r="N265" i="4"/>
  <c r="J139" i="8"/>
  <c r="M139" i="8"/>
  <c r="D200" i="8"/>
  <c r="L139" i="8"/>
  <c r="K139" i="8"/>
  <c r="N139" i="8"/>
  <c r="N55" i="6"/>
  <c r="D177" i="14"/>
  <c r="L59" i="14"/>
  <c r="K59" i="14"/>
  <c r="J59" i="14"/>
  <c r="M59" i="14"/>
  <c r="N59" i="14"/>
  <c r="D203" i="11"/>
  <c r="D51" i="11"/>
  <c r="M49" i="11"/>
  <c r="L49" i="11"/>
  <c r="D141" i="11"/>
  <c r="K49" i="11"/>
  <c r="J49" i="11"/>
  <c r="N49" i="11"/>
  <c r="D154" i="10"/>
  <c r="M152" i="10"/>
  <c r="L152" i="10"/>
  <c r="K152" i="10"/>
  <c r="J152" i="10"/>
  <c r="N152" i="10"/>
  <c r="D211" i="7"/>
  <c r="M209" i="7"/>
  <c r="L209" i="7"/>
  <c r="K209" i="7"/>
  <c r="J209" i="7"/>
  <c r="N209" i="7"/>
  <c r="L174" i="3"/>
  <c r="K174" i="3"/>
  <c r="J174" i="3"/>
  <c r="M174" i="3"/>
  <c r="N174" i="3"/>
  <c r="N171" i="3" s="1"/>
  <c r="D242" i="5"/>
  <c r="L250" i="4"/>
  <c r="K250" i="4"/>
  <c r="J250" i="4"/>
  <c r="M250" i="4"/>
  <c r="N250" i="4"/>
  <c r="M142" i="7"/>
  <c r="D203" i="7"/>
  <c r="L142" i="7"/>
  <c r="K142" i="7"/>
  <c r="J142" i="7"/>
  <c r="N142" i="7"/>
  <c r="J252" i="5"/>
  <c r="M252" i="5"/>
  <c r="L252" i="5"/>
  <c r="K252" i="5"/>
  <c r="N252" i="5"/>
  <c r="K49" i="5"/>
  <c r="J49" i="5"/>
  <c r="M49" i="5"/>
  <c r="L49" i="5"/>
  <c r="N49" i="5"/>
  <c r="D241" i="5"/>
  <c r="M239" i="5"/>
  <c r="L239" i="5"/>
  <c r="K239" i="5"/>
  <c r="J239" i="5"/>
  <c r="N239" i="5"/>
  <c r="D152" i="6"/>
  <c r="M150" i="6"/>
  <c r="L150" i="6"/>
  <c r="K150" i="6"/>
  <c r="J150" i="6"/>
  <c r="N150" i="6"/>
  <c r="N52" i="15"/>
  <c r="O213" i="3"/>
  <c r="M234" i="3"/>
  <c r="M288" i="3" s="1"/>
  <c r="E27" i="6"/>
  <c r="L53" i="6"/>
  <c r="K53" i="6"/>
  <c r="N53" i="6"/>
  <c r="J53" i="6"/>
  <c r="E26" i="6" s="1"/>
  <c r="M53" i="6"/>
  <c r="L89" i="14"/>
  <c r="K89" i="14"/>
  <c r="J89" i="14"/>
  <c r="M89" i="14"/>
  <c r="N89" i="14"/>
  <c r="K161" i="5"/>
  <c r="J161" i="5"/>
  <c r="M161" i="5"/>
  <c r="L161" i="5"/>
  <c r="N161" i="5"/>
  <c r="N158" i="5" s="1"/>
  <c r="D268" i="5"/>
  <c r="M266" i="5"/>
  <c r="L266" i="5"/>
  <c r="K266" i="5"/>
  <c r="J266" i="5"/>
  <c r="N266" i="5"/>
  <c r="D257" i="3"/>
  <c r="K92" i="3"/>
  <c r="J92" i="3"/>
  <c r="D94" i="3"/>
  <c r="M92" i="3"/>
  <c r="L92" i="3"/>
  <c r="N92" i="3"/>
  <c r="J148" i="8"/>
  <c r="D211" i="8"/>
  <c r="M148" i="8"/>
  <c r="L148" i="8"/>
  <c r="K148" i="8"/>
  <c r="N148" i="8"/>
  <c r="N155" i="13"/>
  <c r="J155" i="13"/>
  <c r="M155" i="13"/>
  <c r="D220" i="13"/>
  <c r="L155" i="13"/>
  <c r="K155" i="13"/>
  <c r="K215" i="13"/>
  <c r="J215" i="13"/>
  <c r="D217" i="13"/>
  <c r="M215" i="13"/>
  <c r="L215" i="13"/>
  <c r="N215" i="13"/>
  <c r="J145" i="8"/>
  <c r="D147" i="8"/>
  <c r="M145" i="8"/>
  <c r="L145" i="8"/>
  <c r="K145" i="8"/>
  <c r="N145" i="8"/>
  <c r="L274" i="4"/>
  <c r="K274" i="4"/>
  <c r="J274" i="4"/>
  <c r="D276" i="4"/>
  <c r="M274" i="4"/>
  <c r="N274" i="4"/>
  <c r="M224" i="5"/>
  <c r="M276" i="5" s="1"/>
  <c r="M20" i="5"/>
  <c r="P196" i="5"/>
  <c r="P182" i="5"/>
  <c r="P201" i="5" s="1"/>
  <c r="P185" i="5"/>
  <c r="P189" i="5"/>
  <c r="P199" i="5"/>
  <c r="N52" i="12"/>
  <c r="D179" i="10"/>
  <c r="K61" i="10"/>
  <c r="J61" i="10"/>
  <c r="M61" i="10"/>
  <c r="L61" i="10"/>
  <c r="N61" i="10"/>
  <c r="N60" i="10" s="1"/>
  <c r="K50" i="4"/>
  <c r="J50" i="4"/>
  <c r="M50" i="4"/>
  <c r="L50" i="4"/>
  <c r="N50" i="4"/>
  <c r="L247" i="4"/>
  <c r="K247" i="4"/>
  <c r="N247" i="4"/>
  <c r="J247" i="4"/>
  <c r="D249" i="4"/>
  <c r="M247" i="4"/>
  <c r="D143" i="13"/>
  <c r="K51" i="13"/>
  <c r="N51" i="13"/>
  <c r="J51" i="13"/>
  <c r="D205" i="13"/>
  <c r="D53" i="13"/>
  <c r="M51" i="13"/>
  <c r="L51" i="13"/>
  <c r="K91" i="10"/>
  <c r="J91" i="10"/>
  <c r="M91" i="10"/>
  <c r="L91" i="10"/>
  <c r="N91" i="10"/>
  <c r="N88" i="10" s="1"/>
  <c r="D217" i="10"/>
  <c r="M215" i="10"/>
  <c r="L215" i="10"/>
  <c r="K215" i="10"/>
  <c r="J215" i="10"/>
  <c r="N215" i="10"/>
  <c r="L275" i="3"/>
  <c r="K275" i="3"/>
  <c r="J275" i="3"/>
  <c r="D277" i="3"/>
  <c r="M275" i="3"/>
  <c r="N275" i="3"/>
  <c r="K135" i="3"/>
  <c r="J135" i="3"/>
  <c r="M135" i="3"/>
  <c r="L135" i="3"/>
  <c r="N135" i="3"/>
  <c r="N132" i="3" s="1"/>
  <c r="N55" i="10"/>
  <c r="K201" i="8"/>
  <c r="J201" i="8"/>
  <c r="M201" i="8"/>
  <c r="L201" i="8"/>
  <c r="N201" i="8"/>
  <c r="D292" i="5"/>
  <c r="N301" i="4"/>
  <c r="J301" i="4"/>
  <c r="M301" i="4"/>
  <c r="L301" i="4"/>
  <c r="K301" i="4"/>
  <c r="N106" i="6"/>
  <c r="L248" i="3"/>
  <c r="K248" i="3"/>
  <c r="J248" i="3"/>
  <c r="D250" i="3"/>
  <c r="M248" i="3"/>
  <c r="N248" i="3"/>
  <c r="D213" i="6"/>
  <c r="M211" i="6"/>
  <c r="L211" i="6"/>
  <c r="K211" i="6"/>
  <c r="J211" i="6"/>
  <c r="N211" i="6"/>
  <c r="N120" i="5"/>
  <c r="M123" i="5"/>
  <c r="L123" i="5"/>
  <c r="K123" i="5"/>
  <c r="J123" i="5"/>
  <c r="N123" i="5"/>
  <c r="M144" i="6"/>
  <c r="D205" i="6"/>
  <c r="L144" i="6"/>
  <c r="K144" i="6"/>
  <c r="J144" i="6"/>
  <c r="N144" i="6"/>
  <c r="N52" i="8"/>
  <c r="P203" i="3"/>
  <c r="D261" i="5"/>
  <c r="M269" i="4"/>
  <c r="L269" i="4"/>
  <c r="K269" i="4"/>
  <c r="J269" i="4"/>
  <c r="N269" i="4"/>
  <c r="L177" i="6"/>
  <c r="K177" i="6"/>
  <c r="N177" i="6"/>
  <c r="N176" i="6" s="1"/>
  <c r="J177" i="6"/>
  <c r="M177" i="6"/>
  <c r="E25" i="6"/>
  <c r="L201" i="6"/>
  <c r="K201" i="6"/>
  <c r="N201" i="6"/>
  <c r="J201" i="6"/>
  <c r="D203" i="6"/>
  <c r="M201" i="6"/>
  <c r="N86" i="14"/>
  <c r="N150" i="14"/>
  <c r="J150" i="14"/>
  <c r="D152" i="14"/>
  <c r="M150" i="14"/>
  <c r="L150" i="14"/>
  <c r="K150" i="14"/>
  <c r="J213" i="14"/>
  <c r="L213" i="14"/>
  <c r="K213" i="14"/>
  <c r="M213" i="14"/>
  <c r="D215" i="14"/>
  <c r="N213" i="14"/>
  <c r="J89" i="11"/>
  <c r="M89" i="11"/>
  <c r="L89" i="11"/>
  <c r="K89" i="11"/>
  <c r="N89" i="11"/>
  <c r="N86" i="11" s="1"/>
  <c r="L150" i="11"/>
  <c r="K150" i="11"/>
  <c r="J150" i="11"/>
  <c r="D152" i="11"/>
  <c r="M150" i="11"/>
  <c r="N150" i="11"/>
  <c r="D196" i="8"/>
  <c r="D136" i="8"/>
  <c r="L48" i="8"/>
  <c r="K48" i="8"/>
  <c r="N48" i="8"/>
  <c r="J48" i="8"/>
  <c r="D50" i="8"/>
  <c r="M48" i="8"/>
  <c r="N53" i="11"/>
  <c r="D248" i="5"/>
  <c r="K84" i="5"/>
  <c r="J84" i="5"/>
  <c r="D86" i="5"/>
  <c r="M84" i="5"/>
  <c r="L84" i="5"/>
  <c r="N84" i="5"/>
  <c r="D213" i="12"/>
  <c r="N148" i="12"/>
  <c r="J148" i="12"/>
  <c r="M148" i="12"/>
  <c r="L148" i="12"/>
  <c r="K148" i="12"/>
  <c r="N153" i="14"/>
  <c r="J153" i="14"/>
  <c r="D218" i="14"/>
  <c r="M153" i="14"/>
  <c r="L153" i="14"/>
  <c r="K153" i="14"/>
  <c r="L91" i="13"/>
  <c r="K91" i="13"/>
  <c r="J91" i="13"/>
  <c r="M91" i="13"/>
  <c r="N91" i="13"/>
  <c r="N88" i="13" s="1"/>
  <c r="M84" i="8"/>
  <c r="L84" i="8"/>
  <c r="K84" i="8"/>
  <c r="J84" i="8"/>
  <c r="N84" i="8"/>
  <c r="N81" i="8" s="1"/>
  <c r="J206" i="8"/>
  <c r="D208" i="8"/>
  <c r="M206" i="8"/>
  <c r="L206" i="8"/>
  <c r="K206" i="8"/>
  <c r="N206" i="8"/>
  <c r="N127" i="4"/>
  <c r="L98" i="4"/>
  <c r="D136" i="4"/>
  <c r="K98" i="4"/>
  <c r="J98" i="4"/>
  <c r="M98" i="4"/>
  <c r="N98" i="4"/>
  <c r="N97" i="4" s="1"/>
  <c r="J59" i="11"/>
  <c r="M59" i="11"/>
  <c r="L59" i="11"/>
  <c r="D177" i="11"/>
  <c r="K59" i="11"/>
  <c r="N59" i="11"/>
  <c r="N58" i="11" s="1"/>
  <c r="E22" i="9"/>
  <c r="N55" i="9"/>
  <c r="N94" i="13"/>
  <c r="L175" i="7"/>
  <c r="K175" i="7"/>
  <c r="J175" i="7"/>
  <c r="M175" i="7"/>
  <c r="N175" i="7"/>
  <c r="N174" i="7" s="1"/>
  <c r="D205" i="10"/>
  <c r="J51" i="10"/>
  <c r="D53" i="10"/>
  <c r="M51" i="10"/>
  <c r="L51" i="10"/>
  <c r="D143" i="10"/>
  <c r="K51" i="10"/>
  <c r="N51" i="10"/>
  <c r="D203" i="14"/>
  <c r="D141" i="14"/>
  <c r="K49" i="14"/>
  <c r="J49" i="14"/>
  <c r="D51" i="14"/>
  <c r="M49" i="14"/>
  <c r="L49" i="14"/>
  <c r="N49" i="14"/>
  <c r="M87" i="7"/>
  <c r="L87" i="7"/>
  <c r="K87" i="7"/>
  <c r="J87" i="7"/>
  <c r="N87" i="7"/>
  <c r="N84" i="7" s="1"/>
  <c r="D199" i="7"/>
  <c r="N49" i="7"/>
  <c r="J49" i="7"/>
  <c r="D139" i="7"/>
  <c r="D51" i="7"/>
  <c r="M49" i="7"/>
  <c r="L49" i="7"/>
  <c r="K49" i="7"/>
  <c r="L266" i="3"/>
  <c r="K266" i="3"/>
  <c r="J266" i="3"/>
  <c r="D268" i="3"/>
  <c r="M266" i="3"/>
  <c r="N266" i="3"/>
  <c r="M302" i="3"/>
  <c r="L302" i="3"/>
  <c r="K302" i="3"/>
  <c r="J302" i="3"/>
  <c r="N302" i="3"/>
  <c r="N301" i="3" s="1"/>
  <c r="N53" i="7"/>
  <c r="N53" i="3"/>
  <c r="N50" i="3" s="1"/>
  <c r="J53" i="3"/>
  <c r="M53" i="3"/>
  <c r="L53" i="3"/>
  <c r="K53" i="3"/>
  <c r="N46" i="5"/>
  <c r="J243" i="5"/>
  <c r="M243" i="5"/>
  <c r="L243" i="5"/>
  <c r="K243" i="5"/>
  <c r="N243" i="5"/>
  <c r="J84" i="15"/>
  <c r="M84" i="15"/>
  <c r="L84" i="15"/>
  <c r="K84" i="15"/>
  <c r="N84" i="15"/>
  <c r="N81" i="15" s="1"/>
  <c r="L84" i="12"/>
  <c r="K84" i="12"/>
  <c r="J84" i="12"/>
  <c r="M84" i="12"/>
  <c r="N84" i="12"/>
  <c r="N81" i="12" s="1"/>
  <c r="D268" i="4"/>
  <c r="L269" i="3"/>
  <c r="K269" i="3"/>
  <c r="J269" i="3"/>
  <c r="M269" i="3"/>
  <c r="N269" i="3"/>
  <c r="D277" i="4"/>
  <c r="L278" i="3"/>
  <c r="K278" i="3"/>
  <c r="J278" i="3"/>
  <c r="M278" i="3"/>
  <c r="N278" i="3"/>
  <c r="P92" i="14"/>
  <c r="N106" i="14"/>
  <c r="N73" i="6"/>
  <c r="P58" i="6" s="1"/>
  <c r="M20" i="4"/>
  <c r="M232" i="4"/>
  <c r="M285" i="4" s="1"/>
  <c r="P198" i="4"/>
  <c r="P208" i="4"/>
  <c r="P191" i="4"/>
  <c r="P205" i="4"/>
  <c r="P194" i="4"/>
  <c r="E24" i="6"/>
  <c r="N50" i="6"/>
  <c r="D143" i="6"/>
  <c r="M141" i="6"/>
  <c r="L141" i="6"/>
  <c r="K141" i="6"/>
  <c r="J141" i="6"/>
  <c r="N141" i="6"/>
  <c r="J204" i="7"/>
  <c r="M204" i="7"/>
  <c r="L204" i="7"/>
  <c r="K204" i="7"/>
  <c r="N204" i="7"/>
  <c r="E18" i="20" l="1"/>
  <c r="O105" i="20" s="1"/>
  <c r="N105" i="20"/>
  <c r="N106" i="20" s="1"/>
  <c r="E18" i="18"/>
  <c r="O104" i="18" s="1"/>
  <c r="N104" i="18"/>
  <c r="N105" i="18" s="1"/>
  <c r="J48" i="19"/>
  <c r="M48" i="19"/>
  <c r="L48" i="19"/>
  <c r="K48" i="19"/>
  <c r="N48" i="19"/>
  <c r="N45" i="19" s="1"/>
  <c r="J48" i="17"/>
  <c r="M48" i="17"/>
  <c r="L48" i="17"/>
  <c r="K48" i="17"/>
  <c r="N48" i="17"/>
  <c r="N45" i="17" s="1"/>
  <c r="K22" i="10"/>
  <c r="O108" i="10" s="1"/>
  <c r="N108" i="10"/>
  <c r="K22" i="13"/>
  <c r="O108" i="13" s="1"/>
  <c r="P158" i="5"/>
  <c r="K21" i="5"/>
  <c r="O178" i="5" s="1"/>
  <c r="N178" i="5"/>
  <c r="K22" i="8"/>
  <c r="O101" i="8" s="1"/>
  <c r="N101" i="8"/>
  <c r="K22" i="3"/>
  <c r="O191" i="3" s="1"/>
  <c r="N191" i="3"/>
  <c r="P81" i="12"/>
  <c r="K22" i="12"/>
  <c r="O101" i="12" s="1"/>
  <c r="N101" i="12"/>
  <c r="P50" i="3"/>
  <c r="G22" i="3"/>
  <c r="N73" i="3"/>
  <c r="P132" i="3"/>
  <c r="I22" i="3"/>
  <c r="O158" i="3" s="1"/>
  <c r="N158" i="3"/>
  <c r="P167" i="4"/>
  <c r="K21" i="4"/>
  <c r="O187" i="4" s="1"/>
  <c r="N187" i="4"/>
  <c r="P81" i="15"/>
  <c r="K22" i="15"/>
  <c r="O101" i="15" s="1"/>
  <c r="N101" i="15"/>
  <c r="K22" i="7"/>
  <c r="O104" i="7" s="1"/>
  <c r="P84" i="7"/>
  <c r="N104" i="7"/>
  <c r="K22" i="11"/>
  <c r="O106" i="11" s="1"/>
  <c r="N106" i="11"/>
  <c r="E21" i="9"/>
  <c r="P51" i="9"/>
  <c r="P45" i="9"/>
  <c r="P53" i="9"/>
  <c r="P35" i="9"/>
  <c r="P38" i="9"/>
  <c r="P42" i="9"/>
  <c r="M208" i="8"/>
  <c r="L208" i="8"/>
  <c r="K208" i="8"/>
  <c r="J208" i="8"/>
  <c r="N208" i="8"/>
  <c r="J136" i="8"/>
  <c r="D138" i="8"/>
  <c r="M136" i="8"/>
  <c r="L136" i="8"/>
  <c r="K136" i="8"/>
  <c r="N136" i="8"/>
  <c r="K152" i="11"/>
  <c r="J152" i="11"/>
  <c r="M152" i="11"/>
  <c r="L152" i="11"/>
  <c r="N152" i="11"/>
  <c r="J27" i="6"/>
  <c r="J261" i="5"/>
  <c r="M261" i="5"/>
  <c r="L261" i="5"/>
  <c r="K261" i="5"/>
  <c r="N261" i="5"/>
  <c r="I21" i="5"/>
  <c r="O144" i="5" s="1"/>
  <c r="K250" i="3"/>
  <c r="J250" i="3"/>
  <c r="M250" i="3"/>
  <c r="L250" i="3"/>
  <c r="N250" i="3"/>
  <c r="K21" i="6"/>
  <c r="P96" i="6"/>
  <c r="P104" i="6"/>
  <c r="P99" i="6"/>
  <c r="P79" i="6"/>
  <c r="P76" i="6"/>
  <c r="P83" i="6"/>
  <c r="P101" i="6"/>
  <c r="K292" i="5"/>
  <c r="J292" i="5"/>
  <c r="M292" i="5"/>
  <c r="L292" i="5"/>
  <c r="N292" i="5"/>
  <c r="N290" i="5" s="1"/>
  <c r="N205" i="13"/>
  <c r="J205" i="13"/>
  <c r="D207" i="13"/>
  <c r="M205" i="13"/>
  <c r="L205" i="13"/>
  <c r="K205" i="13"/>
  <c r="L143" i="13"/>
  <c r="K143" i="13"/>
  <c r="J143" i="13"/>
  <c r="D145" i="13"/>
  <c r="M143" i="13"/>
  <c r="N143" i="13"/>
  <c r="J220" i="13"/>
  <c r="M220" i="13"/>
  <c r="L220" i="13"/>
  <c r="K220" i="13"/>
  <c r="N220" i="13"/>
  <c r="M211" i="8"/>
  <c r="L211" i="8"/>
  <c r="K211" i="8"/>
  <c r="J211" i="8"/>
  <c r="N211" i="8"/>
  <c r="N205" i="8" s="1"/>
  <c r="L257" i="3"/>
  <c r="K257" i="3"/>
  <c r="J257" i="3"/>
  <c r="D259" i="3"/>
  <c r="M257" i="3"/>
  <c r="N257" i="3"/>
  <c r="M242" i="5"/>
  <c r="L242" i="5"/>
  <c r="K242" i="5"/>
  <c r="J242" i="5"/>
  <c r="N242" i="5"/>
  <c r="E27" i="11"/>
  <c r="L51" i="11"/>
  <c r="K51" i="11"/>
  <c r="J51" i="11"/>
  <c r="M51" i="11"/>
  <c r="N51" i="11"/>
  <c r="L177" i="14"/>
  <c r="J177" i="14"/>
  <c r="M177" i="14"/>
  <c r="K177" i="14"/>
  <c r="N177" i="14"/>
  <c r="N176" i="14" s="1"/>
  <c r="K267" i="4"/>
  <c r="J267" i="4"/>
  <c r="M267" i="4"/>
  <c r="L267" i="4"/>
  <c r="N267" i="4"/>
  <c r="L218" i="11"/>
  <c r="K218" i="11"/>
  <c r="J218" i="11"/>
  <c r="M218" i="11"/>
  <c r="N218" i="11"/>
  <c r="J136" i="15"/>
  <c r="D138" i="15"/>
  <c r="M136" i="15"/>
  <c r="L136" i="15"/>
  <c r="K136" i="15"/>
  <c r="N136" i="15"/>
  <c r="E27" i="12"/>
  <c r="M50" i="12"/>
  <c r="L50" i="12"/>
  <c r="K50" i="12"/>
  <c r="N50" i="12"/>
  <c r="J50" i="12"/>
  <c r="N47" i="4"/>
  <c r="P60" i="6"/>
  <c r="L143" i="6"/>
  <c r="E130" i="6" s="1"/>
  <c r="K143" i="6"/>
  <c r="N143" i="6"/>
  <c r="N140" i="6" s="1"/>
  <c r="J143" i="6"/>
  <c r="E131" i="6" s="1"/>
  <c r="M143" i="6"/>
  <c r="K21" i="14"/>
  <c r="P79" i="14"/>
  <c r="P83" i="14"/>
  <c r="P96" i="14"/>
  <c r="P99" i="14"/>
  <c r="P101" i="14"/>
  <c r="P76" i="14"/>
  <c r="P104" i="14"/>
  <c r="D269" i="5"/>
  <c r="L277" i="4"/>
  <c r="K277" i="4"/>
  <c r="J277" i="4"/>
  <c r="M277" i="4"/>
  <c r="N277" i="4"/>
  <c r="G21" i="5"/>
  <c r="N67" i="5"/>
  <c r="M51" i="7"/>
  <c r="L51" i="7"/>
  <c r="K51" i="7"/>
  <c r="J51" i="7"/>
  <c r="N51" i="7"/>
  <c r="N48" i="7" s="1"/>
  <c r="L199" i="7"/>
  <c r="K199" i="7"/>
  <c r="J199" i="7"/>
  <c r="D201" i="7"/>
  <c r="M199" i="7"/>
  <c r="N199" i="7"/>
  <c r="M53" i="10"/>
  <c r="L53" i="10"/>
  <c r="K53" i="10"/>
  <c r="E27" i="10" s="1"/>
  <c r="J53" i="10"/>
  <c r="N53" i="10"/>
  <c r="N50" i="10" s="1"/>
  <c r="P48" i="9"/>
  <c r="K177" i="11"/>
  <c r="J177" i="11"/>
  <c r="M177" i="11"/>
  <c r="L177" i="11"/>
  <c r="N177" i="11"/>
  <c r="N176" i="11" s="1"/>
  <c r="M136" i="4"/>
  <c r="D300" i="4"/>
  <c r="L136" i="4"/>
  <c r="K136" i="4"/>
  <c r="J136" i="4"/>
  <c r="N136" i="4"/>
  <c r="D198" i="8"/>
  <c r="M196" i="8"/>
  <c r="L196" i="8"/>
  <c r="K196" i="8"/>
  <c r="J196" i="8"/>
  <c r="N196" i="8"/>
  <c r="K22" i="14"/>
  <c r="O106" i="14" s="1"/>
  <c r="P86" i="14"/>
  <c r="M205" i="6"/>
  <c r="L205" i="6"/>
  <c r="K205" i="6"/>
  <c r="J205" i="6"/>
  <c r="N205" i="6"/>
  <c r="P92" i="6"/>
  <c r="L179" i="10"/>
  <c r="K179" i="10"/>
  <c r="J179" i="10"/>
  <c r="M179" i="10"/>
  <c r="N179" i="10"/>
  <c r="N178" i="10" s="1"/>
  <c r="N94" i="3"/>
  <c r="J94" i="3"/>
  <c r="E26" i="3" s="1"/>
  <c r="M94" i="3"/>
  <c r="L94" i="3"/>
  <c r="E25" i="3" s="1"/>
  <c r="K94" i="3"/>
  <c r="E27" i="3" s="1"/>
  <c r="L241" i="5"/>
  <c r="K241" i="5"/>
  <c r="J241" i="5"/>
  <c r="M241" i="5"/>
  <c r="N241" i="5"/>
  <c r="M203" i="7"/>
  <c r="L203" i="7"/>
  <c r="K203" i="7"/>
  <c r="J203" i="7"/>
  <c r="N203" i="7"/>
  <c r="L154" i="10"/>
  <c r="K154" i="10"/>
  <c r="J154" i="10"/>
  <c r="M154" i="10"/>
  <c r="N154" i="10"/>
  <c r="N151" i="10" s="1"/>
  <c r="K129" i="10" s="1"/>
  <c r="K165" i="10" s="1"/>
  <c r="J141" i="11"/>
  <c r="D143" i="11"/>
  <c r="M141" i="11"/>
  <c r="L141" i="11"/>
  <c r="K141" i="11"/>
  <c r="N141" i="11"/>
  <c r="L203" i="11"/>
  <c r="K203" i="11"/>
  <c r="J203" i="11"/>
  <c r="D205" i="11"/>
  <c r="M203" i="11"/>
  <c r="N203" i="11"/>
  <c r="L259" i="5"/>
  <c r="K259" i="5"/>
  <c r="J259" i="5"/>
  <c r="M259" i="5"/>
  <c r="N259" i="5"/>
  <c r="J210" i="12"/>
  <c r="M210" i="12"/>
  <c r="L210" i="12"/>
  <c r="K210" i="12"/>
  <c r="N210" i="12"/>
  <c r="N207" i="12" s="1"/>
  <c r="M147" i="12"/>
  <c r="L147" i="12"/>
  <c r="K147" i="12"/>
  <c r="N147" i="12"/>
  <c r="J147" i="12"/>
  <c r="N144" i="5"/>
  <c r="L150" i="7"/>
  <c r="K150" i="7"/>
  <c r="J150" i="7"/>
  <c r="M150" i="7"/>
  <c r="N150" i="7"/>
  <c r="N147" i="7" s="1"/>
  <c r="K125" i="7" s="1"/>
  <c r="K161" i="7" s="1"/>
  <c r="D200" i="15"/>
  <c r="M198" i="15"/>
  <c r="L198" i="15"/>
  <c r="K198" i="15"/>
  <c r="J198" i="15"/>
  <c r="N198" i="15"/>
  <c r="K198" i="12"/>
  <c r="J198" i="12"/>
  <c r="D200" i="12"/>
  <c r="M198" i="12"/>
  <c r="L198" i="12"/>
  <c r="N198" i="12"/>
  <c r="E26" i="12"/>
  <c r="D251" i="5"/>
  <c r="L259" i="4"/>
  <c r="K259" i="4"/>
  <c r="J259" i="4"/>
  <c r="M259" i="4"/>
  <c r="N259" i="4"/>
  <c r="L220" i="10"/>
  <c r="K220" i="10"/>
  <c r="J220" i="10"/>
  <c r="M220" i="10"/>
  <c r="N220" i="10"/>
  <c r="G22" i="6"/>
  <c r="P50" i="6"/>
  <c r="P210" i="4"/>
  <c r="K268" i="3"/>
  <c r="J268" i="3"/>
  <c r="M268" i="3"/>
  <c r="L268" i="3"/>
  <c r="N268" i="3"/>
  <c r="N265" i="3" s="1"/>
  <c r="E27" i="7"/>
  <c r="D141" i="7"/>
  <c r="M139" i="7"/>
  <c r="L139" i="7"/>
  <c r="K139" i="7"/>
  <c r="J139" i="7"/>
  <c r="N139" i="7"/>
  <c r="L141" i="14"/>
  <c r="K141" i="14"/>
  <c r="J141" i="14"/>
  <c r="D143" i="14"/>
  <c r="M141" i="14"/>
  <c r="N141" i="14"/>
  <c r="K143" i="10"/>
  <c r="J143" i="10"/>
  <c r="D145" i="10"/>
  <c r="M143" i="10"/>
  <c r="L143" i="10"/>
  <c r="N143" i="10"/>
  <c r="E26" i="10"/>
  <c r="D250" i="5"/>
  <c r="M248" i="5"/>
  <c r="L248" i="5"/>
  <c r="K248" i="5"/>
  <c r="J248" i="5"/>
  <c r="N248" i="5"/>
  <c r="N149" i="11"/>
  <c r="K127" i="11" s="1"/>
  <c r="K163" i="11" s="1"/>
  <c r="M215" i="14"/>
  <c r="K215" i="14"/>
  <c r="J215" i="14"/>
  <c r="L215" i="14"/>
  <c r="N215" i="14"/>
  <c r="N212" i="14" s="1"/>
  <c r="M152" i="14"/>
  <c r="L152" i="14"/>
  <c r="K152" i="14"/>
  <c r="J152" i="14"/>
  <c r="N152" i="14"/>
  <c r="N149" i="14" s="1"/>
  <c r="L213" i="6"/>
  <c r="K213" i="6"/>
  <c r="N213" i="6"/>
  <c r="N210" i="6" s="1"/>
  <c r="J213" i="6"/>
  <c r="M213" i="6"/>
  <c r="N247" i="3"/>
  <c r="K277" i="3"/>
  <c r="J277" i="3"/>
  <c r="M277" i="3"/>
  <c r="L277" i="3"/>
  <c r="N277" i="3"/>
  <c r="N274" i="3" s="1"/>
  <c r="K249" i="4"/>
  <c r="J249" i="4"/>
  <c r="M249" i="4"/>
  <c r="L249" i="4"/>
  <c r="N249" i="4"/>
  <c r="K276" i="4"/>
  <c r="J276" i="4"/>
  <c r="M276" i="4"/>
  <c r="L276" i="4"/>
  <c r="N276" i="4"/>
  <c r="N273" i="4" s="1"/>
  <c r="M147" i="8"/>
  <c r="L147" i="8"/>
  <c r="K147" i="8"/>
  <c r="N147" i="8"/>
  <c r="N144" i="8" s="1"/>
  <c r="K122" i="8" s="1"/>
  <c r="K158" i="8" s="1"/>
  <c r="K182" i="8" s="1"/>
  <c r="J147" i="8"/>
  <c r="N91" i="3"/>
  <c r="L268" i="5"/>
  <c r="K268" i="5"/>
  <c r="J268" i="5"/>
  <c r="M268" i="5"/>
  <c r="N268" i="5"/>
  <c r="E24" i="11"/>
  <c r="N48" i="11"/>
  <c r="E25" i="11"/>
  <c r="P55" i="6"/>
  <c r="L214" i="7"/>
  <c r="K214" i="7"/>
  <c r="N214" i="7"/>
  <c r="J214" i="7"/>
  <c r="M214" i="7"/>
  <c r="L215" i="11"/>
  <c r="K215" i="11"/>
  <c r="J215" i="11"/>
  <c r="M215" i="11"/>
  <c r="N215" i="11"/>
  <c r="N212" i="11" s="1"/>
  <c r="P86" i="6"/>
  <c r="K22" i="6"/>
  <c r="O106" i="6" s="1"/>
  <c r="K147" i="15"/>
  <c r="N147" i="15"/>
  <c r="N144" i="15" s="1"/>
  <c r="K122" i="15" s="1"/>
  <c r="K158" i="15" s="1"/>
  <c r="J147" i="15"/>
  <c r="M147" i="15"/>
  <c r="L147" i="15"/>
  <c r="M210" i="15"/>
  <c r="L210" i="15"/>
  <c r="K210" i="15"/>
  <c r="J210" i="15"/>
  <c r="N210" i="15"/>
  <c r="E24" i="3"/>
  <c r="K50" i="15"/>
  <c r="E27" i="15" s="1"/>
  <c r="M50" i="15"/>
  <c r="L50" i="15"/>
  <c r="N50" i="15"/>
  <c r="J50" i="15"/>
  <c r="E25" i="15"/>
  <c r="E25" i="12"/>
  <c r="L136" i="12"/>
  <c r="K136" i="12"/>
  <c r="J136" i="12"/>
  <c r="D138" i="12"/>
  <c r="M136" i="12"/>
  <c r="N136" i="12"/>
  <c r="N60" i="13"/>
  <c r="M179" i="13"/>
  <c r="L179" i="13"/>
  <c r="K179" i="13"/>
  <c r="J179" i="13"/>
  <c r="N179" i="13"/>
  <c r="N178" i="13" s="1"/>
  <c r="M154" i="13"/>
  <c r="L154" i="13"/>
  <c r="K154" i="13"/>
  <c r="J154" i="13"/>
  <c r="N154" i="13"/>
  <c r="N151" i="13" s="1"/>
  <c r="K129" i="13" s="1"/>
  <c r="K165" i="13" s="1"/>
  <c r="M213" i="15"/>
  <c r="L213" i="15"/>
  <c r="K213" i="15"/>
  <c r="J213" i="15"/>
  <c r="N213" i="15"/>
  <c r="N207" i="15" s="1"/>
  <c r="G21" i="6"/>
  <c r="E21" i="6" s="1"/>
  <c r="P35" i="6"/>
  <c r="P38" i="6"/>
  <c r="P68" i="6"/>
  <c r="P64" i="6"/>
  <c r="P71" i="6"/>
  <c r="P42" i="6"/>
  <c r="D260" i="5"/>
  <c r="L268" i="4"/>
  <c r="K268" i="4"/>
  <c r="J268" i="4"/>
  <c r="M268" i="4"/>
  <c r="N268" i="4"/>
  <c r="N264" i="4" s="1"/>
  <c r="E25" i="7"/>
  <c r="E26" i="7"/>
  <c r="J51" i="14"/>
  <c r="E26" i="14" s="1"/>
  <c r="M51" i="14"/>
  <c r="L51" i="14"/>
  <c r="E25" i="14" s="1"/>
  <c r="K51" i="14"/>
  <c r="E27" i="14" s="1"/>
  <c r="N51" i="14"/>
  <c r="N48" i="14" s="1"/>
  <c r="D205" i="14"/>
  <c r="M203" i="14"/>
  <c r="K203" i="14"/>
  <c r="J203" i="14"/>
  <c r="L203" i="14"/>
  <c r="N203" i="14"/>
  <c r="E25" i="10"/>
  <c r="L205" i="10"/>
  <c r="K205" i="10"/>
  <c r="J205" i="10"/>
  <c r="D207" i="10"/>
  <c r="M205" i="10"/>
  <c r="N205" i="10"/>
  <c r="N108" i="13"/>
  <c r="P94" i="13" s="1"/>
  <c r="P58" i="11"/>
  <c r="N73" i="11"/>
  <c r="M218" i="14"/>
  <c r="K218" i="14"/>
  <c r="J218" i="14"/>
  <c r="L218" i="14"/>
  <c r="N218" i="14"/>
  <c r="J213" i="12"/>
  <c r="M213" i="12"/>
  <c r="L213" i="12"/>
  <c r="K213" i="12"/>
  <c r="N213" i="12"/>
  <c r="J86" i="5"/>
  <c r="E25" i="5" s="1"/>
  <c r="M86" i="5"/>
  <c r="L86" i="5"/>
  <c r="E24" i="5" s="1"/>
  <c r="K86" i="5"/>
  <c r="E26" i="5" s="1"/>
  <c r="N86" i="5"/>
  <c r="E23" i="5" s="1"/>
  <c r="P53" i="11"/>
  <c r="K50" i="8"/>
  <c r="E27" i="8" s="1"/>
  <c r="J50" i="8"/>
  <c r="E26" i="8" s="1"/>
  <c r="M50" i="8"/>
  <c r="L50" i="8"/>
  <c r="E25" i="8" s="1"/>
  <c r="N50" i="8"/>
  <c r="E24" i="8" s="1"/>
  <c r="K203" i="6"/>
  <c r="J203" i="6"/>
  <c r="M203" i="6"/>
  <c r="L203" i="6"/>
  <c r="N203" i="6"/>
  <c r="N200" i="6" s="1"/>
  <c r="L217" i="10"/>
  <c r="K217" i="10"/>
  <c r="J217" i="10"/>
  <c r="M217" i="10"/>
  <c r="N217" i="10"/>
  <c r="N214" i="10" s="1"/>
  <c r="J53" i="13"/>
  <c r="E26" i="13" s="1"/>
  <c r="M53" i="13"/>
  <c r="L53" i="13"/>
  <c r="E25" i="13" s="1"/>
  <c r="K53" i="13"/>
  <c r="E27" i="13" s="1"/>
  <c r="N53" i="13"/>
  <c r="N50" i="13" s="1"/>
  <c r="J217" i="13"/>
  <c r="M217" i="13"/>
  <c r="L217" i="13"/>
  <c r="K217" i="13"/>
  <c r="N217" i="13"/>
  <c r="N214" i="13" s="1"/>
  <c r="G27" i="6"/>
  <c r="E132" i="6"/>
  <c r="L152" i="6"/>
  <c r="K152" i="6"/>
  <c r="N152" i="6"/>
  <c r="N149" i="6" s="1"/>
  <c r="J152" i="6"/>
  <c r="M152" i="6"/>
  <c r="L211" i="7"/>
  <c r="K211" i="7"/>
  <c r="N211" i="7"/>
  <c r="N208" i="7" s="1"/>
  <c r="J211" i="7"/>
  <c r="M211" i="7"/>
  <c r="E26" i="11"/>
  <c r="N58" i="14"/>
  <c r="J200" i="8"/>
  <c r="M200" i="8"/>
  <c r="L200" i="8"/>
  <c r="K200" i="8"/>
  <c r="N200" i="8"/>
  <c r="P213" i="3"/>
  <c r="N144" i="12"/>
  <c r="K122" i="12" s="1"/>
  <c r="K158" i="12" s="1"/>
  <c r="N47" i="15"/>
  <c r="E24" i="15"/>
  <c r="E26" i="15"/>
  <c r="N47" i="12"/>
  <c r="N68" i="12" s="1"/>
  <c r="E24" i="12"/>
  <c r="L216" i="6"/>
  <c r="K216" i="6"/>
  <c r="N216" i="6"/>
  <c r="E189" i="6" s="1"/>
  <c r="J216" i="6"/>
  <c r="M216" i="6"/>
  <c r="D256" i="4"/>
  <c r="K90" i="4"/>
  <c r="E26" i="4" s="1"/>
  <c r="J90" i="4"/>
  <c r="E25" i="4" s="1"/>
  <c r="M90" i="4"/>
  <c r="L90" i="4"/>
  <c r="E24" i="4" s="1"/>
  <c r="N90" i="4"/>
  <c r="E23" i="4" s="1"/>
  <c r="P45" i="18" l="1"/>
  <c r="E18" i="19"/>
  <c r="O104" i="19" s="1"/>
  <c r="N104" i="19"/>
  <c r="N105" i="19" s="1"/>
  <c r="P45" i="17"/>
  <c r="E18" i="17"/>
  <c r="O123" i="17" s="1"/>
  <c r="N123" i="17"/>
  <c r="N124" i="17" s="1"/>
  <c r="E17" i="20"/>
  <c r="N107" i="20"/>
  <c r="N108" i="20" s="1"/>
  <c r="P27" i="20"/>
  <c r="P71" i="20"/>
  <c r="P103" i="20"/>
  <c r="P31" i="20"/>
  <c r="P88" i="20"/>
  <c r="P60" i="20"/>
  <c r="P92" i="20"/>
  <c r="P77" i="20"/>
  <c r="P85" i="20"/>
  <c r="P65" i="20"/>
  <c r="P36" i="20"/>
  <c r="P53" i="20"/>
  <c r="N106" i="18"/>
  <c r="N107" i="18" s="1"/>
  <c r="E17" i="18"/>
  <c r="P85" i="18"/>
  <c r="P27" i="18"/>
  <c r="P102" i="18"/>
  <c r="P65" i="18"/>
  <c r="P92" i="18"/>
  <c r="P71" i="18"/>
  <c r="P88" i="18"/>
  <c r="P36" i="18"/>
  <c r="P60" i="18"/>
  <c r="P31" i="18"/>
  <c r="P77" i="18"/>
  <c r="P53" i="18"/>
  <c r="O106" i="20"/>
  <c r="O107" i="20" s="1"/>
  <c r="O105" i="18"/>
  <c r="O106" i="18" s="1"/>
  <c r="P45" i="20"/>
  <c r="G22" i="13"/>
  <c r="J27" i="8"/>
  <c r="G22" i="14"/>
  <c r="K127" i="14"/>
  <c r="K163" i="14" s="1"/>
  <c r="K189" i="14" s="1"/>
  <c r="N154" i="14"/>
  <c r="G22" i="7"/>
  <c r="N71" i="7"/>
  <c r="K191" i="13"/>
  <c r="N279" i="3"/>
  <c r="K233" i="3" s="1"/>
  <c r="K287" i="3" s="1"/>
  <c r="K234" i="3"/>
  <c r="K288" i="3" s="1"/>
  <c r="I288" i="3"/>
  <c r="N271" i="3"/>
  <c r="I234" i="3"/>
  <c r="K185" i="7"/>
  <c r="G22" i="10"/>
  <c r="N75" i="10"/>
  <c r="J132" i="6"/>
  <c r="E166" i="6"/>
  <c r="J27" i="13"/>
  <c r="J27" i="14"/>
  <c r="K184" i="15"/>
  <c r="K191" i="10"/>
  <c r="J27" i="3"/>
  <c r="E167" i="6"/>
  <c r="G21" i="12"/>
  <c r="P38" i="12"/>
  <c r="P35" i="12"/>
  <c r="P42" i="12"/>
  <c r="P55" i="12"/>
  <c r="P57" i="12"/>
  <c r="P63" i="12"/>
  <c r="P66" i="12"/>
  <c r="P59" i="12"/>
  <c r="P52" i="12"/>
  <c r="K127" i="6"/>
  <c r="K163" i="6" s="1"/>
  <c r="K187" i="6" s="1"/>
  <c r="N154" i="6"/>
  <c r="J26" i="4"/>
  <c r="J26" i="5"/>
  <c r="K233" i="4"/>
  <c r="K286" i="4" s="1"/>
  <c r="N278" i="4"/>
  <c r="K232" i="4" s="1"/>
  <c r="K285" i="4" s="1"/>
  <c r="N146" i="6"/>
  <c r="G127" i="6"/>
  <c r="E168" i="6"/>
  <c r="G21" i="11"/>
  <c r="P56" i="11"/>
  <c r="P35" i="11"/>
  <c r="P64" i="11"/>
  <c r="P71" i="11"/>
  <c r="P68" i="11"/>
  <c r="P38" i="11"/>
  <c r="P42" i="11"/>
  <c r="J27" i="7"/>
  <c r="M260" i="5"/>
  <c r="L260" i="5"/>
  <c r="K260" i="5"/>
  <c r="J260" i="5"/>
  <c r="N260" i="5"/>
  <c r="N256" i="5" s="1"/>
  <c r="I24" i="6"/>
  <c r="M25" i="6"/>
  <c r="G28" i="6"/>
  <c r="K138" i="12"/>
  <c r="N138" i="12"/>
  <c r="J138" i="12"/>
  <c r="M138" i="12"/>
  <c r="L138" i="12"/>
  <c r="E125" i="12" s="1"/>
  <c r="J27" i="12"/>
  <c r="L250" i="5"/>
  <c r="E228" i="5" s="1"/>
  <c r="K250" i="5"/>
  <c r="E230" i="5" s="1"/>
  <c r="J250" i="5"/>
  <c r="E229" i="5" s="1"/>
  <c r="M250" i="5"/>
  <c r="N250" i="5"/>
  <c r="E22" i="6"/>
  <c r="O73" i="6"/>
  <c r="I20" i="5"/>
  <c r="P132" i="5"/>
  <c r="P135" i="5"/>
  <c r="P138" i="5"/>
  <c r="P142" i="5"/>
  <c r="P115" i="5"/>
  <c r="P111" i="5"/>
  <c r="P128" i="5"/>
  <c r="P108" i="5"/>
  <c r="P125" i="5"/>
  <c r="K205" i="11"/>
  <c r="N205" i="11"/>
  <c r="J205" i="11"/>
  <c r="M205" i="11"/>
  <c r="L205" i="11"/>
  <c r="M143" i="11"/>
  <c r="L143" i="11"/>
  <c r="K143" i="11"/>
  <c r="N143" i="11"/>
  <c r="E129" i="11" s="1"/>
  <c r="J143" i="11"/>
  <c r="N47" i="8"/>
  <c r="O67" i="5"/>
  <c r="P106" i="14"/>
  <c r="G21" i="4"/>
  <c r="N70" i="4"/>
  <c r="K259" i="3"/>
  <c r="E239" i="3" s="1"/>
  <c r="J259" i="3"/>
  <c r="E238" i="3" s="1"/>
  <c r="M259" i="3"/>
  <c r="L259" i="3"/>
  <c r="E237" i="3" s="1"/>
  <c r="N259" i="3"/>
  <c r="K145" i="13"/>
  <c r="E134" i="13" s="1"/>
  <c r="J145" i="13"/>
  <c r="E133" i="13" s="1"/>
  <c r="M145" i="13"/>
  <c r="L145" i="13"/>
  <c r="E132" i="13" s="1"/>
  <c r="N145" i="13"/>
  <c r="E131" i="13" s="1"/>
  <c r="P106" i="6"/>
  <c r="P120" i="5"/>
  <c r="M138" i="8"/>
  <c r="L138" i="8"/>
  <c r="E125" i="8" s="1"/>
  <c r="K138" i="8"/>
  <c r="E127" i="8" s="1"/>
  <c r="N138" i="8"/>
  <c r="E124" i="8" s="1"/>
  <c r="J138" i="8"/>
  <c r="E126" i="8" s="1"/>
  <c r="P55" i="9"/>
  <c r="I24" i="9"/>
  <c r="M25" i="9"/>
  <c r="G28" i="9"/>
  <c r="G26" i="9"/>
  <c r="G25" i="9"/>
  <c r="G27" i="9"/>
  <c r="G24" i="9"/>
  <c r="E24" i="14"/>
  <c r="N154" i="11"/>
  <c r="K21" i="11"/>
  <c r="P104" i="11"/>
  <c r="P99" i="11"/>
  <c r="P76" i="11"/>
  <c r="P96" i="11"/>
  <c r="P79" i="11"/>
  <c r="P101" i="11"/>
  <c r="P83" i="11"/>
  <c r="P92" i="11"/>
  <c r="N156" i="10"/>
  <c r="K21" i="10"/>
  <c r="P78" i="10"/>
  <c r="P101" i="10"/>
  <c r="P98" i="10"/>
  <c r="P106" i="10"/>
  <c r="P103" i="10"/>
  <c r="P81" i="10"/>
  <c r="P85" i="10"/>
  <c r="P94" i="10"/>
  <c r="N73" i="14"/>
  <c r="E131" i="11"/>
  <c r="L205" i="14"/>
  <c r="J205" i="14"/>
  <c r="M205" i="14"/>
  <c r="K205" i="14"/>
  <c r="N205" i="14"/>
  <c r="N202" i="14" s="1"/>
  <c r="N75" i="13"/>
  <c r="J27" i="15"/>
  <c r="E24" i="13"/>
  <c r="K189" i="11"/>
  <c r="E133" i="10"/>
  <c r="J145" i="10"/>
  <c r="M145" i="10"/>
  <c r="L145" i="10"/>
  <c r="K145" i="10"/>
  <c r="E134" i="10" s="1"/>
  <c r="N145" i="10"/>
  <c r="G24" i="6"/>
  <c r="M251" i="5"/>
  <c r="L251" i="5"/>
  <c r="K251" i="5"/>
  <c r="J251" i="5"/>
  <c r="N251" i="5"/>
  <c r="E227" i="5" s="1"/>
  <c r="E129" i="6"/>
  <c r="K201" i="7"/>
  <c r="J201" i="7"/>
  <c r="M201" i="7"/>
  <c r="L201" i="7"/>
  <c r="N201" i="7"/>
  <c r="N238" i="5"/>
  <c r="N246" i="4"/>
  <c r="E24" i="10"/>
  <c r="G26" i="6"/>
  <c r="K21" i="3"/>
  <c r="P168" i="3"/>
  <c r="P184" i="3"/>
  <c r="P189" i="3"/>
  <c r="P181" i="3"/>
  <c r="P186" i="3"/>
  <c r="P161" i="3"/>
  <c r="P164" i="3"/>
  <c r="P177" i="3"/>
  <c r="G22" i="15"/>
  <c r="K21" i="13"/>
  <c r="N156" i="13"/>
  <c r="P103" i="13"/>
  <c r="P106" i="13"/>
  <c r="P78" i="13"/>
  <c r="P85" i="13"/>
  <c r="P98" i="13"/>
  <c r="P101" i="13"/>
  <c r="P81" i="13"/>
  <c r="P73" i="6"/>
  <c r="N135" i="12"/>
  <c r="G122" i="12" s="1"/>
  <c r="E124" i="12"/>
  <c r="E130" i="11"/>
  <c r="J27" i="11"/>
  <c r="N142" i="10"/>
  <c r="G129" i="10" s="1"/>
  <c r="E131" i="10"/>
  <c r="K143" i="14"/>
  <c r="E132" i="14" s="1"/>
  <c r="J143" i="14"/>
  <c r="E131" i="14" s="1"/>
  <c r="M143" i="14"/>
  <c r="L143" i="14"/>
  <c r="E130" i="14" s="1"/>
  <c r="N143" i="14"/>
  <c r="E129" i="14" s="1"/>
  <c r="N87" i="4"/>
  <c r="E126" i="12"/>
  <c r="N200" i="12"/>
  <c r="J200" i="12"/>
  <c r="M200" i="12"/>
  <c r="L200" i="12"/>
  <c r="K200" i="12"/>
  <c r="L200" i="15"/>
  <c r="K200" i="15"/>
  <c r="N200" i="15"/>
  <c r="E186" i="15" s="1"/>
  <c r="J200" i="15"/>
  <c r="M200" i="15"/>
  <c r="N202" i="11"/>
  <c r="E191" i="11"/>
  <c r="G20" i="5"/>
  <c r="P56" i="5"/>
  <c r="P62" i="5"/>
  <c r="P37" i="5"/>
  <c r="P34" i="5"/>
  <c r="P65" i="5"/>
  <c r="P41" i="5"/>
  <c r="P58" i="5"/>
  <c r="P54" i="5"/>
  <c r="P51" i="5"/>
  <c r="M269" i="5"/>
  <c r="L269" i="5"/>
  <c r="K269" i="5"/>
  <c r="J269" i="5"/>
  <c r="N269" i="5"/>
  <c r="N265" i="5" s="1"/>
  <c r="E127" i="12"/>
  <c r="E132" i="11"/>
  <c r="N256" i="3"/>
  <c r="N142" i="13"/>
  <c r="G129" i="13" s="1"/>
  <c r="E24" i="7"/>
  <c r="P86" i="11"/>
  <c r="K20" i="4"/>
  <c r="P180" i="4"/>
  <c r="P177" i="4"/>
  <c r="P185" i="4"/>
  <c r="P164" i="4"/>
  <c r="P157" i="4"/>
  <c r="P187" i="4" s="1"/>
  <c r="P160" i="4"/>
  <c r="P182" i="4"/>
  <c r="P173" i="4"/>
  <c r="G21" i="3"/>
  <c r="P68" i="3"/>
  <c r="P38" i="3"/>
  <c r="P35" i="3"/>
  <c r="P42" i="3"/>
  <c r="P71" i="3"/>
  <c r="P64" i="3"/>
  <c r="P58" i="3"/>
  <c r="P55" i="3"/>
  <c r="P60" i="3"/>
  <c r="K21" i="12"/>
  <c r="N149" i="12"/>
  <c r="P91" i="12"/>
  <c r="P99" i="12"/>
  <c r="P78" i="12"/>
  <c r="P96" i="12"/>
  <c r="P94" i="12"/>
  <c r="P71" i="12"/>
  <c r="P74" i="12"/>
  <c r="P87" i="12"/>
  <c r="N149" i="8"/>
  <c r="K21" i="8"/>
  <c r="P99" i="8"/>
  <c r="P74" i="8"/>
  <c r="P94" i="8"/>
  <c r="P96" i="8"/>
  <c r="P71" i="8"/>
  <c r="P78" i="8"/>
  <c r="P91" i="8"/>
  <c r="P87" i="8"/>
  <c r="K20" i="5"/>
  <c r="P171" i="5"/>
  <c r="P155" i="5"/>
  <c r="P148" i="5"/>
  <c r="P168" i="5"/>
  <c r="P173" i="5"/>
  <c r="P176" i="5"/>
  <c r="P151" i="5"/>
  <c r="P164" i="5"/>
  <c r="P88" i="13"/>
  <c r="P88" i="10"/>
  <c r="L256" i="4"/>
  <c r="K256" i="4"/>
  <c r="J256" i="4"/>
  <c r="D258" i="4"/>
  <c r="M256" i="4"/>
  <c r="N256" i="4"/>
  <c r="P47" i="12"/>
  <c r="G22" i="12"/>
  <c r="K184" i="12"/>
  <c r="K207" i="10"/>
  <c r="J207" i="10"/>
  <c r="M207" i="10"/>
  <c r="L207" i="10"/>
  <c r="N207" i="10"/>
  <c r="E193" i="10" s="1"/>
  <c r="J27" i="10"/>
  <c r="E132" i="10"/>
  <c r="P48" i="11"/>
  <c r="G22" i="11"/>
  <c r="N68" i="15"/>
  <c r="P47" i="15" s="1"/>
  <c r="H22" i="3"/>
  <c r="O114" i="3" s="1"/>
  <c r="N114" i="3"/>
  <c r="N253" i="3"/>
  <c r="G288" i="3"/>
  <c r="G234" i="3"/>
  <c r="N247" i="5"/>
  <c r="L141" i="7"/>
  <c r="E128" i="7" s="1"/>
  <c r="K141" i="7"/>
  <c r="E130" i="7" s="1"/>
  <c r="J141" i="7"/>
  <c r="E129" i="7" s="1"/>
  <c r="M141" i="7"/>
  <c r="N141" i="7"/>
  <c r="N138" i="7" s="1"/>
  <c r="G125" i="7" s="1"/>
  <c r="N197" i="12"/>
  <c r="E186" i="12"/>
  <c r="L198" i="8"/>
  <c r="K198" i="8"/>
  <c r="J198" i="8"/>
  <c r="M198" i="8"/>
  <c r="N198" i="8"/>
  <c r="N195" i="8" s="1"/>
  <c r="N135" i="4"/>
  <c r="M300" i="4"/>
  <c r="D306" i="4"/>
  <c r="L300" i="4"/>
  <c r="K300" i="4"/>
  <c r="J300" i="4"/>
  <c r="N300" i="4"/>
  <c r="N299" i="4" s="1"/>
  <c r="N198" i="7"/>
  <c r="E187" i="7"/>
  <c r="P46" i="5"/>
  <c r="N135" i="15"/>
  <c r="G122" i="15" s="1"/>
  <c r="E124" i="15"/>
  <c r="M138" i="15"/>
  <c r="L138" i="15"/>
  <c r="E125" i="15" s="1"/>
  <c r="K138" i="15"/>
  <c r="E127" i="15" s="1"/>
  <c r="J138" i="15"/>
  <c r="E126" i="15" s="1"/>
  <c r="N138" i="15"/>
  <c r="M207" i="13"/>
  <c r="L207" i="13"/>
  <c r="K207" i="13"/>
  <c r="N207" i="13"/>
  <c r="N204" i="13" s="1"/>
  <c r="J207" i="13"/>
  <c r="G25" i="6"/>
  <c r="N83" i="5"/>
  <c r="N152" i="7"/>
  <c r="K21" i="7"/>
  <c r="P74" i="7"/>
  <c r="P81" i="7"/>
  <c r="P94" i="7"/>
  <c r="P97" i="7"/>
  <c r="P99" i="7"/>
  <c r="P102" i="7"/>
  <c r="P77" i="7"/>
  <c r="P90" i="7"/>
  <c r="N149" i="15"/>
  <c r="K21" i="15"/>
  <c r="P78" i="15"/>
  <c r="P94" i="15"/>
  <c r="P91" i="15"/>
  <c r="P99" i="15"/>
  <c r="P74" i="15"/>
  <c r="P71" i="15"/>
  <c r="P96" i="15"/>
  <c r="P87" i="15"/>
  <c r="I21" i="3"/>
  <c r="P156" i="3"/>
  <c r="P117" i="3"/>
  <c r="P146" i="3"/>
  <c r="P149" i="3"/>
  <c r="P152" i="3"/>
  <c r="P120" i="3"/>
  <c r="P124" i="3"/>
  <c r="P140" i="3"/>
  <c r="P137" i="3"/>
  <c r="O73" i="3"/>
  <c r="E22" i="3"/>
  <c r="P171" i="3"/>
  <c r="P81" i="8"/>
  <c r="O108" i="20" l="1"/>
  <c r="O109" i="20" s="1"/>
  <c r="E21" i="20" s="1"/>
  <c r="O107" i="18"/>
  <c r="O108" i="18" s="1"/>
  <c r="E21" i="18" s="1"/>
  <c r="E20" i="18"/>
  <c r="E17" i="19"/>
  <c r="N106" i="19"/>
  <c r="P71" i="19"/>
  <c r="P27" i="19"/>
  <c r="P102" i="19"/>
  <c r="P85" i="19"/>
  <c r="P60" i="19"/>
  <c r="P31" i="19"/>
  <c r="P36" i="19"/>
  <c r="P77" i="19"/>
  <c r="P88" i="19"/>
  <c r="P65" i="19"/>
  <c r="P92" i="19"/>
  <c r="P53" i="19"/>
  <c r="P104" i="18"/>
  <c r="P105" i="20"/>
  <c r="E17" i="17"/>
  <c r="N125" i="17"/>
  <c r="N126" i="17" s="1"/>
  <c r="P95" i="17"/>
  <c r="P121" i="17"/>
  <c r="P85" i="17"/>
  <c r="P93" i="17"/>
  <c r="P66" i="17"/>
  <c r="P108" i="17"/>
  <c r="P36" i="17"/>
  <c r="P104" i="17"/>
  <c r="P79" i="17"/>
  <c r="P27" i="17"/>
  <c r="P60" i="17"/>
  <c r="P72" i="17"/>
  <c r="P31" i="17"/>
  <c r="P100" i="17"/>
  <c r="P53" i="17"/>
  <c r="O105" i="19"/>
  <c r="O106" i="19" s="1"/>
  <c r="O124" i="17"/>
  <c r="O125" i="17" s="1"/>
  <c r="P45" i="19"/>
  <c r="E161" i="15"/>
  <c r="J127" i="15"/>
  <c r="E166" i="7"/>
  <c r="E168" i="14"/>
  <c r="E170" i="10"/>
  <c r="E161" i="8"/>
  <c r="J127" i="8"/>
  <c r="E170" i="13"/>
  <c r="E292" i="3"/>
  <c r="E282" i="5"/>
  <c r="E166" i="14"/>
  <c r="J132" i="14"/>
  <c r="E162" i="8"/>
  <c r="E168" i="13"/>
  <c r="J134" i="13"/>
  <c r="E293" i="3"/>
  <c r="E280" i="5"/>
  <c r="J230" i="5"/>
  <c r="J130" i="7"/>
  <c r="E164" i="7"/>
  <c r="E162" i="15"/>
  <c r="E160" i="8"/>
  <c r="E291" i="3"/>
  <c r="J239" i="3"/>
  <c r="G161" i="7"/>
  <c r="E125" i="7"/>
  <c r="E163" i="15"/>
  <c r="E165" i="7"/>
  <c r="G165" i="13"/>
  <c r="E129" i="13"/>
  <c r="K225" i="5"/>
  <c r="K277" i="5" s="1"/>
  <c r="N270" i="5"/>
  <c r="K224" i="5" s="1"/>
  <c r="K276" i="5" s="1"/>
  <c r="E167" i="14"/>
  <c r="E163" i="8"/>
  <c r="E169" i="13"/>
  <c r="E281" i="5"/>
  <c r="E161" i="12"/>
  <c r="J127" i="12"/>
  <c r="I277" i="5"/>
  <c r="I225" i="5"/>
  <c r="N262" i="5"/>
  <c r="P158" i="3"/>
  <c r="K121" i="15"/>
  <c r="K157" i="15" s="1"/>
  <c r="N214" i="15"/>
  <c r="K183" i="15" s="1"/>
  <c r="P104" i="7"/>
  <c r="G158" i="15"/>
  <c r="E122" i="15"/>
  <c r="M306" i="4"/>
  <c r="D312" i="4"/>
  <c r="L306" i="4"/>
  <c r="K306" i="4"/>
  <c r="J306" i="4"/>
  <c r="N306" i="4"/>
  <c r="N305" i="4" s="1"/>
  <c r="N253" i="5"/>
  <c r="H277" i="5"/>
  <c r="H225" i="5"/>
  <c r="H21" i="3"/>
  <c r="P83" i="3"/>
  <c r="P109" i="3"/>
  <c r="P76" i="3"/>
  <c r="P79" i="3"/>
  <c r="P112" i="3"/>
  <c r="P105" i="3"/>
  <c r="P101" i="3"/>
  <c r="P96" i="3"/>
  <c r="P99" i="3"/>
  <c r="E22" i="11"/>
  <c r="O73" i="11"/>
  <c r="N214" i="12"/>
  <c r="K183" i="12" s="1"/>
  <c r="K121" i="12"/>
  <c r="K157" i="12" s="1"/>
  <c r="P73" i="3"/>
  <c r="H288" i="3"/>
  <c r="N262" i="3"/>
  <c r="H234" i="3"/>
  <c r="E184" i="8"/>
  <c r="P87" i="4"/>
  <c r="H21" i="4"/>
  <c r="O110" i="4" s="1"/>
  <c r="N110" i="4"/>
  <c r="E167" i="10"/>
  <c r="E166" i="11"/>
  <c r="J132" i="11"/>
  <c r="P108" i="13"/>
  <c r="P191" i="3"/>
  <c r="G225" i="5"/>
  <c r="E225" i="5" s="1"/>
  <c r="G277" i="5"/>
  <c r="E277" i="5" s="1"/>
  <c r="N244" i="5"/>
  <c r="N197" i="15"/>
  <c r="N148" i="13"/>
  <c r="G21" i="13"/>
  <c r="E21" i="13" s="1"/>
  <c r="P70" i="13"/>
  <c r="P58" i="13"/>
  <c r="P42" i="13"/>
  <c r="P73" i="13"/>
  <c r="P35" i="13"/>
  <c r="P66" i="13"/>
  <c r="P38" i="13"/>
  <c r="P55" i="13"/>
  <c r="N204" i="10"/>
  <c r="M197" i="10" s="1"/>
  <c r="P108" i="10"/>
  <c r="P106" i="11"/>
  <c r="N219" i="11"/>
  <c r="K188" i="11" s="1"/>
  <c r="K126" i="11"/>
  <c r="K162" i="11" s="1"/>
  <c r="N135" i="8"/>
  <c r="G122" i="8" s="1"/>
  <c r="E236" i="3"/>
  <c r="E290" i="3"/>
  <c r="E279" i="5"/>
  <c r="P73" i="11"/>
  <c r="G163" i="6"/>
  <c r="E127" i="6"/>
  <c r="K126" i="6"/>
  <c r="K162" i="6" s="1"/>
  <c r="N217" i="6"/>
  <c r="K186" i="6" s="1"/>
  <c r="N141" i="12"/>
  <c r="N144" i="7"/>
  <c r="G21" i="7"/>
  <c r="E21" i="7" s="1"/>
  <c r="P42" i="7"/>
  <c r="P62" i="7"/>
  <c r="P66" i="7"/>
  <c r="P35" i="7"/>
  <c r="P38" i="7"/>
  <c r="P69" i="7"/>
  <c r="P58" i="7"/>
  <c r="P56" i="7"/>
  <c r="P53" i="7"/>
  <c r="P101" i="15"/>
  <c r="E234" i="3"/>
  <c r="P101" i="8"/>
  <c r="E127" i="7"/>
  <c r="G165" i="10"/>
  <c r="E129" i="10"/>
  <c r="E160" i="12"/>
  <c r="E193" i="13"/>
  <c r="E169" i="10"/>
  <c r="P60" i="13"/>
  <c r="G21" i="14"/>
  <c r="E21" i="14" s="1"/>
  <c r="P71" i="14"/>
  <c r="P68" i="14"/>
  <c r="P56" i="14"/>
  <c r="P42" i="14"/>
  <c r="P64" i="14"/>
  <c r="P38" i="14"/>
  <c r="P35" i="14"/>
  <c r="P53" i="14"/>
  <c r="G24" i="14"/>
  <c r="G20" i="4"/>
  <c r="P65" i="4"/>
  <c r="P34" i="4"/>
  <c r="P68" i="4"/>
  <c r="P61" i="4"/>
  <c r="P37" i="4"/>
  <c r="P41" i="4"/>
  <c r="P55" i="4"/>
  <c r="P57" i="4"/>
  <c r="P52" i="4"/>
  <c r="E191" i="14"/>
  <c r="G126" i="6"/>
  <c r="E126" i="6" s="1"/>
  <c r="N179" i="6"/>
  <c r="P68" i="12"/>
  <c r="G21" i="10"/>
  <c r="E21" i="10" s="1"/>
  <c r="N148" i="10"/>
  <c r="P66" i="10"/>
  <c r="P35" i="10"/>
  <c r="P58" i="10"/>
  <c r="P38" i="10"/>
  <c r="P73" i="10"/>
  <c r="P70" i="10"/>
  <c r="P42" i="10"/>
  <c r="P55" i="10"/>
  <c r="P60" i="10"/>
  <c r="I233" i="3"/>
  <c r="N318" i="3"/>
  <c r="I287" i="3" s="1"/>
  <c r="E22" i="7"/>
  <c r="O71" i="7"/>
  <c r="N219" i="14"/>
  <c r="K188" i="14" s="1"/>
  <c r="K126" i="14"/>
  <c r="K162" i="14" s="1"/>
  <c r="O75" i="13"/>
  <c r="E22" i="13"/>
  <c r="K124" i="7"/>
  <c r="K160" i="7" s="1"/>
  <c r="N215" i="7"/>
  <c r="K184" i="7" s="1"/>
  <c r="E288" i="3"/>
  <c r="P91" i="3"/>
  <c r="E168" i="10"/>
  <c r="J134" i="10"/>
  <c r="P178" i="5"/>
  <c r="P101" i="12"/>
  <c r="G24" i="7"/>
  <c r="E168" i="11"/>
  <c r="G158" i="12"/>
  <c r="E122" i="12"/>
  <c r="O68" i="15"/>
  <c r="E22" i="15"/>
  <c r="E165" i="6"/>
  <c r="G129" i="6"/>
  <c r="E167" i="11"/>
  <c r="P58" i="14"/>
  <c r="N221" i="10"/>
  <c r="K190" i="10" s="1"/>
  <c r="K128" i="10"/>
  <c r="K164" i="10" s="1"/>
  <c r="O70" i="4"/>
  <c r="P144" i="5"/>
  <c r="E21" i="11"/>
  <c r="P50" i="10"/>
  <c r="P48" i="7"/>
  <c r="O73" i="14"/>
  <c r="E22" i="14"/>
  <c r="P50" i="13"/>
  <c r="H21" i="5"/>
  <c r="N104" i="5"/>
  <c r="E160" i="15"/>
  <c r="N153" i="4"/>
  <c r="N270" i="4"/>
  <c r="I233" i="4"/>
  <c r="I21" i="4"/>
  <c r="O153" i="4" s="1"/>
  <c r="G233" i="3"/>
  <c r="N304" i="3"/>
  <c r="G287" i="3" s="1"/>
  <c r="G21" i="15"/>
  <c r="E21" i="15" s="1"/>
  <c r="N141" i="15"/>
  <c r="P55" i="15"/>
  <c r="P57" i="15"/>
  <c r="P66" i="15"/>
  <c r="P63" i="15"/>
  <c r="P35" i="15"/>
  <c r="P59" i="15"/>
  <c r="P42" i="15"/>
  <c r="P38" i="15"/>
  <c r="P52" i="15"/>
  <c r="E22" i="12"/>
  <c r="O68" i="12"/>
  <c r="K258" i="4"/>
  <c r="E238" i="4" s="1"/>
  <c r="J258" i="4"/>
  <c r="E237" i="4" s="1"/>
  <c r="M258" i="4"/>
  <c r="L258" i="4"/>
  <c r="E236" i="4" s="1"/>
  <c r="N258" i="4"/>
  <c r="K121" i="8"/>
  <c r="K157" i="8" s="1"/>
  <c r="N212" i="8"/>
  <c r="K181" i="8" s="1"/>
  <c r="E21" i="3"/>
  <c r="E163" i="12"/>
  <c r="P67" i="5"/>
  <c r="E162" i="12"/>
  <c r="E165" i="14"/>
  <c r="N221" i="13"/>
  <c r="K190" i="13" s="1"/>
  <c r="K128" i="13"/>
  <c r="K164" i="13" s="1"/>
  <c r="N252" i="4"/>
  <c r="G286" i="4"/>
  <c r="G233" i="4"/>
  <c r="G24" i="13"/>
  <c r="E167" i="13"/>
  <c r="P47" i="4"/>
  <c r="P47" i="8"/>
  <c r="G22" i="8"/>
  <c r="N68" i="8"/>
  <c r="E165" i="11"/>
  <c r="N140" i="11"/>
  <c r="N140" i="14"/>
  <c r="G127" i="14" s="1"/>
  <c r="E192" i="6"/>
  <c r="E21" i="12"/>
  <c r="E191" i="6"/>
  <c r="J168" i="6"/>
  <c r="E190" i="6"/>
  <c r="O75" i="10"/>
  <c r="E22" i="10"/>
  <c r="P48" i="14"/>
  <c r="E20" i="20" l="1"/>
  <c r="E20" i="19"/>
  <c r="O107" i="19"/>
  <c r="O108" i="19" s="1"/>
  <c r="E21" i="19" s="1"/>
  <c r="O126" i="17"/>
  <c r="O127" i="17" s="1"/>
  <c r="E21" i="17" s="1"/>
  <c r="E20" i="17"/>
  <c r="P123" i="17"/>
  <c r="P104" i="19"/>
  <c r="J238" i="4"/>
  <c r="E189" i="12"/>
  <c r="P68" i="15"/>
  <c r="I20" i="4"/>
  <c r="P117" i="4"/>
  <c r="P114" i="4"/>
  <c r="P141" i="4"/>
  <c r="P144" i="4"/>
  <c r="P147" i="4"/>
  <c r="P151" i="4"/>
  <c r="P121" i="4"/>
  <c r="P132" i="4"/>
  <c r="P127" i="4"/>
  <c r="H20" i="5"/>
  <c r="E20" i="5" s="1"/>
  <c r="P102" i="5"/>
  <c r="P99" i="5"/>
  <c r="P93" i="5"/>
  <c r="P95" i="5"/>
  <c r="P78" i="5"/>
  <c r="P74" i="5"/>
  <c r="P71" i="5"/>
  <c r="P91" i="5"/>
  <c r="P88" i="5"/>
  <c r="M25" i="11"/>
  <c r="G28" i="11"/>
  <c r="I24" i="11"/>
  <c r="G25" i="11"/>
  <c r="G24" i="11"/>
  <c r="G26" i="11"/>
  <c r="G27" i="11"/>
  <c r="P75" i="10"/>
  <c r="P73" i="14"/>
  <c r="N146" i="14"/>
  <c r="G191" i="10"/>
  <c r="E191" i="10" s="1"/>
  <c r="E165" i="10"/>
  <c r="P71" i="7"/>
  <c r="M25" i="7"/>
  <c r="I24" i="7"/>
  <c r="G28" i="7"/>
  <c r="G25" i="7"/>
  <c r="G26" i="7"/>
  <c r="G27" i="7"/>
  <c r="P75" i="13"/>
  <c r="N293" i="5"/>
  <c r="G276" i="5" s="1"/>
  <c r="G224" i="5"/>
  <c r="H233" i="3"/>
  <c r="E233" i="3" s="1"/>
  <c r="N310" i="3"/>
  <c r="H287" i="3" s="1"/>
  <c r="M312" i="4"/>
  <c r="L312" i="4"/>
  <c r="E289" i="4" s="1"/>
  <c r="K312" i="4"/>
  <c r="E291" i="4" s="1"/>
  <c r="J312" i="4"/>
  <c r="E290" i="4" s="1"/>
  <c r="N312" i="4"/>
  <c r="N311" i="4" s="1"/>
  <c r="I286" i="4" s="1"/>
  <c r="I224" i="5"/>
  <c r="N307" i="5"/>
  <c r="I276" i="5" s="1"/>
  <c r="E194" i="13"/>
  <c r="J170" i="13"/>
  <c r="E190" i="7"/>
  <c r="E188" i="12"/>
  <c r="E288" i="4"/>
  <c r="G121" i="15"/>
  <c r="E121" i="15" s="1"/>
  <c r="N176" i="15"/>
  <c r="P135" i="4"/>
  <c r="O104" i="5"/>
  <c r="E21" i="5"/>
  <c r="E194" i="11"/>
  <c r="G162" i="6"/>
  <c r="E162" i="6" s="1"/>
  <c r="N207" i="6"/>
  <c r="G186" i="6" s="1"/>
  <c r="E186" i="6" s="1"/>
  <c r="G192" i="6" s="1"/>
  <c r="E163" i="7"/>
  <c r="G124" i="7"/>
  <c r="E124" i="7" s="1"/>
  <c r="N177" i="7"/>
  <c r="I24" i="13"/>
  <c r="M25" i="13"/>
  <c r="G28" i="13"/>
  <c r="G26" i="13"/>
  <c r="G27" i="13"/>
  <c r="G25" i="13"/>
  <c r="P114" i="3"/>
  <c r="J163" i="12"/>
  <c r="E187" i="12"/>
  <c r="E195" i="13"/>
  <c r="E193" i="14"/>
  <c r="G191" i="13"/>
  <c r="E191" i="13" s="1"/>
  <c r="E165" i="13"/>
  <c r="E189" i="15"/>
  <c r="E235" i="4"/>
  <c r="E196" i="13"/>
  <c r="E185" i="8"/>
  <c r="J163" i="8"/>
  <c r="E194" i="14"/>
  <c r="J192" i="6"/>
  <c r="G190" i="6"/>
  <c r="G163" i="14"/>
  <c r="E127" i="14"/>
  <c r="N141" i="8"/>
  <c r="G21" i="8"/>
  <c r="E21" i="8" s="1"/>
  <c r="P57" i="8"/>
  <c r="P63" i="8"/>
  <c r="P42" i="8"/>
  <c r="P59" i="8"/>
  <c r="P38" i="8"/>
  <c r="P66" i="8"/>
  <c r="P35" i="8"/>
  <c r="P55" i="8"/>
  <c r="P52" i="8"/>
  <c r="G28" i="3"/>
  <c r="I24" i="3"/>
  <c r="M25" i="3" s="1"/>
  <c r="G26" i="3"/>
  <c r="G24" i="3"/>
  <c r="G25" i="3"/>
  <c r="G27" i="3"/>
  <c r="I24" i="15"/>
  <c r="M25" i="15"/>
  <c r="G28" i="15"/>
  <c r="G26" i="15"/>
  <c r="G24" i="15"/>
  <c r="G27" i="15"/>
  <c r="G25" i="15"/>
  <c r="P83" i="5"/>
  <c r="E21" i="4"/>
  <c r="G165" i="6"/>
  <c r="E158" i="12"/>
  <c r="G184" i="12"/>
  <c r="E184" i="12" s="1"/>
  <c r="E194" i="10"/>
  <c r="J170" i="10"/>
  <c r="N183" i="10"/>
  <c r="G128" i="10"/>
  <c r="E128" i="10" s="1"/>
  <c r="I129" i="6"/>
  <c r="M130" i="6"/>
  <c r="G133" i="6"/>
  <c r="G130" i="6"/>
  <c r="G131" i="6"/>
  <c r="G132" i="6"/>
  <c r="G121" i="12"/>
  <c r="E121" i="12" s="1"/>
  <c r="N176" i="12"/>
  <c r="G187" i="6"/>
  <c r="E187" i="6" s="1"/>
  <c r="E163" i="6"/>
  <c r="N183" i="13"/>
  <c r="G128" i="13"/>
  <c r="E128" i="13" s="1"/>
  <c r="J293" i="3"/>
  <c r="E186" i="8"/>
  <c r="E192" i="14"/>
  <c r="J168" i="14"/>
  <c r="E196" i="10"/>
  <c r="E187" i="15"/>
  <c r="J163" i="15"/>
  <c r="G191" i="6"/>
  <c r="M25" i="12"/>
  <c r="I24" i="12"/>
  <c r="G28" i="12"/>
  <c r="G24" i="12"/>
  <c r="G26" i="12"/>
  <c r="G25" i="12"/>
  <c r="G27" i="12"/>
  <c r="G127" i="11"/>
  <c r="N146" i="11"/>
  <c r="E22" i="8"/>
  <c r="O68" i="8"/>
  <c r="G232" i="4"/>
  <c r="N302" i="4"/>
  <c r="E287" i="3"/>
  <c r="G293" i="3" s="1"/>
  <c r="I232" i="4"/>
  <c r="I285" i="4" s="1"/>
  <c r="N316" i="4"/>
  <c r="E193" i="11"/>
  <c r="I24" i="10"/>
  <c r="M25" i="10"/>
  <c r="G28" i="10"/>
  <c r="G27" i="10"/>
  <c r="G25" i="10"/>
  <c r="G26" i="10"/>
  <c r="P70" i="4"/>
  <c r="I24" i="14"/>
  <c r="M25" i="14"/>
  <c r="G28" i="14"/>
  <c r="G27" i="14"/>
  <c r="G25" i="14"/>
  <c r="G26" i="14"/>
  <c r="E195" i="10"/>
  <c r="N255" i="4"/>
  <c r="G158" i="8"/>
  <c r="E122" i="8"/>
  <c r="G24" i="10"/>
  <c r="E192" i="11"/>
  <c r="J168" i="11"/>
  <c r="H20" i="4"/>
  <c r="E20" i="4" s="1"/>
  <c r="P74" i="4"/>
  <c r="P108" i="4"/>
  <c r="P101" i="4"/>
  <c r="P81" i="4"/>
  <c r="P77" i="4"/>
  <c r="P105" i="4"/>
  <c r="P95" i="4"/>
  <c r="P92" i="4"/>
  <c r="P97" i="4"/>
  <c r="N299" i="5"/>
  <c r="H276" i="5" s="1"/>
  <c r="H224" i="5"/>
  <c r="E158" i="15"/>
  <c r="G184" i="15"/>
  <c r="E184" i="15" s="1"/>
  <c r="E187" i="8"/>
  <c r="E189" i="7"/>
  <c r="G185" i="7"/>
  <c r="E185" i="7" s="1"/>
  <c r="E161" i="7"/>
  <c r="E188" i="15"/>
  <c r="J166" i="7"/>
  <c r="E188" i="7"/>
  <c r="J282" i="5"/>
  <c r="I23" i="4" l="1"/>
  <c r="M24" i="4" s="1"/>
  <c r="G27" i="4"/>
  <c r="G26" i="4"/>
  <c r="G24" i="4"/>
  <c r="G23" i="4"/>
  <c r="G25" i="4"/>
  <c r="I236" i="3"/>
  <c r="M237" i="3"/>
  <c r="G240" i="3"/>
  <c r="G238" i="3"/>
  <c r="G239" i="3"/>
  <c r="G237" i="3"/>
  <c r="G236" i="3"/>
  <c r="J291" i="4"/>
  <c r="J194" i="11"/>
  <c r="J194" i="14"/>
  <c r="N211" i="13"/>
  <c r="G190" i="13" s="1"/>
  <c r="E190" i="13" s="1"/>
  <c r="G164" i="13"/>
  <c r="E164" i="13" s="1"/>
  <c r="G157" i="12"/>
  <c r="E157" i="12" s="1"/>
  <c r="N204" i="12"/>
  <c r="G183" i="12" s="1"/>
  <c r="E183" i="12" s="1"/>
  <c r="M132" i="10"/>
  <c r="I131" i="10"/>
  <c r="G135" i="10"/>
  <c r="G134" i="10"/>
  <c r="G132" i="10"/>
  <c r="G131" i="10"/>
  <c r="G133" i="10"/>
  <c r="J196" i="10"/>
  <c r="J187" i="8"/>
  <c r="G160" i="7"/>
  <c r="E160" i="7" s="1"/>
  <c r="N205" i="7"/>
  <c r="G184" i="7" s="1"/>
  <c r="E184" i="7" s="1"/>
  <c r="G188" i="12"/>
  <c r="G194" i="13"/>
  <c r="J196" i="13"/>
  <c r="E224" i="5"/>
  <c r="G182" i="8"/>
  <c r="E182" i="8" s="1"/>
  <c r="E158" i="8"/>
  <c r="P110" i="4"/>
  <c r="H286" i="4"/>
  <c r="E286" i="4" s="1"/>
  <c r="H233" i="4"/>
  <c r="E233" i="4" s="1"/>
  <c r="N261" i="4"/>
  <c r="N181" i="11"/>
  <c r="G126" i="11"/>
  <c r="E126" i="11" s="1"/>
  <c r="I124" i="12"/>
  <c r="M125" i="12"/>
  <c r="G128" i="12"/>
  <c r="G125" i="12"/>
  <c r="G124" i="12"/>
  <c r="G127" i="12"/>
  <c r="G126" i="12"/>
  <c r="G164" i="10"/>
  <c r="E164" i="10" s="1"/>
  <c r="N211" i="10"/>
  <c r="G190" i="10" s="1"/>
  <c r="E190" i="10" s="1"/>
  <c r="G189" i="14"/>
  <c r="E189" i="14" s="1"/>
  <c r="E163" i="14"/>
  <c r="G187" i="12"/>
  <c r="J189" i="12"/>
  <c r="I127" i="7"/>
  <c r="M128" i="7"/>
  <c r="G131" i="7"/>
  <c r="G130" i="7"/>
  <c r="G128" i="7"/>
  <c r="G129" i="7"/>
  <c r="N204" i="15"/>
  <c r="G183" i="15" s="1"/>
  <c r="E183" i="15" s="1"/>
  <c r="G157" i="15"/>
  <c r="E157" i="15" s="1"/>
  <c r="G292" i="3"/>
  <c r="E276" i="5"/>
  <c r="I23" i="5"/>
  <c r="M24" i="5" s="1"/>
  <c r="G27" i="5"/>
  <c r="G24" i="5"/>
  <c r="G23" i="5"/>
  <c r="G25" i="5"/>
  <c r="G26" i="5"/>
  <c r="P153" i="4"/>
  <c r="J190" i="7"/>
  <c r="G188" i="7"/>
  <c r="G188" i="15"/>
  <c r="G189" i="7"/>
  <c r="G285" i="4"/>
  <c r="G163" i="11"/>
  <c r="E127" i="11"/>
  <c r="J189" i="15"/>
  <c r="G187" i="15"/>
  <c r="M25" i="8"/>
  <c r="I24" i="8"/>
  <c r="G28" i="8"/>
  <c r="G27" i="8"/>
  <c r="G25" i="8"/>
  <c r="G26" i="8"/>
  <c r="G24" i="8"/>
  <c r="G196" i="13"/>
  <c r="G195" i="13"/>
  <c r="G127" i="7"/>
  <c r="I189" i="6"/>
  <c r="M190" i="6"/>
  <c r="G193" i="6"/>
  <c r="G189" i="6"/>
  <c r="I124" i="15"/>
  <c r="M125" i="15"/>
  <c r="G128" i="15"/>
  <c r="G125" i="15"/>
  <c r="G124" i="15"/>
  <c r="G126" i="15"/>
  <c r="G127" i="15"/>
  <c r="N181" i="14"/>
  <c r="G126" i="14"/>
  <c r="E126" i="14" s="1"/>
  <c r="P104" i="5"/>
  <c r="G195" i="10"/>
  <c r="I290" i="3"/>
  <c r="M291" i="3"/>
  <c r="G294" i="3"/>
  <c r="G196" i="10"/>
  <c r="G291" i="3"/>
  <c r="I131" i="13"/>
  <c r="M132" i="13"/>
  <c r="G135" i="13"/>
  <c r="G131" i="13"/>
  <c r="G134" i="13"/>
  <c r="G132" i="13"/>
  <c r="G133" i="13"/>
  <c r="P68" i="8"/>
  <c r="G121" i="8"/>
  <c r="E121" i="8" s="1"/>
  <c r="N174" i="8"/>
  <c r="G290" i="3"/>
  <c r="G163" i="7"/>
  <c r="I165" i="6"/>
  <c r="M166" i="6"/>
  <c r="G169" i="6"/>
  <c r="G166" i="6"/>
  <c r="G168" i="6"/>
  <c r="G167" i="6"/>
  <c r="G190" i="7"/>
  <c r="G189" i="12"/>
  <c r="I124" i="8" l="1"/>
  <c r="M125" i="8"/>
  <c r="G128" i="8"/>
  <c r="G124" i="8"/>
  <c r="G127" i="8"/>
  <c r="G126" i="8"/>
  <c r="G125" i="8"/>
  <c r="G189" i="11"/>
  <c r="E189" i="11" s="1"/>
  <c r="E163" i="11"/>
  <c r="M161" i="15"/>
  <c r="I160" i="15"/>
  <c r="G164" i="15"/>
  <c r="G163" i="15"/>
  <c r="G161" i="15"/>
  <c r="G162" i="15"/>
  <c r="G160" i="15"/>
  <c r="N209" i="11"/>
  <c r="G188" i="11" s="1"/>
  <c r="E188" i="11" s="1"/>
  <c r="G162" i="11"/>
  <c r="E162" i="11" s="1"/>
  <c r="I187" i="7"/>
  <c r="M188" i="7"/>
  <c r="G191" i="7"/>
  <c r="G187" i="7"/>
  <c r="I160" i="12"/>
  <c r="M161" i="12"/>
  <c r="G164" i="12"/>
  <c r="G163" i="12"/>
  <c r="G162" i="12"/>
  <c r="G160" i="12"/>
  <c r="G161" i="12"/>
  <c r="I186" i="15"/>
  <c r="M187" i="15"/>
  <c r="G190" i="15"/>
  <c r="G186" i="15"/>
  <c r="I193" i="10"/>
  <c r="M194" i="10"/>
  <c r="G197" i="10"/>
  <c r="G193" i="10"/>
  <c r="H232" i="4"/>
  <c r="N308" i="4"/>
  <c r="I163" i="7"/>
  <c r="M164" i="7"/>
  <c r="G167" i="7"/>
  <c r="G164" i="7"/>
  <c r="G165" i="7"/>
  <c r="G166" i="7"/>
  <c r="I167" i="13"/>
  <c r="M168" i="13"/>
  <c r="G171" i="13"/>
  <c r="G169" i="13"/>
  <c r="G168" i="13"/>
  <c r="G170" i="13"/>
  <c r="G167" i="13"/>
  <c r="I129" i="14"/>
  <c r="M130" i="14"/>
  <c r="G133" i="14"/>
  <c r="G129" i="14"/>
  <c r="G132" i="14"/>
  <c r="G130" i="14"/>
  <c r="G131" i="14"/>
  <c r="I279" i="5"/>
  <c r="M280" i="5"/>
  <c r="G283" i="5"/>
  <c r="G279" i="5"/>
  <c r="G281" i="5"/>
  <c r="G282" i="5"/>
  <c r="G280" i="5"/>
  <c r="I167" i="10"/>
  <c r="M168" i="10"/>
  <c r="G171" i="10"/>
  <c r="G168" i="10"/>
  <c r="G169" i="10"/>
  <c r="G170" i="10"/>
  <c r="G167" i="10"/>
  <c r="G194" i="10"/>
  <c r="I193" i="13"/>
  <c r="M194" i="13"/>
  <c r="G197" i="13"/>
  <c r="G193" i="13"/>
  <c r="N202" i="8"/>
  <c r="G181" i="8" s="1"/>
  <c r="E181" i="8" s="1"/>
  <c r="G157" i="8"/>
  <c r="E157" i="8" s="1"/>
  <c r="N209" i="14"/>
  <c r="G188" i="14" s="1"/>
  <c r="E188" i="14" s="1"/>
  <c r="G162" i="14"/>
  <c r="E162" i="14" s="1"/>
  <c r="I129" i="11"/>
  <c r="M130" i="11"/>
  <c r="G133" i="11"/>
  <c r="G130" i="11"/>
  <c r="G132" i="11"/>
  <c r="G131" i="11"/>
  <c r="G129" i="11"/>
  <c r="I227" i="5"/>
  <c r="M228" i="5"/>
  <c r="G231" i="5"/>
  <c r="G227" i="5"/>
  <c r="G229" i="5"/>
  <c r="G230" i="5"/>
  <c r="G228" i="5"/>
  <c r="G189" i="15"/>
  <c r="M187" i="12"/>
  <c r="I186" i="12"/>
  <c r="G190" i="12"/>
  <c r="G186" i="12"/>
  <c r="I184" i="8" l="1"/>
  <c r="M185" i="8"/>
  <c r="G188" i="8"/>
  <c r="G184" i="8"/>
  <c r="G186" i="8"/>
  <c r="G185" i="8"/>
  <c r="G187" i="8"/>
  <c r="I165" i="14"/>
  <c r="M166" i="14"/>
  <c r="G169" i="14"/>
  <c r="G166" i="14"/>
  <c r="G167" i="14"/>
  <c r="G165" i="14"/>
  <c r="G168" i="14"/>
  <c r="M192" i="14"/>
  <c r="I191" i="14"/>
  <c r="G195" i="14"/>
  <c r="G191" i="14"/>
  <c r="G193" i="14"/>
  <c r="G194" i="14"/>
  <c r="G192" i="14"/>
  <c r="H285" i="4"/>
  <c r="E285" i="4" s="1"/>
  <c r="E232" i="4"/>
  <c r="M166" i="11"/>
  <c r="I165" i="11"/>
  <c r="G169" i="11"/>
  <c r="G165" i="11"/>
  <c r="G167" i="11"/>
  <c r="G168" i="11"/>
  <c r="G166" i="11"/>
  <c r="I160" i="8"/>
  <c r="M161" i="8"/>
  <c r="G164" i="8"/>
  <c r="G160" i="8"/>
  <c r="G161" i="8"/>
  <c r="G162" i="8"/>
  <c r="G163" i="8"/>
  <c r="I191" i="11"/>
  <c r="M192" i="11"/>
  <c r="G195" i="11"/>
  <c r="G191" i="11"/>
  <c r="G194" i="11"/>
  <c r="G193" i="11"/>
  <c r="G192" i="11"/>
  <c r="I235" i="4" l="1"/>
  <c r="M236" i="4"/>
  <c r="G239" i="4"/>
  <c r="G237" i="4"/>
  <c r="G238" i="4"/>
  <c r="G236" i="4"/>
  <c r="G235" i="4"/>
  <c r="I288" i="4"/>
  <c r="M289" i="4"/>
  <c r="G292" i="4"/>
  <c r="G289" i="4"/>
  <c r="G288" i="4"/>
  <c r="G290" i="4"/>
  <c r="G291" i="4"/>
</calcChain>
</file>

<file path=xl/comments1.xml><?xml version="1.0" encoding="utf-8"?>
<comments xmlns="http://schemas.openxmlformats.org/spreadsheetml/2006/main">
  <authors>
    <author>Wesley</author>
  </authors>
  <commentList>
    <comment ref="D46" authorId="0" shapeId="0">
      <text>
        <r>
          <rPr>
            <b/>
            <sz val="9"/>
            <color indexed="81"/>
            <rFont val="Tahoma"/>
            <family val="2"/>
          </rPr>
          <t>Wesley:</t>
        </r>
        <r>
          <rPr>
            <sz val="9"/>
            <color indexed="81"/>
            <rFont val="Tahoma"/>
            <family val="2"/>
          </rPr>
          <t xml:space="preserve">
tambien al 1 y sumar agua potable del 1
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</rPr>
          <t>Wesley:</t>
        </r>
        <r>
          <rPr>
            <sz val="9"/>
            <color indexed="81"/>
            <rFont val="Tahoma"/>
            <family val="2"/>
          </rPr>
          <t xml:space="preserve">
tambien al 1 y sumar agua potable del 1
</t>
        </r>
      </text>
    </comment>
  </commentList>
</comments>
</file>

<file path=xl/sharedStrings.xml><?xml version="1.0" encoding="utf-8"?>
<sst xmlns="http://schemas.openxmlformats.org/spreadsheetml/2006/main" count="11891" uniqueCount="784">
  <si>
    <t>ESTRUCTURA DE COSTOS</t>
  </si>
  <si>
    <t xml:space="preserve">VIVIENDAS DE INTERES SOCIAL </t>
  </si>
  <si>
    <t>VIVIENDAS RURALES</t>
  </si>
  <si>
    <t>DISEÑO</t>
  </si>
  <si>
    <t>COMPONENTES</t>
  </si>
  <si>
    <t>MODELO "A" - 63,70 m2</t>
  </si>
  <si>
    <t>FUNDACIONES</t>
  </si>
  <si>
    <t>PISO</t>
  </si>
  <si>
    <t>PAREDES</t>
  </si>
  <si>
    <t>VENTANAS</t>
  </si>
  <si>
    <t>COSTOS DIRECTOS</t>
  </si>
  <si>
    <t>COSTO TOTAL</t>
  </si>
  <si>
    <t>C</t>
  </si>
  <si>
    <t>VENTAS</t>
  </si>
  <si>
    <t>TIPO</t>
  </si>
  <si>
    <t>MODELO "B" - 59,58 m2</t>
  </si>
  <si>
    <t>MODELO "C" - 59,58 m2</t>
  </si>
  <si>
    <t>MODELO "D" - 42,48 m2 - VERSION COMPACTA Y TECHO EXTENDIDO</t>
  </si>
  <si>
    <t>TABLA DE MONTOS DE POSIBLES COMBINACIONES DE METODOS CONSTRUCTIVOS</t>
  </si>
  <si>
    <t>MODELO</t>
  </si>
  <si>
    <t>CONSTRUCTIVOS</t>
  </si>
  <si>
    <t>Pedestal de Concreto</t>
  </si>
  <si>
    <t>Pilotes de Madera</t>
  </si>
  <si>
    <t>Losa de Concreto</t>
  </si>
  <si>
    <t xml:space="preserve">Plycem </t>
  </si>
  <si>
    <t>Machimbre</t>
  </si>
  <si>
    <t>Plycem + Machimbre</t>
  </si>
  <si>
    <t>Plycem + Ceramica</t>
  </si>
  <si>
    <t>Ceramica (LC)</t>
  </si>
  <si>
    <t>Machimbre (LC)</t>
  </si>
  <si>
    <t>Madera</t>
  </si>
  <si>
    <t>Corredizas de Aluminio y Vidrio</t>
  </si>
  <si>
    <t>Celosia de Aluminio y Vidrio</t>
  </si>
  <si>
    <t>A</t>
  </si>
  <si>
    <t>B</t>
  </si>
  <si>
    <t>D</t>
  </si>
  <si>
    <t>E</t>
  </si>
  <si>
    <t xml:space="preserve">NO CAMBIANTES                      (P, MT, T, LF, H, E, PU) </t>
  </si>
  <si>
    <t>GRAN TOTAL (U$)</t>
  </si>
  <si>
    <t>COSTOS INDIRECTOS, ASMINISTRACION Y UTILIDADES (U$)</t>
  </si>
  <si>
    <t>SUB-CONTRATOS (U$)</t>
  </si>
  <si>
    <t>TRANSPORTE Y EQUIPOS (U$)</t>
  </si>
  <si>
    <t>MATERIALES (U$)</t>
  </si>
  <si>
    <t>MANO DE OBRA (U$)</t>
  </si>
  <si>
    <t xml:space="preserve">COSTOS INDIRECTOS  </t>
  </si>
  <si>
    <t>%</t>
  </si>
  <si>
    <t>COSTO TOTAL (U$)</t>
  </si>
  <si>
    <t>MARGEN (%)</t>
  </si>
  <si>
    <t>MODELO "E" - 42,48 m2 - VERSION COMPACTA Y TECHO COMPACTO</t>
  </si>
  <si>
    <t>MODELO "G" - 61,44 m2 - (GREEN)</t>
  </si>
  <si>
    <t>MODELO "B" - 36,90 m2 - (BASIC)</t>
  </si>
  <si>
    <t>MODELO "BL" - 45,50 m2 - (BASIC LARGE)</t>
  </si>
  <si>
    <t>MODELO "BLX" - 52,37 m2 - (BASIC XTRA LARGE)</t>
  </si>
  <si>
    <t>G</t>
  </si>
  <si>
    <t>BL</t>
  </si>
  <si>
    <t>BLX</t>
  </si>
  <si>
    <t>MUEBLES DE INTERES SOCIAL</t>
  </si>
  <si>
    <t>VIVIENDAS URBANAS</t>
  </si>
  <si>
    <t>MODELO - CODIGO</t>
  </si>
  <si>
    <t>DESCRIPCION</t>
  </si>
  <si>
    <t>IMAGEN</t>
  </si>
  <si>
    <t>Banca con patas de metal y forro de madera. Dimensiones de 0.35m x 1.60m x 0.50m</t>
  </si>
  <si>
    <t>Cojines LoveSeat</t>
  </si>
  <si>
    <t xml:space="preserve">Cojin Sofa </t>
  </si>
  <si>
    <t>Cojin de Sofa en "L"</t>
  </si>
  <si>
    <t>Silla Comedor</t>
  </si>
  <si>
    <t>Mesa Comedor</t>
  </si>
  <si>
    <t>Mueble de Cocina. No incluye pana Pantry</t>
  </si>
  <si>
    <t>F-01</t>
  </si>
  <si>
    <t>F-02</t>
  </si>
  <si>
    <t>F-03</t>
  </si>
  <si>
    <t>F-04</t>
  </si>
  <si>
    <t>F-05</t>
  </si>
  <si>
    <t>F-06</t>
  </si>
  <si>
    <t>F-07</t>
  </si>
  <si>
    <t>F-08</t>
  </si>
  <si>
    <t>F-09</t>
  </si>
  <si>
    <t>F-10</t>
  </si>
  <si>
    <t>F-11</t>
  </si>
  <si>
    <t>F-12</t>
  </si>
  <si>
    <t>F-13</t>
  </si>
  <si>
    <t>Repisa de Cocina</t>
  </si>
  <si>
    <t>Base de Cama Matrimonial</t>
  </si>
  <si>
    <t>Base de Cama Unipersonal</t>
  </si>
  <si>
    <t>Mesa de Noche y Centro de Mesa</t>
  </si>
  <si>
    <t>Mecedora</t>
  </si>
  <si>
    <t>Perchero</t>
  </si>
  <si>
    <t>MARGEN DE GANANCIA EN VENTAS (U$)</t>
  </si>
  <si>
    <t xml:space="preserve">NO CAMBIANTES             (P, MT, T, LF, H, E, PU) </t>
  </si>
  <si>
    <t>PROYECTO DE VIVIENDA SOCIAL</t>
  </si>
  <si>
    <t>VIVIENDA RURAL - MODELO A - 63.74 m2</t>
  </si>
  <si>
    <t>VIVIENDA RURAL - FORRO DE PLYCEM + FUNDACIONES DE PEDESTALES DE CONCRETO + PISO DE PLYCEM &amp; CERAMICA- 63.74 m2</t>
  </si>
  <si>
    <t>PRECIOS DE VENTA (COSTOS DIRECTOS)</t>
  </si>
  <si>
    <t>ROOM #1</t>
  </si>
  <si>
    <t>ROOM #2</t>
  </si>
  <si>
    <t>KITCHEN + SHOWER + SERVICE</t>
  </si>
  <si>
    <t>BATHROOM (LETRINA)</t>
  </si>
  <si>
    <t>RANCHO</t>
  </si>
  <si>
    <t>OBRAS COMUNES</t>
  </si>
  <si>
    <t>Precio Total de Venta (Fabricacion + Construccion)</t>
  </si>
  <si>
    <t>Precio de Venta de Fabricacion</t>
  </si>
  <si>
    <t>Monto total en Madera (Material)</t>
  </si>
  <si>
    <t>Monto total en Transporte y Equipos</t>
  </si>
  <si>
    <t>Monto total subsidiando madera</t>
  </si>
  <si>
    <t>Monto total en Mano de Obra</t>
  </si>
  <si>
    <t>Monto total en Materiales</t>
  </si>
  <si>
    <t>Monto total en Sub-contratos</t>
  </si>
  <si>
    <t>COSTO Y PRESUPUESTO</t>
  </si>
  <si>
    <t>ITEM</t>
  </si>
  <si>
    <t xml:space="preserve">DESCRIPCION </t>
  </si>
  <si>
    <t>U/M</t>
  </si>
  <si>
    <t>CANT</t>
  </si>
  <si>
    <t>COSTOS DIRECTOS UNITARIOS (U$)</t>
  </si>
  <si>
    <t>COSTOS DIRECTOS TOTALES (U$)</t>
  </si>
  <si>
    <t>MANO DE OBRA</t>
  </si>
  <si>
    <t>MATERIALES</t>
  </si>
  <si>
    <t>TRANSPORTE Y EQUIPOS</t>
  </si>
  <si>
    <t>SUB-CONTRATOS</t>
  </si>
  <si>
    <t>COSTO UNITARIO</t>
  </si>
  <si>
    <t>ROOM 1</t>
  </si>
  <si>
    <t xml:space="preserve">PRELIMINARES </t>
  </si>
  <si>
    <t>Limpieza Inicial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</si>
  <si>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</si>
  <si>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t>Trazo y Nivelacion</t>
  </si>
  <si>
    <t>MOVIMIENTO DE TIERRA</t>
  </si>
  <si>
    <t>Corte</t>
  </si>
  <si>
    <r>
      <t>m</t>
    </r>
    <r>
      <rPr>
        <vertAlign val="superscript"/>
        <sz val="11"/>
        <color theme="1"/>
        <rFont val="Calibri"/>
        <family val="2"/>
        <scheme val="minor"/>
      </rPr>
      <t>3</t>
    </r>
  </si>
  <si>
    <t>Relleno y Compactacion. Ver E.T</t>
  </si>
  <si>
    <t>Botar tierra Sobrante de Excavación a 2 km de Distancia (considerar abundamiento de 27%)</t>
  </si>
  <si>
    <t>Excavacion Manual en Suelo Natural</t>
  </si>
  <si>
    <t>Relleno y Compactacion Manual, Mejoramiento de Suelo del 0.20 m de alto. Ver E.T</t>
  </si>
  <si>
    <t>Acero Estructural Corrugado No. 4, Gr 40 para Zapata Estructural @ 0.10m y A/D, Recubrimiento de 0.05m a ambos lados . Ver E.T</t>
  </si>
  <si>
    <t>Lbs</t>
  </si>
  <si>
    <t>Acero Estructural Corrugado No. 3, Gr 40 para Pedestal de 0.30 m x 0.30 m, Recubrimiento de 0.05m a ambos lados . Ver E.T</t>
  </si>
  <si>
    <t>Acero Estructural Corrugado No. 2, Gr 40 para Estribos de Pedestal de 0.25 m x 0.25 m. Primeros 5 @ 0.05m, el resto @ 0.10m. Ver E.T</t>
  </si>
  <si>
    <t>Concreto de 3,000 PSI. de Zapata Aislada + Pedestal. Ver E.T</t>
  </si>
  <si>
    <t>Armado e Instalacion de Framing - Esqueleteado de Madera, utlizando piezas con dimensiones comerciales de 2" x 4", con parales de distanciamiento maximo @ 36"</t>
  </si>
  <si>
    <t>PT</t>
  </si>
  <si>
    <t>Herrajes de fijacion de Framing. Clavo Hilti BK 27</t>
  </si>
  <si>
    <t>Glb.</t>
  </si>
  <si>
    <t xml:space="preserve">Instalacion de Framing - Esqueleteado de Madera, utlizando piezas con dimensiones comerciales de 2" x 4", con parales de distanciamiento maximo @ 36" </t>
  </si>
  <si>
    <t>Forro Exterior de paredes, con lamina de Fibrocemento (Plyrock) con t=10 mm, empastado y lijado listo para pintar</t>
  </si>
  <si>
    <t>TECHO</t>
  </si>
  <si>
    <t>Alfajias de Madera, utilizando Piezas de Medidas Comerciales de 2" x 6"</t>
  </si>
  <si>
    <t>Cubierta de Techo con Lamina de Zinc Aluminizada Cal. 26 y 14.25' de longitud. Inclute Elementos de Fijacion</t>
  </si>
  <si>
    <t>CIELO RASO</t>
  </si>
  <si>
    <t>Cielo Raso Machihembrado de 1" x 3" especie Caoba Africana. Incluye como Acabado Aceite Natural y Matado de Filo en los Bordes. Incluye elementos de fijacion</t>
  </si>
  <si>
    <t>Entramado de Madera, utlizando piezas con dimensiones comerciales de 2" x 6"</t>
  </si>
  <si>
    <t xml:space="preserve">Forro de Entramado de madera con lamina de Fibrocemento (Plycem) de 18 mm </t>
  </si>
  <si>
    <t>Cubierta de Piso de Ceramica para interiores, ladrillo 45cm x 45cm</t>
  </si>
  <si>
    <t>PUERTAS Y VENTANAS</t>
  </si>
  <si>
    <t>P-1: Puerta con marco de madera de 1 1/2" x 1 1/2", forro a ambas caras con Lamina de Plywood de t= 1/4" y Sisas de 1 cm, Dimensiones de 75.28 cm x 207.50 cm. Incluye Mocheta de 2" x 4" y Cerradura de Pelota, Madera Especie Cedro Macho. Incluye paletas de madera como rejillas superiores y acabado con aceite natural</t>
  </si>
  <si>
    <t>Und</t>
  </si>
  <si>
    <t>V-1: Ventana de Celosia de Madera especie Cedro Macho y Dimensiones de 158.56 cm x 115.92 cm. Incluye Sistema de Celosia AP-75 para lamas operables</t>
  </si>
  <si>
    <t>V-2: Ventana de Celosia de Madera especie Cedro Macho y Dimensiones de 77.28 cm x 115.92 cm. Incluye Sistema de Celosia AP-75 para lamas operables</t>
  </si>
  <si>
    <t>ACABADOS</t>
  </si>
  <si>
    <t>Pintura de paredes internas, incluye una mano de sellador y dos manos de aceite standard</t>
  </si>
  <si>
    <t>Pintura de paredes externas incluye una mano de sellador y dos manos de aceite standard</t>
  </si>
  <si>
    <t>LIMPIEZA FINAL Y ENTREGA</t>
  </si>
  <si>
    <t>Limpieza y Entrega Final de la Obra</t>
  </si>
  <si>
    <t>COSTO DIRECTO TOTAL</t>
  </si>
  <si>
    <t>ROOM 2</t>
  </si>
  <si>
    <t>Armado de Framing - Esqueleteado de Madera, utlizando piezas con dimensiones comerciales de 2" x 4", con parales de distanciamiento maximo @ 36"</t>
  </si>
  <si>
    <t>Instalacion de Framing - Esqueleteado de Madera, utlizando piezas con dimensiones comerciales de 2" x 4", con parales de distanciamiento maximo @ 36"</t>
  </si>
  <si>
    <t>Losa de Concreto de 2,500 PSI para Area de Lavandero</t>
  </si>
  <si>
    <t>Arenillado de Losa de Concreto para Area de Lavandero</t>
  </si>
  <si>
    <t xml:space="preserve">V-3: Ventana con estructura de madera de Pino Tratado con dimensiones comerciales de 2" x 4" + Forro de Saran negro. Incluye empaque y elementos de fijacion </t>
  </si>
  <si>
    <t>MISCELANEOS (MUEBLES)</t>
  </si>
  <si>
    <t>Mueble Cocina</t>
  </si>
  <si>
    <t>Repisa</t>
  </si>
  <si>
    <t xml:space="preserve">Ecofogon </t>
  </si>
  <si>
    <t>EXCAVACION LETRINA</t>
  </si>
  <si>
    <t>Excavacion Manual en Suelo Natural para Letrina, profundidad de 12 m</t>
  </si>
  <si>
    <t xml:space="preserve">Suministro e Instalacion de Forro de Saran negro. Incluye empaque y elementos de fijacion </t>
  </si>
  <si>
    <t>Clavadores de Techo de 1" x 2"</t>
  </si>
  <si>
    <t>Cubierta de Techo con Lamina de Zinc Aluminizada Cal. 26 y 10' de longitud. Incluye Elementos de Fijacion</t>
  </si>
  <si>
    <t xml:space="preserve">Cascote de Concreto de 2,500 PSI, t= 2" </t>
  </si>
  <si>
    <t>P-1: Puerta con marco de madera de 1 1/2" x 1 1/2", forro a ambas caras con Lamina de Plywood de t= 1/4" y Sisas de 1 cm, Dimensiones de 70.40 cm x 207.50 cm. Incluye Mocheta de 2" x 4" y Cerradura de Pelota, Madera Especie Cedro Macho. Incluye paletas de madera como rejillas superiores y acabado con aceite natural</t>
  </si>
  <si>
    <t>COLUMNAS</t>
  </si>
  <si>
    <t>Columnas Rollizas de Eucalipto de 6" de Diametro y 10´ de Largo, fumigadas, lijadas y listas para pintar</t>
  </si>
  <si>
    <t>Viga Principal de Techo con piezas rollizas de Eucalipto de 5" de diametro para Viga Principal y 10' de largo, fumigadas, lijadas y listas para pintar</t>
  </si>
  <si>
    <t>Alfajias de Techo con piezas rollizas de Eucalipto de 3" de diametro y 14' de largo, fumigadas, lijadas y listas para pintar</t>
  </si>
  <si>
    <t>Clavadores de Techo de 1" x 2" de Pino Tratado</t>
  </si>
  <si>
    <t>Cubierta de Techo con Lamina de Zinc Aluminizada Cal. 26 y 14' de longitud. Incluye Elementos de Fijacion</t>
  </si>
  <si>
    <t>Losa Interior de Concreto de 2,500 PSI, t= 2"</t>
  </si>
  <si>
    <t>Arenillado sobre cascote de concreto utilizando mortero con proporcion 1:3</t>
  </si>
  <si>
    <t>OBRAS HIDROSANITARIAS</t>
  </si>
  <si>
    <t>Suministro e Instalacion de Tuberias Hidrosanitarias + Agua Residuales</t>
  </si>
  <si>
    <t>Suministro e Instalacion de Pantry de Aluminio de 1 Pana. Incluye Llave de Chorro.</t>
  </si>
  <si>
    <t>Suministro e Instalacion  de Letrina.</t>
  </si>
  <si>
    <t>Suministro e Instalacion de Lavandero de Concreto de 2 espacios</t>
  </si>
  <si>
    <t>Pozo de infiltracion de aguas residuales (incluye excavacion)</t>
  </si>
  <si>
    <t>ELECTRICIDAD</t>
  </si>
  <si>
    <t>Canalizacion, Alambrado e Instalacion de 6 Luminarias de Techo + 2 Luminarias Exteriores con sus Respectivos Apagadores + 12 T/C de 120 V + Panel Electrico Principal; de acuerdo a Planos y Detalles Constructivos</t>
  </si>
  <si>
    <t>CONEXIONES ESTRUCTURALES</t>
  </si>
  <si>
    <t>Conexiones estructurales de Entramado de Piso + Paneles de Pared + Estructura de Techo</t>
  </si>
  <si>
    <t>VIVIENDA RURAL - FORRO DE MACHIMBRE + FUNDACIONES DE PEDESTALES DE CONCRETO + PISO DE PLYCEM &amp; CERAMICA - 63.74 m2</t>
  </si>
  <si>
    <t>Forro Exterior de paredes con Machimbre Horizontal de Madera, Espejo de 5", t= 3/4". Especie Caoba Africana. Incluye Acabado Aceite Natural para Exteriores + Fijacion con Clavo de Pistola + Tapajuntas de 3/4" x 2 1/2"</t>
  </si>
  <si>
    <t>Forro Exterior de paredes con Machimbre Vertical de Madera, Espejo de 5", t= 3/4". Especie Caoba Africana. Incluye Acabado Aceite Natural para Exteriores + Fijacion con Clavo de Pistola</t>
  </si>
  <si>
    <t>VIVIENDA RURAL - FORRO DE MACHIMBRE + FUNDACIONES DE PEDESTALES DE CONCRETO + PISO MACHIMBRE - 63.74 m2</t>
  </si>
  <si>
    <t>Forro de Piso de Machimbre con un Espejo de 4" y t= 3/4". Incluye Acabado Aceite Natural a Ambas Caras. Especie Cedro Macho</t>
  </si>
  <si>
    <t>VIVIENDA RURAL - FORRO DE PLYCEM + FUNDACIONES DE PILOTES DE MADERA + PISO DE PLYCEM &amp; CERAMICA - 63.74 m2</t>
  </si>
  <si>
    <t>Relleno y Compactacion Manual. Ver E.T</t>
  </si>
  <si>
    <t>Concreto de 3,000 PSI. Como Recubrimiento de Pilote. Ver E.T</t>
  </si>
  <si>
    <t>Pilote de Madera</t>
  </si>
  <si>
    <t>VIVIENDA RURAL - FORRO DE MACHIMBRE + FUNDACIONES DE PILOTES DE MADERA + PISO DE PLYCEM &amp; CERAMICA - 63.74 m2</t>
  </si>
  <si>
    <t>VIVIENDA RURAL - FORRO DE MACHIMBRE + FUNDACIONES DE PILOTES DE MADERA + PISO MACHIMBRE - 63.74 m2</t>
  </si>
  <si>
    <t>VIVIENDA RURAL - FORRO DE PLYCEM + LOSA DE CONCRETO + PISO DE CERAMICA - 63.74 m2</t>
  </si>
  <si>
    <t>VIVIENDA RURAL - FORRO DE MACHIMBRE + LOSA DE CONCRETO + PISO DE CERAMICA - 63.74 m2</t>
  </si>
  <si>
    <t>VIVIENDA RURAL - FORRO DE MACHIMBRE + LOSA DE CONCRETO + PISO MACHIMBRE - 63.74 m2</t>
  </si>
  <si>
    <t>Entramado de Madera, utlizando piezas con dimensiones comerciales de 2" x 2"</t>
  </si>
  <si>
    <t>VIVIENDA RURAL - MODELO B SIN TERRAZA - 59.58 m2</t>
  </si>
  <si>
    <t>VIVIENDA RURAL - FORRO DE PLYCEM + FUNDACIONES DE PEDESTALES DE CONCRETO + PISO DE PLYCEM &amp; CERAMICA- 59.58m2</t>
  </si>
  <si>
    <t>ROOM #1 + ROOM #2 + KITCHEN + SHOWER + SERVICE + SALA + PORCHE</t>
  </si>
  <si>
    <t xml:space="preserve">ROOM 1 + ROOM 2 + KITCHEN + SHOWER + SERVICE + SALA + PORCHE </t>
  </si>
  <si>
    <t>Alfajias de Madera, utilizando Piezas de Medidas Comerciales de 2" x 6" + Clavadores de Madera utilizando Medidas de 2" x 2"</t>
  </si>
  <si>
    <t>Entramado de Madera, utlizando piezas con dimensiones comerciales de 2" x 6" + 2 Paneles de Piso con Piezas de 2" x 2"</t>
  </si>
  <si>
    <t>P-1: Puerta con marco de madera de 1 1/2" x 1 1/2", forro a ambas caras con Lamina de Plywood de t= 1/4" y Sisas de 1 cm, Dimensiones de 77.00 cm x 205.00 cm. Incluye Mocheta de 2" x 4" y Cerradura de Pelota, Madera Especie Cedro Macho. Incluye paletas de madera como rejillas superiores y acabado con aceite natural</t>
  </si>
  <si>
    <t>V-1: Ventana de Celosia de Madera especie Cedro Macho y Dimensiones de 160.00 cm x 116.00 cm. Incluye Sistema de Celosia AP-75 para lamas operables</t>
  </si>
  <si>
    <t>V-2: Ventana de Celosia de Madera especie Cedro Macho y Dimensiones de 77.00 cm x 112.00 cm. Incluye Sistema de Celosia AP-75 para lamas operables</t>
  </si>
  <si>
    <t>VIVIENDA RURAL - FORRO DE MACHIMBRE + FUNDACIONES DE PEDESTALES DE CONCRETO + PISO DE PLYCEM &amp; CERAMICA - 59.58 m2</t>
  </si>
  <si>
    <t>VIVIENDA RURAL - FORRO DE MACHIMBRE + FUNDACIONES DE PEDESTALES DE CONCRETO + PISO MACHIMBRE - 59.58 m2</t>
  </si>
  <si>
    <t>VIVIENDA RURAL - FORRO DE PLYCEM &amp; MACHIMBRE + FUNDACIONES DE PEDESTALES DE CONCRETO + PISO MACHIMBRE - 59.58 m2</t>
  </si>
  <si>
    <t>VIVIENDA RURAL - FORRO DE PLYCEM + FUNDACIONES DE PILOTES DE MADERA + PISO DE PLYCEM &amp; CERAMICA- 59.58m2</t>
  </si>
  <si>
    <t>VIVIENDA RURAL - FORRO DE MACHIMBRE + FUNDACIONES DE PILOTES DE MADERA + PISO DE PLYCEM &amp; CERAMICA - 59.58 m2</t>
  </si>
  <si>
    <t>VIVIENDA RURAL - FORRO DE MACHIMBRE + FUNDACIONES DE PILOTES DE MADERA + PISO MACHIMBRE - 59.58 m2</t>
  </si>
  <si>
    <t>VIVIENDA RURAL - FORRO DE PLYCEM &amp; MACHIMBRE + FUNDACIONES DE PILOTES DE MADERA + PISO MACHIMBRE - 59.58 m2</t>
  </si>
  <si>
    <t>VIVIENDA RURAL - FORRO DE PLYCEM + LOSA DE CONCRETO + PISO DE CERAMICA- 59.58m2</t>
  </si>
  <si>
    <t>VIVIENDA RURAL - FORRO DE MACHIMBRE + LOSA DE CONCRETO + PISO DE CERAMICA - 59.58 m2</t>
  </si>
  <si>
    <t>VIVIENDA RURAL - FORRO DE MACHIMBRE + LOSA DE CONCRETO + PISO MACHIMBRE - 59.58 m2</t>
  </si>
  <si>
    <t>VIVIENDA RURAL - FORRO DE PLYCEM &amp; MACHIMBRE + LOSA DE CONCRETO + PISO MACHIMBRE - 59.58 m2</t>
  </si>
  <si>
    <t>VIVIENDA RURAL - MODELO C CON TERRAZA - 59.58 m2</t>
  </si>
  <si>
    <t>VIVIENDA RURAL - CON TERRAZA - 59.58m2</t>
  </si>
  <si>
    <t>COLUMNA</t>
  </si>
  <si>
    <t>VIVIENDA RURAL - MODELO D - VERSION COMPACTA Y TECHO EXTENDIDO - 42.48 m2</t>
  </si>
  <si>
    <t>VIVIENDA RURAL - FORRO DE PLYCEM + FUNDACIONES DE PEDESTALES DE CONCRETO + PISO DE PLYCEM &amp; CERAMICA- 42.48 m2</t>
  </si>
  <si>
    <t>VIVIENDA RURAL - FORRO DE MACHIMBRE + FUNDACIONES DE PEDESTALES DE CONCRETO + PISO DE PLYCEM &amp; CERAMICA - 42.48 m2</t>
  </si>
  <si>
    <t>VIVIENDA RURAL - FORRO DE MACHIMBRE + FUNDACIONES DE PEDESTALES DE CONCRETO + PISO MACHIMBRE - 42.48 m2</t>
  </si>
  <si>
    <t>VIVIENDA RURAL - FORRO DE PLYCEM &amp; MACHIMBRE + FUNDACIONES DE PEDESTALES DE CONCRETO + PISO MACHIMBRE - 42.48 m2</t>
  </si>
  <si>
    <t>VIVIENDA RURAL - FORRO DE PLYCEM + FUNDACIONES DE PILOTES DE MADERA + PISO DE PLYCEM &amp; CERAMICA- 42.48 m2</t>
  </si>
  <si>
    <t>VIVIENDA RURAL - FORRO DE MACHIMBRE + FUNDACIONES DE PILOTES DE MADERA + PISO DE PLYCEM &amp; CERAMICA - 42.48 m2</t>
  </si>
  <si>
    <t>VIVIENDA RURAL - FORRO DE MACHIMBRE + FUNDACIONES DE PILOTES DE MADERA + PISO MACHIMBRE - 42.48 m2</t>
  </si>
  <si>
    <t>VIVIENDA RURAL - FORRO DE PLYCEM &amp; MACHIMBRE + FUNDACIONES DE PILOTES DE MADERA + PISO MACHIMBRE - 42.48 m2</t>
  </si>
  <si>
    <t>VIVIENDA RURAL - FORRO DE PLYCEM + LOSA DE CONCRETO + PISO DE CERAMICA- 42.48 m2</t>
  </si>
  <si>
    <t>VIVIENDA RURAL - FORRO DE MACHIMBRE + LOSA DE CONCRETO + PISO DE CERAMICA - 42.48 m2</t>
  </si>
  <si>
    <t>VIVIENDA RURAL - FORRO DE MACHIMBRE + LOSA DE CONCRETO + PISO MACHIMBRE - 42.48 m2</t>
  </si>
  <si>
    <t>VIVIENDA RURAL - FORRO DE PLYCEM &amp; MACHIMBRE + LOSA DE CONCRETO + PISO MACHIMBRE - 42.48 m2</t>
  </si>
  <si>
    <t>VIVIENDA RURAL - MODELO E - VERSION COMPACTA Y TECHO COMPACTO - 42.48 m2</t>
  </si>
  <si>
    <t>VIVIENDA RURAL - MODELO E - VERSION COMPACTA Y TECHO EXTENDIDO - 42.48 m2</t>
  </si>
  <si>
    <t>LISTA DE MADERA REQUERIDA</t>
  </si>
  <si>
    <t xml:space="preserve">GENERAL INFORMATION </t>
  </si>
  <si>
    <t>ACTUAL SIZE (in)</t>
  </si>
  <si>
    <t>NOMINAL SIZE (in)</t>
  </si>
  <si>
    <t>Eje</t>
  </si>
  <si>
    <t>Componente</t>
  </si>
  <si>
    <t>Código</t>
  </si>
  <si>
    <t>Descripción</t>
  </si>
  <si>
    <t>Especie</t>
  </si>
  <si>
    <t>Cantidad</t>
  </si>
  <si>
    <t>Diámetro (in)</t>
  </si>
  <si>
    <t>Grosor (in)</t>
  </si>
  <si>
    <t>Ancho (in)</t>
  </si>
  <si>
    <t>Largo Neto (in)</t>
  </si>
  <si>
    <t>Largo (in)</t>
  </si>
  <si>
    <t>Largo (ft)</t>
  </si>
  <si>
    <t xml:space="preserve">VIVIENDAS RURALES </t>
  </si>
  <si>
    <t>MODELO A</t>
  </si>
  <si>
    <t>Pieza horizontal inferior de marco principal</t>
  </si>
  <si>
    <t>Pieza horizontal superior de marco principal</t>
  </si>
  <si>
    <t>Verticales Panel 1</t>
  </si>
  <si>
    <t>Horizontales Panel 1. Tipo 1</t>
  </si>
  <si>
    <t>Horizontales Panel 1. Tipo 2</t>
  </si>
  <si>
    <t>Verticales Panel 2. Tipo 1</t>
  </si>
  <si>
    <t>Verticales Panel 2. Tipo 2</t>
  </si>
  <si>
    <t>Horizontales Panel 2. Tipo 1</t>
  </si>
  <si>
    <t>Horizontales Panel 2. Tipo 2</t>
  </si>
  <si>
    <t>Verticales Panel 3</t>
  </si>
  <si>
    <t>Horizontales Panel 3</t>
  </si>
  <si>
    <t>Verticales Panel 4. Tipo 1</t>
  </si>
  <si>
    <t>Verticales Panel 4. Tipo 2</t>
  </si>
  <si>
    <t>Horizontales Panel 4. Tipo 1</t>
  </si>
  <si>
    <t>Horizontales Panel 4. Tipo 2</t>
  </si>
  <si>
    <t>Verticales Panel 5</t>
  </si>
  <si>
    <t>Horizontales Panel 5. Tipo 1</t>
  </si>
  <si>
    <t>Horizontales Panel 5. Tipo 2</t>
  </si>
  <si>
    <t>Horizontales Panel 1. Tipo 3</t>
  </si>
  <si>
    <t>Verticales Panel 2</t>
  </si>
  <si>
    <t>Horizontal de Marco superior</t>
  </si>
  <si>
    <t>Verticales marco superior</t>
  </si>
  <si>
    <t>Verticales de marco principal. Tipo 1</t>
  </si>
  <si>
    <t>Verticales de marco principal. Tipo 2</t>
  </si>
  <si>
    <t>Horizontales Tipo 1</t>
  </si>
  <si>
    <t>Horizontales Tipo 2</t>
  </si>
  <si>
    <t>Diagonal</t>
  </si>
  <si>
    <t>Vertical de marco superior. Tipo 1</t>
  </si>
  <si>
    <t>Vertical de marco superior. Tipo 2</t>
  </si>
  <si>
    <t>Vertical de marco superior. Tipo 3</t>
  </si>
  <si>
    <t>Vertical de marco superior. Tipo 4</t>
  </si>
  <si>
    <t>Verticales principales</t>
  </si>
  <si>
    <t>Verticales panel 1</t>
  </si>
  <si>
    <t>Verticales panel 2. Tipo 1</t>
  </si>
  <si>
    <t>Verticales panel 2. Tipo 2</t>
  </si>
  <si>
    <t>Horizontales panel 2. Tipo 1</t>
  </si>
  <si>
    <t>Horizontales panel 2. Tipo 2</t>
  </si>
  <si>
    <t>Verticales panel 3</t>
  </si>
  <si>
    <t>Horizontales Panel 3. Tipo 1</t>
  </si>
  <si>
    <t>Horizontales Panel 3. Tipo 2</t>
  </si>
  <si>
    <t xml:space="preserve">Alfajias </t>
  </si>
  <si>
    <t>Machimbre para cielo falso. Costados</t>
  </si>
  <si>
    <t>Caoba Africana</t>
  </si>
  <si>
    <t>Machimbre para cielo falso. Centros</t>
  </si>
  <si>
    <t>Piezas en sentido transversal. Marco Principal</t>
  </si>
  <si>
    <t>Piezas en sentido longitudinal. Marco Principal</t>
  </si>
  <si>
    <t>Noggins en sentido transversal</t>
  </si>
  <si>
    <t>Noggins en sentido longitudinal</t>
  </si>
  <si>
    <t>V-1</t>
  </si>
  <si>
    <t>Paletas AP-75</t>
  </si>
  <si>
    <t>Cedro Macho</t>
  </si>
  <si>
    <t>Pieza horizontal de marco de ventana</t>
  </si>
  <si>
    <t xml:space="preserve">Pieza vertical de marco de ventana </t>
  </si>
  <si>
    <t>Botagua</t>
  </si>
  <si>
    <t>V-2.1</t>
  </si>
  <si>
    <t>V-2.2</t>
  </si>
  <si>
    <t>Pieza horizontal de marco principal</t>
  </si>
  <si>
    <t>Verticales de marco principal</t>
  </si>
  <si>
    <t>Verticales de panel 1</t>
  </si>
  <si>
    <t>Horizontales de panel 1. Tipo 1</t>
  </si>
  <si>
    <t>Horizontales de panel 1. Tipo 2</t>
  </si>
  <si>
    <t>Horizontales de panel 1. Tipo 3</t>
  </si>
  <si>
    <t>Verticales de panel 2. Tipo 1</t>
  </si>
  <si>
    <t>Verticales de panel 2. Tipo 2</t>
  </si>
  <si>
    <t>Horizontales de panel 2. Tipo 1</t>
  </si>
  <si>
    <t>Horizontales de panel 2. Tipo 2</t>
  </si>
  <si>
    <t>Horizontales de panel 2. Tipo 3</t>
  </si>
  <si>
    <t>Horizontal de ventana</t>
  </si>
  <si>
    <t>Horizontales de panel 1</t>
  </si>
  <si>
    <t>Verticales de panel 2</t>
  </si>
  <si>
    <t>Horizontales de panel 2</t>
  </si>
  <si>
    <t>Verticales de panel 3</t>
  </si>
  <si>
    <t>Horizontales de panel 3</t>
  </si>
  <si>
    <t>Verticales de panel 1. Tipo 1</t>
  </si>
  <si>
    <t>Verticales de panel 1. Tipo 2</t>
  </si>
  <si>
    <t>Horizontal de Ventana</t>
  </si>
  <si>
    <t>Pieza horizontal inferior de marco principal. Tipo 1</t>
  </si>
  <si>
    <t>Pieza horizontal inferior de marco principal. Tipo 2</t>
  </si>
  <si>
    <t>Pieza horizontal inferior de marco principal. Tipo 3</t>
  </si>
  <si>
    <t>Piezas verticales panel 1</t>
  </si>
  <si>
    <t>Piezas horizontales panel 1. Tipo 1</t>
  </si>
  <si>
    <t>Piezas horizontales panel 1. Tipo 2</t>
  </si>
  <si>
    <t>Piezas verticales panel 2</t>
  </si>
  <si>
    <t>Piezas horizontales panel 2. Tipo 1</t>
  </si>
  <si>
    <t>Piezas horizontales panel 2. Tipo 2</t>
  </si>
  <si>
    <t>Piezas verticales panel 3</t>
  </si>
  <si>
    <t>Piezas horizontales panel 3. Tipo 1</t>
  </si>
  <si>
    <t>Piezas horizontales panel 3. Tipo 2</t>
  </si>
  <si>
    <t>Pieza horizontal de marco superior</t>
  </si>
  <si>
    <t>Piezas verticales de marco superior</t>
  </si>
  <si>
    <t>VENTANAL CON SARAN</t>
  </si>
  <si>
    <t>V-3</t>
  </si>
  <si>
    <t>Piezas horizontales ventana eje 3</t>
  </si>
  <si>
    <t>Botagua ventana eje 3</t>
  </si>
  <si>
    <t>Piezas horizontales ventana eje A</t>
  </si>
  <si>
    <t>Botagua ventana eje A</t>
  </si>
  <si>
    <t>Pieza horizontal principal</t>
  </si>
  <si>
    <t>Pieza horizontal con relieve</t>
  </si>
  <si>
    <t>Horizontales internos</t>
  </si>
  <si>
    <t>Verticales de marco superior</t>
  </si>
  <si>
    <t>Piezas horizontales</t>
  </si>
  <si>
    <t>Horizontales tipo 1</t>
  </si>
  <si>
    <t>Horizontales tipo 2</t>
  </si>
  <si>
    <t>Horizontales tipo 3</t>
  </si>
  <si>
    <t>Verticales tipo 1</t>
  </si>
  <si>
    <t>Verticales tipo 2</t>
  </si>
  <si>
    <t>Vigas de Techo (Lavanderia)</t>
  </si>
  <si>
    <t>Clavadores de Techo. Tipo 1</t>
  </si>
  <si>
    <t>Clavadores de Techo. Tipo 2</t>
  </si>
  <si>
    <t>FORRO DE PAREDES - MACHIMBRE HORIZONTAL</t>
  </si>
  <si>
    <t>Machimbre. Tipo 1</t>
  </si>
  <si>
    <t>Machimbre. Tipo 2</t>
  </si>
  <si>
    <t>Tapajuntas. Tipo 1</t>
  </si>
  <si>
    <t>Tapajuntas. Tipo 2</t>
  </si>
  <si>
    <t>FORRO DE PAREDES - MACHIMBRE VERTICAL</t>
  </si>
  <si>
    <t>PISO DE MACHIMBRE</t>
  </si>
  <si>
    <t>Piso de Machimbre Pieza Larga</t>
  </si>
  <si>
    <t>Piso de Machimbre Pieza Corta</t>
  </si>
  <si>
    <t>KITCHEN + STORAGE</t>
  </si>
  <si>
    <t>CLAVADORES DE PISO DE MACHIMBRE</t>
  </si>
  <si>
    <t>KITCHEN</t>
  </si>
  <si>
    <t>MODELO B</t>
  </si>
  <si>
    <t>ROOM 1 &amp; ROOM 2</t>
  </si>
  <si>
    <t>Pieza horizontal de marco principal 2</t>
  </si>
  <si>
    <t>Piezas verticales principales</t>
  </si>
  <si>
    <t>Piezas hozintales internas tipo 1</t>
  </si>
  <si>
    <t>Piezas hozintales internas tipo 2</t>
  </si>
  <si>
    <t>Piezas hozintales internas tipo 3</t>
  </si>
  <si>
    <t>Piezas verticales tipo 2</t>
  </si>
  <si>
    <t>Panel de Piso. Piezas sentido longitudinal</t>
  </si>
  <si>
    <t>Panel de Piso. Piezas sentido transversal</t>
  </si>
  <si>
    <t>Alfajias de Dorm 1 + Sala. Tipo 1</t>
  </si>
  <si>
    <t>Alfajias de Dorm 1 + Sala. Tipo 2</t>
  </si>
  <si>
    <t>Alfajias de Cocina. Tipo 1</t>
  </si>
  <si>
    <t>Alfajias de Cocina. Tipo 2</t>
  </si>
  <si>
    <t>Alfajias de Dorm 2. Tipo 1</t>
  </si>
  <si>
    <t>Clavadores de Dorm 1 + Sala. Tipo 1</t>
  </si>
  <si>
    <t>Clavadores de Dorm 1 + Sala. Tipo 2</t>
  </si>
  <si>
    <t>Clavadores de Cocina. Tipo 1</t>
  </si>
  <si>
    <t>Clavadores de Cocina. Tipo 2</t>
  </si>
  <si>
    <t>Clavadores de Dorm 2. Tipo 1</t>
  </si>
  <si>
    <t>Clavadores de Dorm 2. Tipo 2</t>
  </si>
  <si>
    <t>Pieza horizontal de marco principal 3</t>
  </si>
  <si>
    <t>B'</t>
  </si>
  <si>
    <t>1'</t>
  </si>
  <si>
    <t>Piezas en sentido longitudinal. Marco Principal 1</t>
  </si>
  <si>
    <t>Piezas en sentido longitudinal. Marco Principal 2</t>
  </si>
  <si>
    <t>Noggins en sentido longitudinal 1</t>
  </si>
  <si>
    <t xml:space="preserve">Noggins en sentido longitudinal 2 </t>
  </si>
  <si>
    <t>Panel de Piso. Piezas sentido longitudinal P1</t>
  </si>
  <si>
    <t>Panel de Piso. Piezas sentido transversal P1</t>
  </si>
  <si>
    <t>Panel de Piso. Piezas sentido longitudinal P2</t>
  </si>
  <si>
    <t>Panel de Piso. Piezas sentido transversal P2</t>
  </si>
  <si>
    <t>SALA</t>
  </si>
  <si>
    <t xml:space="preserve">Panel de Piso. Piezas sentido longitudinal </t>
  </si>
  <si>
    <t xml:space="preserve">Panel de Piso. Piezas sentido transversal </t>
  </si>
  <si>
    <t>PORCHE</t>
  </si>
  <si>
    <t>PILOTE DE MADERA</t>
  </si>
  <si>
    <t>Pilote de Madera. Tipo 1</t>
  </si>
  <si>
    <t>Pilote de Madera. Tipo 2</t>
  </si>
  <si>
    <t>Alfajias</t>
  </si>
  <si>
    <t>MODELO D</t>
  </si>
  <si>
    <t>Piezas verticales principales 2</t>
  </si>
  <si>
    <t>Piezas horizontales 1</t>
  </si>
  <si>
    <t>Piezas horizontales 2</t>
  </si>
  <si>
    <t>Piezas horizontales 3</t>
  </si>
  <si>
    <t>Piezas verticales marco superior</t>
  </si>
  <si>
    <t>Piezas horizontal de marco principal 3</t>
  </si>
  <si>
    <t>Piezas verticales principales 3</t>
  </si>
  <si>
    <t>Horizontales de marco superior</t>
  </si>
  <si>
    <t>C'</t>
  </si>
  <si>
    <t>Alfajias de Dorm + Sala. Tipo 1</t>
  </si>
  <si>
    <t>Alfajias de Dorm + Sala. Tipo 2</t>
  </si>
  <si>
    <t>Clavadores de Dorm + Sala. Tipo 1</t>
  </si>
  <si>
    <t>Clavadores de Dorm + Sala. Tipo 2</t>
  </si>
  <si>
    <t>Clavadores de Dorm + Sala. Tipo 3</t>
  </si>
  <si>
    <t>PISO DORMITORIO</t>
  </si>
  <si>
    <t>PISO SALA</t>
  </si>
  <si>
    <t xml:space="preserve">PISO KITCHEN + SHOWER </t>
  </si>
  <si>
    <t xml:space="preserve">Piezas en sentido transversal. Marco Principal 2 </t>
  </si>
  <si>
    <t xml:space="preserve">Piezas en sentido longitudinal. Marco Principal 2 </t>
  </si>
  <si>
    <t>Noggins en sentido longitudinal 2</t>
  </si>
  <si>
    <t xml:space="preserve">Noggins en sentido transversal 2 </t>
  </si>
  <si>
    <t>Panel de Piso. Piezas sentido longitudinal 2</t>
  </si>
  <si>
    <t>Panel de Piso. Piezas sentido transversal 2</t>
  </si>
  <si>
    <t>Alfajias de Dorm</t>
  </si>
  <si>
    <t>Alfajias de Sala + Cocina</t>
  </si>
  <si>
    <t>Alfajias de Sala + Cocina 2</t>
  </si>
  <si>
    <t>Clavadores de Cocina</t>
  </si>
  <si>
    <t>Columna</t>
  </si>
  <si>
    <t>Viga</t>
  </si>
  <si>
    <t>VIVIENDA URBANA - GREEN "G" - 61.44 m2</t>
  </si>
  <si>
    <t>PRECIOS DE VENTA (COSTOS DIRECTOS + COSTOS INDIRECTOS)</t>
  </si>
  <si>
    <t>Construcciones Temporales</t>
  </si>
  <si>
    <t>Pruebas de Compactacion de Suelo</t>
  </si>
  <si>
    <t>Acero Estructural Corrugado No. 3, Gr 40. de Zapata Corrida. Ver E.T</t>
  </si>
  <si>
    <t>Concreto de 3,000 PSI. de Zapata Corrida. Ver E.T</t>
  </si>
  <si>
    <t xml:space="preserve">Pruebas de Compresion al Concreto </t>
  </si>
  <si>
    <t>Mamposteria reforzada como viga asismica sobre capata corrida, compuesta de 2 hileras de bloques de 6" x 8" x 16", y varilla de refuerzo No. 3 @ 0.30 m</t>
  </si>
  <si>
    <t>ml</t>
  </si>
  <si>
    <t>Esperas o Conexiones de Fundacion a Marco Portante</t>
  </si>
  <si>
    <t>Herrajes de fijacion de Framing. Tornillo Simpson Deck Screws Square Drive Bugle Head SS 16, # 10 x 3"</t>
  </si>
  <si>
    <t>Forro Interior de paredes, con lamina de Tabla yeso con t=1/2", empastado y lijado listo para pintar</t>
  </si>
  <si>
    <t xml:space="preserve">Conexiones Estructurales entre Framing de madera </t>
  </si>
  <si>
    <t>Aislante Termico de Celulosa entre forros de pared. Ver E.T</t>
  </si>
  <si>
    <t>Kg</t>
  </si>
  <si>
    <t>TECHO PRINCIPAL</t>
  </si>
  <si>
    <t>Conexiones Estructurales de Marcos de Pared a Alfajias Principales</t>
  </si>
  <si>
    <t>Clavadores de Madera, utilizando Piezas de Medidas Comerciales de 2" x 2"</t>
  </si>
  <si>
    <t>Conexión Clavadores - Alfajias</t>
  </si>
  <si>
    <t>Cubierta de Techo tipo Termopanel</t>
  </si>
  <si>
    <t>Fascia de Fibrocemento con t= 10 mm, empastado, lijado y listo para pintar</t>
  </si>
  <si>
    <t>TECHO DE TERRAZA</t>
  </si>
  <si>
    <t>Columnas Rollizas de Eucalipto de 5" de Diametro y 12´ de Largo, fumigadas, lijadas y listas para pintar</t>
  </si>
  <si>
    <t>Viga Principal de Techo con piezas rollizas de Eucalipto de 5" de diametro para Viga Principal y 11' de largo, fumigadas, lijadas y listas para pintar</t>
  </si>
  <si>
    <t>Alfajias de Techo con piezas rollizas de Eucalipto de 4" de diametro y 14' de largo, fumigadas, lijadas y listas para pintar</t>
  </si>
  <si>
    <t>Clavadores de Techo con piezas de madera 2" x 3" y 11' de largo</t>
  </si>
  <si>
    <t>Cubierta de Techo de Terraza de Policarbonato</t>
  </si>
  <si>
    <t>Cascote de Concreto de 3,000 PSI, t= 3"</t>
  </si>
  <si>
    <t>Arenillado de Cascote con Mortero docificacion 1:4</t>
  </si>
  <si>
    <t>Cubierta de Piso de Ceramica para terraza</t>
  </si>
  <si>
    <t>Rodapie de Ceramica con h: 3"</t>
  </si>
  <si>
    <t>P-1: Puerta con marco de madera de 1 1/2" x 1 1/2", forro a ambas caras con Lamina de Plywood de t= 1/4" y Sisas de 1 cm, Dimensiones de 77.44 cm x 206.38 cm. Incluye Mocheta de 2" x 4" y Cerradura de Pelota, Madera Especie Cedro Macho</t>
  </si>
  <si>
    <t>P-2: Puerta Corrediza doble hoja de Vidrio + Cedazo y con Marco de Aluminio de 1", Dimensiones de 158.75 cm x 206.38 cm</t>
  </si>
  <si>
    <t>P-6: Puerta Metalica con Acabado Anticorrosivo Gris Oscuro y Dimensiones de 90.00 cm x 210.00 cm</t>
  </si>
  <si>
    <t>V-1: Ventana Corrediza y Fija de Aluminio Color Blanco y Vidrio Claro de 5 mm de espesor y Dimensiones de 73.66 cm x 49.66 cm</t>
  </si>
  <si>
    <t>V-2: Ventana Corrediza y Fija de Aluminio Color Blanco y Vidrio Claro de 5 mm de espesor y Dimensiones de 77.47 cm x 100.33 cm</t>
  </si>
  <si>
    <t>V-3: Ventana Corrediza y Fija de Aluminio Color Blanco y Vidrio Claro de 5 mm de espesor y Dimensiones de 158.75 cm x 100.33 cm</t>
  </si>
  <si>
    <t>Suministro e instalacion de Lavamanos Ecoline. Incluye Llave de Chorro</t>
  </si>
  <si>
    <t>Suministro e Instalacion  de Inodoro Ecoline.</t>
  </si>
  <si>
    <t>Suministro e Instalacion de 3 Paneles Solares PEIMAR de 340W, 2 Baterias AGM Selladas 12V 200AH, con 1 Controlador EP Solar MPPT Tracer 4210 AN, 1 Inversor Onda SenoPuro de 1600W-24VDC. Incluye Estructura de Modelos Solares, Materiales Electricos y Muebles de Baterias</t>
  </si>
  <si>
    <t>Canalizacion, Alambrado e Instalacion de Lamparas de Pared con sus Respectivos Apagadores de acuerdo a Planos y Detalles Constructivos</t>
  </si>
  <si>
    <t>Canalizacion, Alambrado e Instalacion de Lamparas de Techo con sus Respectivos Apagadores de acuerdo a Planos y Detalles Constructivos</t>
  </si>
  <si>
    <t>Canalizacion, Alambrado e Instalacion de Tomacorrientes de 120 V</t>
  </si>
  <si>
    <t>Instalacion de Panel Electrico Principal de 16 Espacios</t>
  </si>
  <si>
    <t>Instalacion de Panel Electrico Secundario de 4 Espacios</t>
  </si>
  <si>
    <t>Canalizacion, Alambrado e Instalacion de Espera de Aire Acondicionado</t>
  </si>
  <si>
    <t>OBRAS METALURGICAS</t>
  </si>
  <si>
    <t>Marco metalico con Tubo Cuadrado de 2" x 2" Ch. 16 y Forro de Lamina Expandida # 13 x 3/4", Dimensiones de 207.85 cm x 177.75 cm. Incluye Marco de Puerta Metalica</t>
  </si>
  <si>
    <t>OBRAS EXTERIORES</t>
  </si>
  <si>
    <t>Huellas de Forma Circular de 50 cm de Diametro, hechas con concreto de 2,500 PSI y t= 2"</t>
  </si>
  <si>
    <t xml:space="preserve">Losa Exterior de Concreto de 2,500 PSI, t= 3" para area de lavanderia </t>
  </si>
  <si>
    <t xml:space="preserve">Jardinera de Mamposteria reforzada con bloque de 6". Refuerzo #3 y Estribos con Acero #4 @0.10 m, Viga Fundida con Concreto de 2,500 PSI. Dimensiones de 2.06 m de largo, 0.40 m de fondo y 0.48 m de alto </t>
  </si>
  <si>
    <t xml:space="preserve">Huellas de Acceso Principal con Dimensiones de 0.80m x 1.20 m, Concreto de 2,500 PSI. Incluye arenillado </t>
  </si>
  <si>
    <t>OBRAS ORNAMENTALES</t>
  </si>
  <si>
    <t>Instalacion de Planta Enredadera verde (Ipomoea)</t>
  </si>
  <si>
    <t>Instalacion de Planta en Jardineras Exteriores</t>
  </si>
  <si>
    <t>Instalacion de Grama Soiza</t>
  </si>
  <si>
    <t>Pintura en Fascia de 0.20m de alto. Incluye una mano de sellador y dos manos de aceite estándar</t>
  </si>
  <si>
    <t xml:space="preserve">Silla Comedor </t>
  </si>
  <si>
    <t xml:space="preserve">Mesa Comedor </t>
  </si>
  <si>
    <t>Mesa de Noche</t>
  </si>
  <si>
    <t>Cama Matrimonial</t>
  </si>
  <si>
    <t>Cama Unipersonal</t>
  </si>
  <si>
    <t>Cojines Love Seat</t>
  </si>
  <si>
    <t>Consola TV</t>
  </si>
  <si>
    <t>Silla Mecedora para juego de Terraza</t>
  </si>
  <si>
    <t>Mesa de Centro de Juego de Terraza</t>
  </si>
  <si>
    <t>SUB-TOTAL</t>
  </si>
  <si>
    <t>PRECIO TOTAL DE VENTA</t>
  </si>
  <si>
    <t>VIVIENDA URBANA - BASIC "B" - 36.90 m2</t>
  </si>
  <si>
    <t>P-1: Puerta de Acceso Principal y de Abatimiento Simple con marco de madera de 1 1/2" x 1 1/2", forro a ambas caras con Lamina de Plywood de t= 1/4" y Sisas de 1 cm, Dimensiones de 87.00 cm x 220.00 cm. Incluye Mocheta de 2" x 4" y Cerradura de Pelota, Madera Especie Cedro Macho</t>
  </si>
  <si>
    <t>P-2: Puerta de Abatimiento Simple con marco de madera de 1 1/2" x 1 1/2", forro a ambas caras con Lamina de Plywood de t= 1/4" y Sisas de 1 cm, Dimensiones de 77.00 cm x 220.00 cm. Incluye Mocheta de 2" x 4" y Cerradura de Pelota, Madera Especie Cedro Macho</t>
  </si>
  <si>
    <t>V-3: Ventana Corrediza y Fija de Aluminio Color Blanco y Vidrio Claro de 5 mm de espesor y Dimensiones de 74.00 cm x 114.00 cm</t>
  </si>
  <si>
    <t>V-2: Ventana Corrediza y Fija de Aluminio Color Blanco y Vidrio Claro de 5 mm de espesor y Dimensiones de 114.00 cm x 155.00 cm</t>
  </si>
  <si>
    <t>V-5: Ventana Corrediza y Fija de Aluminio Color Blanco y Vidrio Claro de 5 mm de espesor y Dimensiones de 64.00 cm x 79.00 cm</t>
  </si>
  <si>
    <t>Sofa de 4</t>
  </si>
  <si>
    <t>VIVIENDA URBANA - BASIC LARGE "BL" - 45.50 m2</t>
  </si>
  <si>
    <t>Pruebas de Compactacion y Uso de Suelo</t>
  </si>
  <si>
    <t>Sofa en "L"</t>
  </si>
  <si>
    <t>VIVIENDA URBANA - BASIC LARGE "BLX" SIN EXPANSION -  52.37 m2</t>
  </si>
  <si>
    <t>V-5: Ventana Corrediza y Fija de Aluminio Color Blanco y Vidrio Claro de 5 mm de espesor y Dimensiones de 64.00 cm x 74.00 cm</t>
  </si>
  <si>
    <t xml:space="preserve">Consola </t>
  </si>
  <si>
    <t>GREEN "G"</t>
  </si>
  <si>
    <t>Piezas verticales</t>
  </si>
  <si>
    <t>Pieza vertical ventanas - Parte superior</t>
  </si>
  <si>
    <t>Pieza vertical ventanas - Parte inferior</t>
  </si>
  <si>
    <t>Horizontal ventanas</t>
  </si>
  <si>
    <t xml:space="preserve">Horizontal ventanas parte inferior </t>
  </si>
  <si>
    <t>Horizontal marco exterior</t>
  </si>
  <si>
    <t>Vertical de pendiente Tipo 1</t>
  </si>
  <si>
    <t>Vertical de pendiente Tipo 2</t>
  </si>
  <si>
    <t>Vertical de pendiente Tipo 3</t>
  </si>
  <si>
    <t>Vertical de pendiente Tipo 4</t>
  </si>
  <si>
    <t>Horizontales marco principal Tipo 1</t>
  </si>
  <si>
    <t>Horizontales marco principal Tipo 2</t>
  </si>
  <si>
    <t>Horizontales interior marco principal Tipo 1</t>
  </si>
  <si>
    <t>Horizontales interior marco principal Tipo 2</t>
  </si>
  <si>
    <t>Marco de puerta</t>
  </si>
  <si>
    <t>Horizontales interior marco principal Tipo 3</t>
  </si>
  <si>
    <t>Horizontales interior marco principal Tipo 4</t>
  </si>
  <si>
    <t>Horizontales interior marco principal Tipo 5</t>
  </si>
  <si>
    <t>Piezas verticales Tipo 1</t>
  </si>
  <si>
    <t>Piezas verticales Tipo 2</t>
  </si>
  <si>
    <t>Piezas verticales Tipo 3</t>
  </si>
  <si>
    <t>Piezas Horizontales Principales</t>
  </si>
  <si>
    <t>Priezas Verticales Principales</t>
  </si>
  <si>
    <t>Piezas Verticales Cortas</t>
  </si>
  <si>
    <t>Horizontales interior marco principal Tipo 6</t>
  </si>
  <si>
    <t>Piezas Horizontales Inferior Marco Principal Izq</t>
  </si>
  <si>
    <t>Piezas Horizontales Inferior Marco Principal Der</t>
  </si>
  <si>
    <t>Piezas Horizontales Superior Marco Principal Izq</t>
  </si>
  <si>
    <t>Piezas Horizontales Superior Marco Principal Der</t>
  </si>
  <si>
    <t>Verticales Pricinpales Inferiores</t>
  </si>
  <si>
    <t>Verticales Pricinpales Superiores</t>
  </si>
  <si>
    <t>Horizontales Interiores Tipo 1</t>
  </si>
  <si>
    <t>Horizontales Interiores Tipo 2</t>
  </si>
  <si>
    <t>Horizontales Interiores Tipo 3</t>
  </si>
  <si>
    <t>1´</t>
  </si>
  <si>
    <t>Piezas Horizontales Tipo 1</t>
  </si>
  <si>
    <t>Piezas Horizontales Tipo 2</t>
  </si>
  <si>
    <t xml:space="preserve">Piezas Horizontal de Puerta </t>
  </si>
  <si>
    <t xml:space="preserve">Piezas Verticales Marco Principal </t>
  </si>
  <si>
    <t>Piezas Verticales Parte Superior</t>
  </si>
  <si>
    <t>Alfajias Area de Sala y Cocina</t>
  </si>
  <si>
    <t>Clavadores Area de Sala y Cocina Tipo 1</t>
  </si>
  <si>
    <t>Clavadores Area de Sala y Cocina Tipo 2</t>
  </si>
  <si>
    <t>Alfajias Area de Dormitorios</t>
  </si>
  <si>
    <t>Clavadores Area de Dormitorio Tipo 1</t>
  </si>
  <si>
    <t>Clavadores</t>
  </si>
  <si>
    <t>BASIC "B"</t>
  </si>
  <si>
    <t>Piezas horizontales tipo 1</t>
  </si>
  <si>
    <t>Piezas horizontales tipo 2</t>
  </si>
  <si>
    <t>Piezas horizontales tipo 3</t>
  </si>
  <si>
    <t>Piezas horizontales tipo 4</t>
  </si>
  <si>
    <t>Piezas horizontales tipo 5</t>
  </si>
  <si>
    <t>Piezas Horizontales Principales. Tipo 1</t>
  </si>
  <si>
    <t>Piezas Horizontales Principales. Tipo 2</t>
  </si>
  <si>
    <t>Piezas Horizontales Principales. Tipo 3</t>
  </si>
  <si>
    <t>Piezas Horizontales Principales. Tipo 4</t>
  </si>
  <si>
    <t>Piezas Horizontales Principales. Tipo 5</t>
  </si>
  <si>
    <t>Verticales</t>
  </si>
  <si>
    <t>B´</t>
  </si>
  <si>
    <t xml:space="preserve">Piezas horizontales inferiores principales </t>
  </si>
  <si>
    <t>Piezas horizontales. Tipo 1</t>
  </si>
  <si>
    <t>Piezas horizontales. Tipo 2</t>
  </si>
  <si>
    <t>Piezas horizontales principales</t>
  </si>
  <si>
    <t>Piezas verticales principales. Tipo 1</t>
  </si>
  <si>
    <t>Piezas verticales principales. Tipo 2</t>
  </si>
  <si>
    <t>Piezas verticales marco superior. Tipo 1</t>
  </si>
  <si>
    <t>Piezas verticales marco superior. Tipo 2</t>
  </si>
  <si>
    <t>Piezas verticales marco superior. Tipo 3</t>
  </si>
  <si>
    <t>Piezas verticales marco superior. Tipo 4</t>
  </si>
  <si>
    <t>Pieza horizontal principal inferior</t>
  </si>
  <si>
    <t>Pieza horizontal principal superior</t>
  </si>
  <si>
    <t>Verticales principales. Tipo 1</t>
  </si>
  <si>
    <t>Verticales principales. Tipo 2</t>
  </si>
  <si>
    <t>Piezas horizontales Tipo 1</t>
  </si>
  <si>
    <t>Piezas horizontales Tipo 2</t>
  </si>
  <si>
    <t>Piezas horizontales Tipo 3</t>
  </si>
  <si>
    <t>Piezas horizontales Tipo 4</t>
  </si>
  <si>
    <t>Piezas horizontales Tipo 5</t>
  </si>
  <si>
    <t>Piezas horizontales de puerta</t>
  </si>
  <si>
    <t>Diagonal. Tipo 1</t>
  </si>
  <si>
    <t>Diagonal. Tipo 2</t>
  </si>
  <si>
    <t>Pieza vertical de marco superior. Tipo 1</t>
  </si>
  <si>
    <t>Pieza vertical de marco superior. Tipo 2</t>
  </si>
  <si>
    <t>Pieza vertical de marco superior. Tipo 3</t>
  </si>
  <si>
    <t>Pieza horizontal de puerta</t>
  </si>
  <si>
    <t xml:space="preserve">Pieza vertical de puerta. </t>
  </si>
  <si>
    <t>3'</t>
  </si>
  <si>
    <t>Vertical de ventana</t>
  </si>
  <si>
    <t>Piezas horizontales. Tipo 3</t>
  </si>
  <si>
    <t>Piezas horizontales. Tipo 4</t>
  </si>
  <si>
    <t>Piezas horizontales. Tipo 5</t>
  </si>
  <si>
    <t>Piezas verticales. Tipo 1</t>
  </si>
  <si>
    <t>Piezas verticales. Tipo 2</t>
  </si>
  <si>
    <t>Piezas verticales. Tipo 3</t>
  </si>
  <si>
    <t>Piezas verticales. Tipo 4</t>
  </si>
  <si>
    <t>Piezas verticales de marco superior. Tipo 1</t>
  </si>
  <si>
    <t>Piezas verticales de marco superior. Tipo 2</t>
  </si>
  <si>
    <t>Piezas verticales de marco superior. Tipo 3</t>
  </si>
  <si>
    <t>Clavadores Area de Sala y Cocina Tipo 3</t>
  </si>
  <si>
    <t>Clavadores Area de Dormitorio Tipo 2</t>
  </si>
  <si>
    <t>Clavadores Area de Dormitorio Tipo 3</t>
  </si>
  <si>
    <t>BASIC LARGE "BL"</t>
  </si>
  <si>
    <t xml:space="preserve">Verticales Principales </t>
  </si>
  <si>
    <t>Piezas horizontales. Tipo 6</t>
  </si>
  <si>
    <t>Piezas horizontales. Tipo 7</t>
  </si>
  <si>
    <t>1 y 1'</t>
  </si>
  <si>
    <t>Diagona Tipo 1</t>
  </si>
  <si>
    <t>Diagona Tipo 2</t>
  </si>
  <si>
    <t>Piezas verticales. Tipo 5</t>
  </si>
  <si>
    <t>Piezas verticales. Tipo 6</t>
  </si>
  <si>
    <t>3 y 4</t>
  </si>
  <si>
    <t>BASIC XTRA LARGE "BLX"</t>
  </si>
  <si>
    <t>FORRO DE PLYCEM</t>
  </si>
  <si>
    <t>STORAGE + KITCHEN</t>
  </si>
  <si>
    <t>BATHROOM (SERVICE + TOILET + SHOWER)</t>
  </si>
  <si>
    <t xml:space="preserve">Piezas verticales </t>
  </si>
  <si>
    <t>Piezas horizontales dentro de marco</t>
  </si>
  <si>
    <t>FORRO DE MACHIMBRE</t>
  </si>
  <si>
    <t>FRAMING DE PAREDES</t>
  </si>
  <si>
    <t>FORRO DE REGLAS SOBREPUESTAS</t>
  </si>
  <si>
    <t>FORRO DE PAREDES - REGLAS SOBREPUESTAS HORIZONTAL</t>
  </si>
  <si>
    <t>Esquineros. Tipo 1</t>
  </si>
  <si>
    <t>FORRO DE ESTUCO</t>
  </si>
  <si>
    <t>FORRO DE PAREDES - REGLA VERTICAL</t>
  </si>
  <si>
    <t>Regla Vertical de Fachada. Tipo 1</t>
  </si>
  <si>
    <t>Regla Vertical de Fachada. Tipo 2</t>
  </si>
  <si>
    <t>FORRO DE PLYCEM + PISO DE MACHIMBRE</t>
  </si>
  <si>
    <t>LABORATORIO FNF</t>
  </si>
  <si>
    <t>SHOWROOM + BODEGA</t>
  </si>
  <si>
    <t>Piezas principales como columnas en los ejes</t>
  </si>
  <si>
    <t>Piezas horizontales de marco principal. Tipo 1</t>
  </si>
  <si>
    <t>Piezas horizontales de marco principal. Tipo 2</t>
  </si>
  <si>
    <t>Piezas horizontales de marco principal. Tipo 3</t>
  </si>
  <si>
    <t>Piezas horizontales de marco principal. Tipo 4</t>
  </si>
  <si>
    <t>Piezas verticales de marco principal. Tipo 1</t>
  </si>
  <si>
    <t>Piezas verticales de marco principal. Tipo 2</t>
  </si>
  <si>
    <t>Piezas horizontales de marco principal. Tipo 5</t>
  </si>
  <si>
    <t>Piezas horizontales de marco principal. Tipo 6</t>
  </si>
  <si>
    <t>Piezas verticales de marco principal. Tipo 3</t>
  </si>
  <si>
    <t>Piezas verticales de marco principal. Tipo 4</t>
  </si>
  <si>
    <t>Piezas verticales de marco principal. Tipo 5</t>
  </si>
  <si>
    <t>6'</t>
  </si>
  <si>
    <t>2''</t>
  </si>
  <si>
    <t>BODEGA</t>
  </si>
  <si>
    <t>Vigas principales</t>
  </si>
  <si>
    <t>Noggins Tipo 1</t>
  </si>
  <si>
    <t>Noggins Tipo 2</t>
  </si>
  <si>
    <t>SHOWROOM</t>
  </si>
  <si>
    <t>PAREDES DE MACHIMBRE</t>
  </si>
  <si>
    <t>Machimbre Eje B</t>
  </si>
  <si>
    <t>Machimbre Eje A</t>
  </si>
  <si>
    <t>Piezas en el sentido longitudinal</t>
  </si>
  <si>
    <t>piezas en el sentido transversal</t>
  </si>
  <si>
    <t>DECK</t>
  </si>
  <si>
    <t>Clavadores Tipo 1</t>
  </si>
  <si>
    <t>Clavadores Tipo 2</t>
  </si>
  <si>
    <t>Deck Tipo 1</t>
  </si>
  <si>
    <t>Deck Tipo 2</t>
  </si>
  <si>
    <t>MUEBLES DE VIVIENDAS URBANAS Y RURALES</t>
  </si>
  <si>
    <t>Und.</t>
  </si>
  <si>
    <t>INDIRECTOS, ADMINISTRACION Y UTILIDADES (30%)</t>
  </si>
  <si>
    <t>MARGEN DE GANANCIA (25%)</t>
  </si>
  <si>
    <t>OFFICE BARN</t>
  </si>
  <si>
    <t>CAMPING BARN</t>
  </si>
  <si>
    <t>MONTESSORI BARN</t>
  </si>
  <si>
    <t>WELLNES BARN</t>
  </si>
  <si>
    <t>FAMILY BARN - 91,98 m2</t>
  </si>
  <si>
    <t>MINI BARN (19,50 m2)</t>
  </si>
  <si>
    <t>TINY BARN (16,25 m2) - OFFICE BARN</t>
  </si>
  <si>
    <t>TINY BARN (16,25 m2) - CAMPING BARN</t>
  </si>
  <si>
    <t>TINY BARN (16,25 m2) - MONTESSORI BARN</t>
  </si>
  <si>
    <t xml:space="preserve">TINY BARN (16,25 m2) - ART STUDIO BARN </t>
  </si>
  <si>
    <t>TINY BARN (16,25 m2) - WELLNES BARN</t>
  </si>
  <si>
    <t>TINY BARN (16,25 m2)</t>
  </si>
  <si>
    <t xml:space="preserve">FAMILY BARN </t>
  </si>
  <si>
    <t xml:space="preserve">ART STUDIO BARN </t>
  </si>
  <si>
    <t>MINI BARN</t>
  </si>
  <si>
    <t>TINY BARN</t>
  </si>
  <si>
    <t>TOTAL</t>
  </si>
  <si>
    <t xml:space="preserve">PHASE 1 </t>
  </si>
  <si>
    <t>Phase</t>
  </si>
  <si>
    <t>Link to Image</t>
  </si>
  <si>
    <t>Unit Name</t>
  </si>
  <si>
    <t>No. Units</t>
  </si>
  <si>
    <t>Unit</t>
  </si>
  <si>
    <t>Cost x unit</t>
  </si>
  <si>
    <t>Total $</t>
  </si>
  <si>
    <t>INFRASTRUCTURE</t>
  </si>
  <si>
    <t>I</t>
  </si>
  <si>
    <t>ROADS &amp; GENERAL INFRASTRUCTURE</t>
  </si>
  <si>
    <t>Km</t>
  </si>
  <si>
    <t>FASE ESTUDIOS DE INGENIERIA Y PERMISOLOGIA</t>
  </si>
  <si>
    <t>Glb</t>
  </si>
  <si>
    <t>GENERAL ELECTRICITY INFRASTRUCTURE</t>
  </si>
  <si>
    <t>CLEAN WATER SYSTEMS</t>
  </si>
  <si>
    <t>WALKWAYS, BIKING &amp; HIKING TRAILS</t>
  </si>
  <si>
    <t>PARKING (DAY PASS AREA)</t>
  </si>
  <si>
    <t>DECK @ BEACH PLAZA</t>
  </si>
  <si>
    <t>RENTAL PRODUCT</t>
  </si>
  <si>
    <t>MINI BARNS @ THE BEACH CLUB</t>
  </si>
  <si>
    <r>
      <rPr>
        <b/>
        <sz val="16"/>
        <rFont val="Calibri"/>
        <family val="2"/>
        <scheme val="minor"/>
      </rPr>
      <t>RETAIL MINI BARNS  @ BEACH PLAZA</t>
    </r>
    <r>
      <rPr>
        <sz val="16"/>
        <rFont val="Calibri"/>
        <family val="2"/>
        <scheme val="minor"/>
      </rPr>
      <t xml:space="preserve">                </t>
    </r>
    <r>
      <rPr>
        <sz val="14"/>
        <rFont val="Calibri (Body)_x0000_"/>
      </rPr>
      <t>(Fishing, Yoga, Surf, Dive, bathing Suits, Bike Shop)</t>
    </r>
  </si>
  <si>
    <r>
      <rPr>
        <b/>
        <sz val="16"/>
        <rFont val="Calibri"/>
        <family val="2"/>
        <scheme val="minor"/>
      </rPr>
      <t xml:space="preserve">FOOD MINI BARNS  @ BEACH PLAZA  </t>
    </r>
    <r>
      <rPr>
        <sz val="16"/>
        <rFont val="Calibri"/>
        <family val="2"/>
        <scheme val="minor"/>
      </rPr>
      <t xml:space="preserve">                  </t>
    </r>
    <r>
      <rPr>
        <sz val="14"/>
        <rFont val="Calibri (Body)_x0000_"/>
      </rPr>
      <t>(BBQ, Pizza, Ceviche, Icecream)</t>
    </r>
  </si>
  <si>
    <r>
      <rPr>
        <b/>
        <sz val="16"/>
        <color rgb="FF000000"/>
        <rFont val="Calibri"/>
        <family val="2"/>
        <scheme val="minor"/>
      </rPr>
      <t>COMMERCIAL BARNS @ BEACH PARKING</t>
    </r>
    <r>
      <rPr>
        <sz val="16"/>
        <color rgb="FF000000"/>
        <rFont val="Calibri"/>
        <family val="2"/>
        <scheme val="minor"/>
      </rPr>
      <t xml:space="preserve">          </t>
    </r>
    <r>
      <rPr>
        <sz val="14"/>
        <color theme="1" tint="0.499984740745262"/>
        <rFont val="Calibri (Body)_x0000_"/>
      </rPr>
      <t>(Property Mgmt, Pharmacy, Convenience Store)</t>
    </r>
  </si>
  <si>
    <t>TINY BARNS @ THE ARTIST'S RESIDENCE</t>
  </si>
  <si>
    <r>
      <rPr>
        <b/>
        <sz val="16"/>
        <color rgb="FF000000"/>
        <rFont val="Calibri"/>
        <family val="2"/>
        <scheme val="minor"/>
      </rPr>
      <t xml:space="preserve">SERVICE CLUSTER @ HOUSE CLUSTER 1 &amp; 2       </t>
    </r>
    <r>
      <rPr>
        <sz val="14"/>
        <color theme="1" tint="0.499984740745262"/>
        <rFont val="Calibri (Body)_x0000_"/>
      </rPr>
      <t>(2 double occupancy rooms, Bathrooms, Washing Machines &amp; Ice Maker)</t>
    </r>
  </si>
  <si>
    <t>SALES PRODUCT</t>
  </si>
  <si>
    <t>FAMILY CABIN @ HOUSE CLUSTER 1</t>
  </si>
  <si>
    <t>FAMILY BARN @ HOUSE CLUSTER 1</t>
  </si>
  <si>
    <t>SOCIAL HOMES</t>
  </si>
  <si>
    <t>AMENITIES</t>
  </si>
  <si>
    <r>
      <t xml:space="preserve">BEACH CLUB                                                                    </t>
    </r>
    <r>
      <rPr>
        <sz val="14"/>
        <color theme="1" tint="0.499984740745262"/>
        <rFont val="Calibri (Body)_x0000_"/>
      </rPr>
      <t>(Beach Bar, Nests, Play area, bathrooms, Tipies)</t>
    </r>
  </si>
  <si>
    <t xml:space="preserve">ADMON &amp; RECEPCION </t>
  </si>
  <si>
    <t>ORGANIC ANIMAL FARM</t>
  </si>
  <si>
    <t>ICONIC MOMENTS</t>
  </si>
  <si>
    <r>
      <t xml:space="preserve">ICONIC MOMENTS  @ H. CLUSTER 1 &amp; BEACH   </t>
    </r>
    <r>
      <rPr>
        <sz val="14"/>
        <color theme="1" tint="0.499984740745262"/>
        <rFont val="Calibri (Body)_x0000_"/>
      </rPr>
      <t>(Tunel)</t>
    </r>
  </si>
  <si>
    <t>FLORAL FIELDS</t>
  </si>
  <si>
    <t>IMPREVISTOS</t>
  </si>
  <si>
    <t xml:space="preserve">PHASE 2 </t>
  </si>
  <si>
    <t>Unit Image</t>
  </si>
  <si>
    <t>II</t>
  </si>
  <si>
    <t>PARKING (RESIDENT'S AREA)</t>
  </si>
  <si>
    <t>CLEAN WATER SYSTEMS @ HOUSE CLUSTER 1 &amp; 2</t>
  </si>
  <si>
    <t>ELECTRICITY @ HOUSE CLUSTER 1 &amp; 2</t>
  </si>
  <si>
    <r>
      <rPr>
        <b/>
        <sz val="16"/>
        <color rgb="FF000000"/>
        <rFont val="Calibri"/>
        <family val="2"/>
        <scheme val="minor"/>
      </rPr>
      <t>MINI BARNS  @ BEACH PLAZA</t>
    </r>
    <r>
      <rPr>
        <sz val="16"/>
        <color rgb="FF000000"/>
        <rFont val="Calibri"/>
        <family val="2"/>
        <scheme val="minor"/>
      </rPr>
      <t xml:space="preserve"> </t>
    </r>
    <r>
      <rPr>
        <sz val="14"/>
        <color theme="1" tint="0.499984740745262"/>
        <rFont val="Calibri (Body)_x0000_"/>
      </rPr>
      <t>(Fishing, Yoga, Surf, Dive, bathing Suits, Bike Shop)</t>
    </r>
  </si>
  <si>
    <r>
      <rPr>
        <b/>
        <sz val="16"/>
        <color rgb="FF000000"/>
        <rFont val="Calibri"/>
        <family val="2"/>
        <scheme val="minor"/>
      </rPr>
      <t>RETAIL MINI BARNS  @ BEACH PLAZA</t>
    </r>
    <r>
      <rPr>
        <sz val="16"/>
        <color rgb="FF000000"/>
        <rFont val="Calibri"/>
        <family val="2"/>
        <scheme val="minor"/>
      </rPr>
      <t xml:space="preserve">          </t>
    </r>
    <r>
      <rPr>
        <sz val="14"/>
        <color theme="1" tint="0.499984740745262"/>
        <rFont val="Calibri (Body)_x0000_"/>
      </rPr>
      <t>(Fishing, Yoga, Surf, Dive, bathing Suits, Bike Shop)</t>
    </r>
  </si>
  <si>
    <r>
      <rPr>
        <b/>
        <sz val="16"/>
        <color rgb="FF000000"/>
        <rFont val="Calibri"/>
        <family val="2"/>
        <scheme val="minor"/>
      </rPr>
      <t xml:space="preserve">FOOD MINI BARNS  @ BEACH PLAZA  </t>
    </r>
    <r>
      <rPr>
        <sz val="16"/>
        <color rgb="FF000000"/>
        <rFont val="Calibri"/>
        <family val="2"/>
        <scheme val="minor"/>
      </rPr>
      <t xml:space="preserve">                  </t>
    </r>
    <r>
      <rPr>
        <sz val="14"/>
        <color theme="1" tint="0.499984740745262"/>
        <rFont val="Calibri (Body)_x0000_"/>
      </rPr>
      <t>(BBQ, Pizza, Ceviche, Icecream)</t>
    </r>
  </si>
  <si>
    <r>
      <rPr>
        <b/>
        <sz val="16"/>
        <color rgb="FF000000"/>
        <rFont val="Calibri"/>
        <family val="2"/>
        <scheme val="minor"/>
      </rPr>
      <t xml:space="preserve">SERVICE CLUSTER                                                           </t>
    </r>
    <r>
      <rPr>
        <sz val="14"/>
        <color theme="1" tint="0.499984740745262"/>
        <rFont val="Calibri (Body)_x0000_"/>
      </rPr>
      <t>(2x2 rooms, Bathrooms, Washing Machines &amp; Ice Maker)</t>
    </r>
  </si>
  <si>
    <t>EVENT CENTER @ BEACH CLUB</t>
  </si>
  <si>
    <r>
      <t xml:space="preserve">FARMER'S MARKET                                                       </t>
    </r>
    <r>
      <rPr>
        <sz val="14"/>
        <color theme="1" tint="0.499984740745262"/>
        <rFont val="Calibri (Body)_x0000_"/>
      </rPr>
      <t>(Coffee shop, Crafts, superfood, gourmet products, Seafood, Meats, farm Products, Pre-assembled dinners, Wine &amp; Spirits, Basics)</t>
    </r>
  </si>
  <si>
    <t>ORGANIC VEGETABLE FARM</t>
  </si>
  <si>
    <t>SAND POOL AREA</t>
  </si>
  <si>
    <r>
      <t xml:space="preserve">ICONIC MOMENTS  @ H. CLUSTER 1 &amp; BEACH   </t>
    </r>
    <r>
      <rPr>
        <sz val="14"/>
        <color theme="1" tint="0.499984740745262"/>
        <rFont val="Calibri (Body)_x0000_"/>
      </rPr>
      <t>(Driftwood Statues)</t>
    </r>
  </si>
  <si>
    <t>OUTDOOR GYM</t>
  </si>
  <si>
    <t>PHASE 3</t>
  </si>
  <si>
    <t>III</t>
  </si>
  <si>
    <t>CONECTIVITY TO SOLAR PARK @ SAN LORENZO</t>
  </si>
  <si>
    <t>CLEAN WATER SYSTEMS @ HOUSE CLUSTER 3, 4 &amp; 5</t>
  </si>
  <si>
    <t>ELECTRICITY @ HOUSE CLUSTER 3, 4 &amp; 5</t>
  </si>
  <si>
    <r>
      <rPr>
        <b/>
        <sz val="16"/>
        <color rgb="FF000000"/>
        <rFont val="Calibri"/>
        <family val="2"/>
        <scheme val="minor"/>
      </rPr>
      <t>RETAIL MINI BARNS  @ BEACH PLAZA</t>
    </r>
    <r>
      <rPr>
        <sz val="16"/>
        <color rgb="FF000000"/>
        <rFont val="Calibri"/>
        <family val="2"/>
        <scheme val="minor"/>
      </rPr>
      <t xml:space="preserve">                </t>
    </r>
    <r>
      <rPr>
        <sz val="14"/>
        <color theme="1" tint="0.499984740745262"/>
        <rFont val="Calibri (Body)_x0000_"/>
      </rPr>
      <t>(Fishing, Yoga, Surf, Dive, bathing Suits, Bike Shop)</t>
    </r>
  </si>
  <si>
    <r>
      <rPr>
        <b/>
        <sz val="16"/>
        <color rgb="FF000000"/>
        <rFont val="Calibri"/>
        <family val="2"/>
        <scheme val="minor"/>
      </rPr>
      <t xml:space="preserve">FOOD BARNS  @ BEACH PLAZA  </t>
    </r>
    <r>
      <rPr>
        <sz val="16"/>
        <color rgb="FF000000"/>
        <rFont val="Calibri"/>
        <family val="2"/>
        <scheme val="minor"/>
      </rPr>
      <t xml:space="preserve">                  </t>
    </r>
    <r>
      <rPr>
        <sz val="14"/>
        <color theme="1" tint="0.499984740745262"/>
        <rFont val="Calibri (Body)_x0000_"/>
      </rPr>
      <t>(BBQ, Pizza, Ceviche, Icecream)</t>
    </r>
  </si>
  <si>
    <r>
      <rPr>
        <b/>
        <sz val="16"/>
        <color rgb="FF000000"/>
        <rFont val="Calibri"/>
        <family val="2"/>
        <scheme val="minor"/>
      </rPr>
      <t xml:space="preserve">SERVICE CLUSTER @ HOUSE CLUSTER 3,4,5    </t>
    </r>
    <r>
      <rPr>
        <sz val="16"/>
        <color rgb="FF000000"/>
        <rFont val="Calibri"/>
        <family val="2"/>
        <scheme val="minor"/>
      </rPr>
      <t xml:space="preserve">    </t>
    </r>
    <r>
      <rPr>
        <sz val="14"/>
        <color theme="1" tint="0.499984740745262"/>
        <rFont val="Calibri (Body)_x0000_"/>
      </rPr>
      <t>(2 x2 rooms, Bathrooms, Washing Machines &amp; Ice Maker)</t>
    </r>
  </si>
  <si>
    <t>EVENT CENTER @ LA CRUZ</t>
  </si>
  <si>
    <t>MOBILIARIO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</si>
</sst>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[$$-80A]#,##0.00"/>
    <numFmt numFmtId="165" formatCode="_-[$$-540A]* #,##0.00_ ;_-[$$-540A]* \-#,##0.00\ ;_-[$$-540A]* &quot;-&quot;??_ ;_-@_ "/>
    <numFmt numFmtId="166" formatCode="_-[$$-1C0A]* #,##0.00_ ;_-[$$-1C0A]* \-#,##0.00\ ;_-[$$-1C0A]* &quot;-&quot;??_ ;_-@_ "/>
    <numFmt numFmtId="167" formatCode="0&quot;_c/u&quot;"/>
    <numFmt numFmtId="168" formatCode="#\ ??/??&quot;''&quot;"/>
    <numFmt numFmtId="169" formatCode="#\ \-?/?&quot;''&quot;"/>
    <numFmt numFmtId="170" formatCode="#\-?/?&quot;'&quot;"/>
    <numFmt numFmtId="171" formatCode="0.0"/>
    <numFmt numFmtId="172" formatCode="_-[$$-380A]\ * #,##0.00_-;\-[$$-380A]\ * #,##0.00_-;_-[$$-380A]\ * &quot;-&quot;??_-;_-@_-"/>
    <numFmt numFmtId="173" formatCode="_([$$-409]* #,##0_);_([$$-409]* \(#,##0\);_([$$-409]* &quot;-&quot;_);_(@_)"/>
  </numFmts>
  <fonts count="5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0"/>
      <color theme="1"/>
      <name val="Century Gothic"/>
      <family val="2"/>
    </font>
    <font>
      <b/>
      <sz val="14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26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entury Gothic"/>
      <family val="2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6"/>
      <name val="Calibri"/>
      <family val="2"/>
      <scheme val="minor"/>
    </font>
    <font>
      <i/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i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name val="Century Gothic"/>
      <family val="2"/>
    </font>
    <font>
      <b/>
      <sz val="12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theme="1"/>
      <name val="Century Gothic"/>
      <family val="2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name val="Century Gothic"/>
      <family val="2"/>
    </font>
    <font>
      <b/>
      <sz val="11"/>
      <color rgb="FFFF0000"/>
      <name val="Century Gothic"/>
      <family val="2"/>
    </font>
    <font>
      <sz val="11"/>
      <color theme="1"/>
      <name val="Century Gothic"/>
      <family val="2"/>
    </font>
    <font>
      <sz val="8"/>
      <color theme="1"/>
      <name val="Calibri"/>
      <family val="2"/>
      <scheme val="minor"/>
    </font>
    <font>
      <sz val="26"/>
      <color rgb="FF000000"/>
      <name val="Dauphin"/>
    </font>
    <font>
      <sz val="11"/>
      <color theme="1" tint="0.499984740745262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22"/>
      <color rgb="FF92D05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20"/>
      <color rgb="FF92D050"/>
      <name val="Calibri"/>
      <family val="2"/>
      <scheme val="minor"/>
    </font>
    <font>
      <b/>
      <sz val="16"/>
      <color rgb="FF92D050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4"/>
      <name val="Calibri (Body)_x0000_"/>
    </font>
    <font>
      <sz val="14"/>
      <color theme="1" tint="0.499984740745262"/>
      <name val="Calibri (Body)_x0000_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4.9989318521683403E-2"/>
        <bgColor rgb="FF000000"/>
      </patternFill>
    </fill>
  </fills>
  <borders count="63">
    <border>
      <left/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</cellStyleXfs>
  <cellXfs count="497">
    <xf numFmtId="0" fontId="0" fillId="0" borderId="0" xfId="0"/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vertical="center"/>
    </xf>
    <xf numFmtId="0" fontId="6" fillId="0" borderId="33" xfId="0" applyFont="1" applyFill="1" applyBorder="1" applyAlignment="1">
      <alignment horizontal="center" vertical="center" wrapText="1"/>
    </xf>
    <xf numFmtId="0" fontId="0" fillId="0" borderId="33" xfId="0" applyBorder="1"/>
    <xf numFmtId="0" fontId="6" fillId="4" borderId="8" xfId="0" applyFont="1" applyFill="1" applyBorder="1" applyAlignment="1">
      <alignment horizontal="center" vertical="center" wrapText="1"/>
    </xf>
    <xf numFmtId="0" fontId="6" fillId="0" borderId="35" xfId="0" applyFont="1" applyFill="1" applyBorder="1" applyAlignment="1">
      <alignment horizontal="center" vertical="center" wrapText="1"/>
    </xf>
    <xf numFmtId="0" fontId="0" fillId="0" borderId="35" xfId="0" applyBorder="1"/>
    <xf numFmtId="0" fontId="0" fillId="0" borderId="33" xfId="0" applyBorder="1" applyAlignment="1"/>
    <xf numFmtId="0" fontId="0" fillId="0" borderId="0" xfId="0" applyBorder="1" applyAlignment="1"/>
    <xf numFmtId="0" fontId="2" fillId="0" borderId="30" xfId="0" applyFont="1" applyBorder="1" applyAlignment="1">
      <alignment horizontal="center" vertical="center"/>
    </xf>
    <xf numFmtId="9" fontId="2" fillId="0" borderId="10" xfId="1" applyFont="1" applyBorder="1" applyAlignment="1">
      <alignment horizontal="center" vertical="center"/>
    </xf>
    <xf numFmtId="165" fontId="2" fillId="0" borderId="30" xfId="0" applyNumberFormat="1" applyFont="1" applyBorder="1" applyAlignment="1"/>
    <xf numFmtId="9" fontId="2" fillId="0" borderId="30" xfId="1" applyFont="1" applyBorder="1" applyAlignment="1">
      <alignment horizontal="center" vertical="center"/>
    </xf>
    <xf numFmtId="165" fontId="9" fillId="0" borderId="30" xfId="0" applyNumberFormat="1" applyFont="1" applyFill="1" applyBorder="1"/>
    <xf numFmtId="0" fontId="6" fillId="0" borderId="0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/>
    </xf>
    <xf numFmtId="0" fontId="4" fillId="7" borderId="13" xfId="0" applyFont="1" applyFill="1" applyBorder="1" applyAlignment="1">
      <alignment horizontal="center" vertical="center" wrapText="1"/>
    </xf>
    <xf numFmtId="0" fontId="4" fillId="7" borderId="14" xfId="0" applyFont="1" applyFill="1" applyBorder="1" applyAlignment="1">
      <alignment horizontal="center" vertical="center" wrapText="1"/>
    </xf>
    <xf numFmtId="0" fontId="4" fillId="7" borderId="15" xfId="0" applyFont="1" applyFill="1" applyBorder="1" applyAlignment="1">
      <alignment horizontal="center" vertical="center" wrapText="1"/>
    </xf>
    <xf numFmtId="0" fontId="4" fillId="7" borderId="16" xfId="0" applyFont="1" applyFill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 wrapText="1"/>
    </xf>
    <xf numFmtId="0" fontId="11" fillId="0" borderId="0" xfId="2"/>
    <xf numFmtId="0" fontId="4" fillId="10" borderId="9" xfId="2" applyFont="1" applyFill="1" applyBorder="1" applyAlignment="1">
      <alignment horizontal="center" vertical="center"/>
    </xf>
    <xf numFmtId="0" fontId="4" fillId="9" borderId="13" xfId="2" applyFont="1" applyFill="1" applyBorder="1" applyAlignment="1">
      <alignment horizontal="center" vertical="center" wrapText="1"/>
    </xf>
    <xf numFmtId="0" fontId="4" fillId="9" borderId="14" xfId="2" applyFont="1" applyFill="1" applyBorder="1" applyAlignment="1">
      <alignment horizontal="center" vertical="center" wrapText="1"/>
    </xf>
    <xf numFmtId="0" fontId="4" fillId="9" borderId="15" xfId="2" applyFont="1" applyFill="1" applyBorder="1" applyAlignment="1">
      <alignment horizontal="center" vertical="center" wrapText="1"/>
    </xf>
    <xf numFmtId="0" fontId="4" fillId="9" borderId="16" xfId="2" applyFont="1" applyFill="1" applyBorder="1" applyAlignment="1">
      <alignment horizontal="center" vertical="center" wrapText="1"/>
    </xf>
    <xf numFmtId="0" fontId="4" fillId="9" borderId="17" xfId="2" applyFont="1" applyFill="1" applyBorder="1" applyAlignment="1">
      <alignment horizontal="center" vertical="center" wrapText="1"/>
    </xf>
    <xf numFmtId="0" fontId="11" fillId="0" borderId="18" xfId="2" applyFill="1" applyBorder="1" applyAlignment="1">
      <alignment horizontal="center" vertical="center"/>
    </xf>
    <xf numFmtId="164" fontId="11" fillId="0" borderId="19" xfId="2" applyNumberFormat="1" applyFill="1" applyBorder="1" applyAlignment="1">
      <alignment horizontal="center" vertical="center"/>
    </xf>
    <xf numFmtId="164" fontId="11" fillId="0" borderId="20" xfId="2" applyNumberFormat="1" applyFill="1" applyBorder="1" applyAlignment="1">
      <alignment horizontal="center" vertical="center"/>
    </xf>
    <xf numFmtId="164" fontId="11" fillId="0" borderId="21" xfId="2" applyNumberFormat="1" applyFill="1" applyBorder="1" applyAlignment="1">
      <alignment horizontal="center" vertical="center"/>
    </xf>
    <xf numFmtId="164" fontId="11" fillId="0" borderId="22" xfId="2" applyNumberFormat="1" applyFill="1" applyBorder="1" applyAlignment="1">
      <alignment horizontal="center" vertical="center"/>
    </xf>
    <xf numFmtId="0" fontId="11" fillId="0" borderId="22" xfId="2" applyFill="1" applyBorder="1" applyAlignment="1">
      <alignment horizontal="center" vertical="center"/>
    </xf>
    <xf numFmtId="0" fontId="11" fillId="0" borderId="23" xfId="2" applyFill="1" applyBorder="1" applyAlignment="1">
      <alignment horizontal="center" vertical="center"/>
    </xf>
    <xf numFmtId="164" fontId="11" fillId="0" borderId="24" xfId="2" applyNumberFormat="1" applyFill="1" applyBorder="1" applyAlignment="1">
      <alignment horizontal="center" vertical="center"/>
    </xf>
    <xf numFmtId="164" fontId="11" fillId="0" borderId="25" xfId="2" applyNumberFormat="1" applyFill="1" applyBorder="1" applyAlignment="1">
      <alignment horizontal="center" vertical="center"/>
    </xf>
    <xf numFmtId="164" fontId="11" fillId="0" borderId="26" xfId="2" applyNumberFormat="1" applyFill="1" applyBorder="1" applyAlignment="1">
      <alignment horizontal="center" vertical="center"/>
    </xf>
    <xf numFmtId="164" fontId="11" fillId="0" borderId="27" xfId="2" applyNumberFormat="1" applyFill="1" applyBorder="1" applyAlignment="1">
      <alignment horizontal="center" vertical="center"/>
    </xf>
    <xf numFmtId="0" fontId="11" fillId="0" borderId="28" xfId="2" applyFill="1" applyBorder="1" applyAlignment="1">
      <alignment horizontal="center" vertical="center"/>
    </xf>
    <xf numFmtId="164" fontId="11" fillId="0" borderId="29" xfId="2" applyNumberFormat="1" applyFill="1" applyBorder="1" applyAlignment="1">
      <alignment horizontal="center" vertical="center"/>
    </xf>
    <xf numFmtId="164" fontId="11" fillId="0" borderId="1" xfId="2" applyNumberFormat="1" applyFill="1" applyBorder="1" applyAlignment="1">
      <alignment horizontal="center" vertical="center"/>
    </xf>
    <xf numFmtId="164" fontId="11" fillId="0" borderId="2" xfId="2" applyNumberFormat="1" applyFill="1" applyBorder="1" applyAlignment="1">
      <alignment horizontal="center" vertical="center"/>
    </xf>
    <xf numFmtId="164" fontId="11" fillId="0" borderId="3" xfId="2" applyNumberFormat="1" applyFill="1" applyBorder="1" applyAlignment="1">
      <alignment horizontal="center" vertical="center"/>
    </xf>
    <xf numFmtId="164" fontId="11" fillId="0" borderId="0" xfId="2" applyNumberFormat="1"/>
    <xf numFmtId="164" fontId="11" fillId="0" borderId="0" xfId="2" applyNumberFormat="1" applyFill="1"/>
    <xf numFmtId="164" fontId="4" fillId="5" borderId="0" xfId="2" applyNumberFormat="1" applyFont="1" applyFill="1" applyAlignment="1">
      <alignment horizontal="center" vertical="center"/>
    </xf>
    <xf numFmtId="0" fontId="14" fillId="0" borderId="0" xfId="2" applyFont="1" applyAlignment="1">
      <alignment horizontal="left" vertical="center"/>
    </xf>
    <xf numFmtId="0" fontId="16" fillId="0" borderId="0" xfId="2" applyFont="1" applyBorder="1" applyAlignment="1">
      <alignment horizontal="left" vertical="center"/>
    </xf>
    <xf numFmtId="0" fontId="4" fillId="5" borderId="30" xfId="2" applyFont="1" applyFill="1" applyBorder="1" applyAlignment="1">
      <alignment horizontal="center" vertical="center"/>
    </xf>
    <xf numFmtId="0" fontId="4" fillId="5" borderId="30" xfId="2" applyFont="1" applyFill="1" applyBorder="1" applyAlignment="1">
      <alignment horizontal="center" vertical="center" wrapText="1"/>
    </xf>
    <xf numFmtId="0" fontId="4" fillId="5" borderId="9" xfId="2" applyFont="1" applyFill="1" applyBorder="1" applyAlignment="1">
      <alignment vertical="center" wrapText="1"/>
    </xf>
    <xf numFmtId="0" fontId="4" fillId="0" borderId="0" xfId="2" applyFont="1" applyFill="1" applyBorder="1" applyAlignment="1">
      <alignment vertical="center" wrapText="1"/>
    </xf>
    <xf numFmtId="166" fontId="17" fillId="0" borderId="18" xfId="2" applyNumberFormat="1" applyFont="1" applyBorder="1" applyAlignment="1">
      <alignment horizontal="left" vertical="center"/>
    </xf>
    <xf numFmtId="166" fontId="17" fillId="0" borderId="38" xfId="2" applyNumberFormat="1" applyFont="1" applyBorder="1" applyAlignment="1">
      <alignment vertical="center"/>
    </xf>
    <xf numFmtId="0" fontId="17" fillId="0" borderId="13" xfId="2" applyFont="1" applyBorder="1" applyAlignment="1">
      <alignment vertical="center"/>
    </xf>
    <xf numFmtId="0" fontId="17" fillId="0" borderId="0" xfId="2" applyFont="1" applyBorder="1" applyAlignment="1">
      <alignment vertical="center"/>
    </xf>
    <xf numFmtId="166" fontId="17" fillId="0" borderId="41" xfId="2" applyNumberFormat="1" applyFont="1" applyBorder="1" applyAlignment="1">
      <alignment horizontal="left" vertical="center"/>
    </xf>
    <xf numFmtId="166" fontId="17" fillId="0" borderId="12" xfId="2" applyNumberFormat="1" applyFont="1" applyBorder="1" applyAlignment="1">
      <alignment horizontal="left" vertical="center"/>
    </xf>
    <xf numFmtId="0" fontId="16" fillId="0" borderId="41" xfId="2" applyFont="1" applyBorder="1" applyAlignment="1">
      <alignment vertical="center"/>
    </xf>
    <xf numFmtId="0" fontId="16" fillId="0" borderId="40" xfId="2" applyFont="1" applyBorder="1" applyAlignment="1">
      <alignment vertical="center"/>
    </xf>
    <xf numFmtId="0" fontId="16" fillId="0" borderId="0" xfId="2" applyFont="1" applyBorder="1" applyAlignment="1">
      <alignment vertical="center"/>
    </xf>
    <xf numFmtId="166" fontId="16" fillId="0" borderId="0" xfId="2" applyNumberFormat="1" applyFont="1" applyBorder="1" applyAlignment="1">
      <alignment horizontal="center" vertical="center"/>
    </xf>
    <xf numFmtId="166" fontId="17" fillId="0" borderId="0" xfId="2" applyNumberFormat="1" applyFont="1" applyBorder="1" applyAlignment="1">
      <alignment horizontal="left" vertical="center"/>
    </xf>
    <xf numFmtId="166" fontId="17" fillId="0" borderId="0" xfId="2" applyNumberFormat="1" applyFont="1" applyBorder="1" applyAlignment="1">
      <alignment horizontal="center" vertical="center"/>
    </xf>
    <xf numFmtId="0" fontId="17" fillId="0" borderId="0" xfId="2" applyFont="1" applyBorder="1" applyAlignment="1">
      <alignment horizontal="center" vertical="center"/>
    </xf>
    <xf numFmtId="9" fontId="18" fillId="0" borderId="0" xfId="3" applyFont="1" applyBorder="1" applyAlignment="1">
      <alignment horizontal="center" vertical="center"/>
    </xf>
    <xf numFmtId="10" fontId="17" fillId="0" borderId="0" xfId="3" applyNumberFormat="1" applyFont="1" applyBorder="1" applyAlignment="1">
      <alignment horizontal="center" vertical="center"/>
    </xf>
    <xf numFmtId="0" fontId="4" fillId="5" borderId="0" xfId="2" applyFont="1" applyFill="1" applyBorder="1" applyAlignment="1">
      <alignment horizontal="left" vertical="center"/>
    </xf>
    <xf numFmtId="0" fontId="6" fillId="11" borderId="0" xfId="2" applyFont="1" applyFill="1" applyBorder="1" applyAlignment="1">
      <alignment horizontal="center" vertical="center"/>
    </xf>
    <xf numFmtId="0" fontId="6" fillId="11" borderId="1" xfId="2" applyFont="1" applyFill="1" applyBorder="1" applyAlignment="1">
      <alignment horizontal="center" vertical="center" wrapText="1"/>
    </xf>
    <xf numFmtId="0" fontId="6" fillId="11" borderId="2" xfId="2" applyFont="1" applyFill="1" applyBorder="1" applyAlignment="1">
      <alignment horizontal="center" vertical="center" wrapText="1"/>
    </xf>
    <xf numFmtId="0" fontId="6" fillId="11" borderId="44" xfId="2" applyFont="1" applyFill="1" applyBorder="1" applyAlignment="1">
      <alignment horizontal="center" vertical="center" wrapText="1"/>
    </xf>
    <xf numFmtId="0" fontId="6" fillId="11" borderId="3" xfId="2" applyFont="1" applyFill="1" applyBorder="1" applyAlignment="1">
      <alignment horizontal="center" vertical="center" wrapText="1"/>
    </xf>
    <xf numFmtId="0" fontId="6" fillId="11" borderId="0" xfId="2" applyFont="1" applyFill="1" applyBorder="1" applyAlignment="1">
      <alignment horizontal="center" vertical="center" wrapText="1"/>
    </xf>
    <xf numFmtId="0" fontId="11" fillId="11" borderId="0" xfId="2" applyFill="1" applyBorder="1" applyAlignment="1">
      <alignment horizontal="center" vertical="center"/>
    </xf>
    <xf numFmtId="0" fontId="22" fillId="6" borderId="4" xfId="2" applyFont="1" applyFill="1" applyBorder="1" applyAlignment="1">
      <alignment horizontal="center" vertical="center"/>
    </xf>
    <xf numFmtId="166" fontId="22" fillId="6" borderId="7" xfId="2" applyNumberFormat="1" applyFont="1" applyFill="1" applyBorder="1" applyAlignment="1">
      <alignment vertical="center"/>
    </xf>
    <xf numFmtId="166" fontId="22" fillId="6" borderId="0" xfId="2" applyNumberFormat="1" applyFont="1" applyFill="1" applyBorder="1" applyAlignment="1">
      <alignment vertical="center"/>
    </xf>
    <xf numFmtId="10" fontId="23" fillId="0" borderId="0" xfId="3" applyNumberFormat="1" applyFont="1" applyAlignment="1">
      <alignment horizontal="center" vertical="center"/>
    </xf>
    <xf numFmtId="0" fontId="1" fillId="0" borderId="0" xfId="2" applyFont="1" applyAlignment="1">
      <alignment horizontal="center" vertical="center"/>
    </xf>
    <xf numFmtId="0" fontId="1" fillId="0" borderId="0" xfId="2" applyFont="1" applyFill="1" applyAlignment="1">
      <alignment vertical="center"/>
    </xf>
    <xf numFmtId="2" fontId="1" fillId="0" borderId="0" xfId="2" applyNumberFormat="1" applyFont="1" applyAlignment="1">
      <alignment horizontal="center" vertical="center"/>
    </xf>
    <xf numFmtId="166" fontId="1" fillId="0" borderId="0" xfId="2" applyNumberFormat="1" applyFont="1" applyAlignment="1">
      <alignment horizontal="center" vertical="center"/>
    </xf>
    <xf numFmtId="166" fontId="1" fillId="0" borderId="0" xfId="2" applyNumberFormat="1" applyFont="1"/>
    <xf numFmtId="0" fontId="1" fillId="0" borderId="0" xfId="2" applyFont="1" applyFill="1" applyAlignment="1">
      <alignment vertical="center" wrapText="1"/>
    </xf>
    <xf numFmtId="166" fontId="11" fillId="0" borderId="0" xfId="2" applyNumberFormat="1"/>
    <xf numFmtId="2" fontId="1" fillId="0" borderId="0" xfId="2" applyNumberFormat="1" applyFont="1" applyFill="1" applyAlignment="1">
      <alignment horizontal="center" vertical="center"/>
    </xf>
    <xf numFmtId="0" fontId="1" fillId="0" borderId="0" xfId="2" applyFont="1" applyFill="1" applyAlignment="1">
      <alignment horizontal="center" vertical="center"/>
    </xf>
    <xf numFmtId="166" fontId="1" fillId="0" borderId="0" xfId="2" applyNumberFormat="1" applyFont="1" applyFill="1" applyAlignment="1">
      <alignment horizontal="center" vertical="center"/>
    </xf>
    <xf numFmtId="0" fontId="1" fillId="11" borderId="10" xfId="2" applyFont="1" applyFill="1" applyBorder="1" applyAlignment="1">
      <alignment horizontal="center" vertical="center"/>
    </xf>
    <xf numFmtId="166" fontId="25" fillId="11" borderId="11" xfId="2" applyNumberFormat="1" applyFont="1" applyFill="1" applyBorder="1" applyAlignment="1">
      <alignment horizontal="center" vertical="center"/>
    </xf>
    <xf numFmtId="166" fontId="25" fillId="11" borderId="0" xfId="2" applyNumberFormat="1" applyFont="1" applyFill="1" applyBorder="1" applyAlignment="1">
      <alignment horizontal="center" vertical="center"/>
    </xf>
    <xf numFmtId="10" fontId="23" fillId="0" borderId="0" xfId="2" applyNumberFormat="1" applyFont="1" applyAlignment="1">
      <alignment horizontal="center" vertical="center"/>
    </xf>
    <xf numFmtId="0" fontId="1" fillId="0" borderId="0" xfId="2" applyFont="1" applyAlignment="1">
      <alignment vertical="center"/>
    </xf>
    <xf numFmtId="166" fontId="11" fillId="0" borderId="0" xfId="2" applyNumberFormat="1" applyAlignment="1">
      <alignment horizontal="center" vertical="center"/>
    </xf>
    <xf numFmtId="0" fontId="26" fillId="0" borderId="0" xfId="2" applyFont="1" applyFill="1" applyAlignment="1">
      <alignment vertical="center" wrapText="1"/>
    </xf>
    <xf numFmtId="0" fontId="1" fillId="0" borderId="0" xfId="2" applyFont="1" applyFill="1" applyBorder="1" applyAlignment="1">
      <alignment vertical="center"/>
    </xf>
    <xf numFmtId="2" fontId="11" fillId="0" borderId="0" xfId="2" applyNumberFormat="1"/>
    <xf numFmtId="0" fontId="3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horizontal="left" vertical="center"/>
    </xf>
    <xf numFmtId="0" fontId="11" fillId="0" borderId="0" xfId="2" applyFill="1"/>
    <xf numFmtId="0" fontId="1" fillId="5" borderId="0" xfId="2" applyFont="1" applyFill="1" applyAlignment="1">
      <alignment vertical="center"/>
    </xf>
    <xf numFmtId="0" fontId="1" fillId="5" borderId="0" xfId="2" applyFont="1" applyFill="1" applyAlignment="1">
      <alignment vertical="center" wrapText="1"/>
    </xf>
    <xf numFmtId="0" fontId="4" fillId="0" borderId="0" xfId="2" applyFont="1" applyFill="1" applyBorder="1" applyAlignment="1">
      <alignment vertical="center"/>
    </xf>
    <xf numFmtId="166" fontId="17" fillId="0" borderId="0" xfId="2" applyNumberFormat="1" applyFont="1" applyFill="1" applyBorder="1" applyAlignment="1">
      <alignment vertical="center"/>
    </xf>
    <xf numFmtId="0" fontId="17" fillId="0" borderId="0" xfId="2" applyFont="1" applyFill="1" applyBorder="1" applyAlignment="1">
      <alignment vertical="center"/>
    </xf>
    <xf numFmtId="166" fontId="1" fillId="5" borderId="0" xfId="2" applyNumberFormat="1" applyFont="1" applyFill="1" applyAlignment="1">
      <alignment horizontal="center" vertical="center"/>
    </xf>
    <xf numFmtId="4" fontId="29" fillId="13" borderId="11" xfId="2" applyNumberFormat="1" applyFont="1" applyFill="1" applyBorder="1" applyAlignment="1">
      <alignment horizontal="center" vertical="center"/>
    </xf>
    <xf numFmtId="4" fontId="13" fillId="14" borderId="8" xfId="2" applyNumberFormat="1" applyFont="1" applyFill="1" applyBorder="1" applyAlignment="1">
      <alignment horizontal="center" vertical="center"/>
    </xf>
    <xf numFmtId="4" fontId="2" fillId="15" borderId="8" xfId="2" applyNumberFormat="1" applyFont="1" applyFill="1" applyBorder="1" applyAlignment="1">
      <alignment horizontal="center" vertical="center"/>
    </xf>
    <xf numFmtId="0" fontId="11" fillId="0" borderId="21" xfId="2" applyBorder="1"/>
    <xf numFmtId="0" fontId="30" fillId="0" borderId="21" xfId="2" applyFont="1" applyBorder="1" applyAlignment="1">
      <alignment horizontal="center"/>
    </xf>
    <xf numFmtId="0" fontId="30" fillId="0" borderId="21" xfId="2" applyFont="1" applyBorder="1"/>
    <xf numFmtId="0" fontId="30" fillId="0" borderId="21" xfId="2" applyFont="1" applyBorder="1" applyAlignment="1">
      <alignment horizontal="center" vertical="center"/>
    </xf>
    <xf numFmtId="167" fontId="30" fillId="0" borderId="21" xfId="2" applyNumberFormat="1" applyFont="1" applyBorder="1" applyAlignment="1">
      <alignment horizontal="center" vertical="center"/>
    </xf>
    <xf numFmtId="169" fontId="30" fillId="0" borderId="21" xfId="2" applyNumberFormat="1" applyFont="1" applyBorder="1" applyAlignment="1">
      <alignment horizontal="center"/>
    </xf>
    <xf numFmtId="170" fontId="30" fillId="0" borderId="21" xfId="2" applyNumberFormat="1" applyFont="1" applyBorder="1" applyAlignment="1">
      <alignment horizontal="center"/>
    </xf>
    <xf numFmtId="4" fontId="30" fillId="0" borderId="22" xfId="2" applyNumberFormat="1" applyFont="1" applyBorder="1" applyAlignment="1">
      <alignment horizontal="center"/>
    </xf>
    <xf numFmtId="0" fontId="11" fillId="0" borderId="26" xfId="2" applyBorder="1"/>
    <xf numFmtId="0" fontId="30" fillId="0" borderId="26" xfId="2" applyFont="1" applyBorder="1" applyAlignment="1">
      <alignment horizontal="center"/>
    </xf>
    <xf numFmtId="0" fontId="30" fillId="0" borderId="26" xfId="2" applyFont="1" applyBorder="1"/>
    <xf numFmtId="0" fontId="30" fillId="0" borderId="26" xfId="2" applyFont="1" applyBorder="1" applyAlignment="1">
      <alignment horizontal="center" vertical="center"/>
    </xf>
    <xf numFmtId="167" fontId="30" fillId="0" borderId="26" xfId="2" applyNumberFormat="1" applyFont="1" applyBorder="1" applyAlignment="1">
      <alignment horizontal="center" vertical="center"/>
    </xf>
    <xf numFmtId="169" fontId="30" fillId="0" borderId="26" xfId="2" applyNumberFormat="1" applyFont="1" applyBorder="1" applyAlignment="1">
      <alignment horizontal="center"/>
    </xf>
    <xf numFmtId="170" fontId="30" fillId="0" borderId="26" xfId="2" applyNumberFormat="1" applyFont="1" applyBorder="1" applyAlignment="1">
      <alignment horizontal="center"/>
    </xf>
    <xf numFmtId="4" fontId="30" fillId="0" borderId="27" xfId="2" applyNumberFormat="1" applyFont="1" applyBorder="1" applyAlignment="1">
      <alignment horizontal="center"/>
    </xf>
    <xf numFmtId="169" fontId="30" fillId="0" borderId="26" xfId="2" applyNumberFormat="1" applyFont="1" applyFill="1" applyBorder="1" applyAlignment="1">
      <alignment horizontal="center"/>
    </xf>
    <xf numFmtId="0" fontId="11" fillId="0" borderId="2" xfId="2" applyBorder="1"/>
    <xf numFmtId="0" fontId="30" fillId="0" borderId="2" xfId="2" applyFont="1" applyBorder="1" applyAlignment="1">
      <alignment horizontal="center"/>
    </xf>
    <xf numFmtId="0" fontId="30" fillId="0" borderId="2" xfId="2" applyFont="1" applyBorder="1"/>
    <xf numFmtId="0" fontId="30" fillId="0" borderId="2" xfId="2" applyFont="1" applyBorder="1" applyAlignment="1">
      <alignment horizontal="center" vertical="center"/>
    </xf>
    <xf numFmtId="167" fontId="30" fillId="0" borderId="2" xfId="2" applyNumberFormat="1" applyFont="1" applyBorder="1" applyAlignment="1">
      <alignment horizontal="center" vertical="center"/>
    </xf>
    <xf numFmtId="169" fontId="30" fillId="0" borderId="2" xfId="2" applyNumberFormat="1" applyFont="1" applyBorder="1" applyAlignment="1">
      <alignment horizontal="center"/>
    </xf>
    <xf numFmtId="170" fontId="30" fillId="0" borderId="2" xfId="2" applyNumberFormat="1" applyFont="1" applyBorder="1" applyAlignment="1">
      <alignment horizontal="center"/>
    </xf>
    <xf numFmtId="4" fontId="30" fillId="0" borderId="3" xfId="2" applyNumberFormat="1" applyFont="1" applyBorder="1" applyAlignment="1">
      <alignment horizontal="center"/>
    </xf>
    <xf numFmtId="4" fontId="2" fillId="15" borderId="30" xfId="2" applyNumberFormat="1" applyFont="1" applyFill="1" applyBorder="1" applyAlignment="1">
      <alignment horizontal="center" vertical="center"/>
    </xf>
    <xf numFmtId="0" fontId="11" fillId="0" borderId="52" xfId="2" applyBorder="1"/>
    <xf numFmtId="0" fontId="30" fillId="0" borderId="52" xfId="2" applyFont="1" applyBorder="1" applyAlignment="1">
      <alignment horizontal="center"/>
    </xf>
    <xf numFmtId="0" fontId="30" fillId="0" borderId="52" xfId="2" applyFont="1" applyBorder="1"/>
    <xf numFmtId="0" fontId="30" fillId="0" borderId="52" xfId="2" applyFont="1" applyBorder="1" applyAlignment="1">
      <alignment horizontal="center" vertical="center"/>
    </xf>
    <xf numFmtId="167" fontId="30" fillId="0" borderId="52" xfId="2" applyNumberFormat="1" applyFont="1" applyBorder="1" applyAlignment="1">
      <alignment horizontal="center" vertical="center"/>
    </xf>
    <xf numFmtId="169" fontId="30" fillId="0" borderId="52" xfId="2" applyNumberFormat="1" applyFont="1" applyBorder="1" applyAlignment="1">
      <alignment horizontal="center"/>
    </xf>
    <xf numFmtId="170" fontId="30" fillId="0" borderId="52" xfId="2" applyNumberFormat="1" applyFont="1" applyBorder="1" applyAlignment="1">
      <alignment horizontal="center"/>
    </xf>
    <xf numFmtId="4" fontId="30" fillId="0" borderId="52" xfId="2" applyNumberFormat="1" applyFont="1" applyBorder="1" applyAlignment="1">
      <alignment horizontal="center"/>
    </xf>
    <xf numFmtId="4" fontId="30" fillId="0" borderId="53" xfId="2" applyNumberFormat="1" applyFont="1" applyBorder="1" applyAlignment="1">
      <alignment horizontal="center"/>
    </xf>
    <xf numFmtId="0" fontId="11" fillId="0" borderId="54" xfId="2" applyBorder="1"/>
    <xf numFmtId="0" fontId="30" fillId="0" borderId="54" xfId="2" applyFont="1" applyBorder="1" applyAlignment="1">
      <alignment horizontal="center"/>
    </xf>
    <xf numFmtId="0" fontId="30" fillId="0" borderId="54" xfId="2" applyFont="1" applyBorder="1"/>
    <xf numFmtId="0" fontId="30" fillId="0" borderId="54" xfId="2" applyFont="1" applyBorder="1" applyAlignment="1">
      <alignment horizontal="center" vertical="center"/>
    </xf>
    <xf numFmtId="167" fontId="30" fillId="0" borderId="54" xfId="2" applyNumberFormat="1" applyFont="1" applyBorder="1" applyAlignment="1">
      <alignment horizontal="center" vertical="center"/>
    </xf>
    <xf numFmtId="169" fontId="30" fillId="0" borderId="54" xfId="2" applyNumberFormat="1" applyFont="1" applyBorder="1" applyAlignment="1">
      <alignment horizontal="center"/>
    </xf>
    <xf numFmtId="170" fontId="30" fillId="0" borderId="54" xfId="2" applyNumberFormat="1" applyFont="1" applyBorder="1" applyAlignment="1">
      <alignment horizontal="center"/>
    </xf>
    <xf numFmtId="4" fontId="30" fillId="0" borderId="55" xfId="2" applyNumberFormat="1" applyFont="1" applyBorder="1" applyAlignment="1">
      <alignment horizontal="center"/>
    </xf>
    <xf numFmtId="0" fontId="11" fillId="0" borderId="21" xfId="2" applyFill="1" applyBorder="1"/>
    <xf numFmtId="0" fontId="11" fillId="0" borderId="26" xfId="2" applyFill="1" applyBorder="1"/>
    <xf numFmtId="0" fontId="11" fillId="0" borderId="2" xfId="2" applyFill="1" applyBorder="1"/>
    <xf numFmtId="4" fontId="11" fillId="0" borderId="0" xfId="2" applyNumberFormat="1"/>
    <xf numFmtId="0" fontId="11" fillId="0" borderId="54" xfId="2" applyFill="1" applyBorder="1"/>
    <xf numFmtId="169" fontId="30" fillId="0" borderId="54" xfId="2" applyNumberFormat="1" applyFont="1" applyFill="1" applyBorder="1" applyAlignment="1">
      <alignment horizontal="center"/>
    </xf>
    <xf numFmtId="4" fontId="2" fillId="15" borderId="12" xfId="2" applyNumberFormat="1" applyFont="1" applyFill="1" applyBorder="1" applyAlignment="1">
      <alignment horizontal="center" vertical="center"/>
    </xf>
    <xf numFmtId="0" fontId="11" fillId="0" borderId="49" xfId="2" applyBorder="1"/>
    <xf numFmtId="0" fontId="30" fillId="0" borderId="49" xfId="2" applyFont="1" applyBorder="1" applyAlignment="1">
      <alignment horizontal="center"/>
    </xf>
    <xf numFmtId="0" fontId="30" fillId="0" borderId="49" xfId="2" applyFont="1" applyBorder="1"/>
    <xf numFmtId="0" fontId="30" fillId="0" borderId="49" xfId="2" applyFont="1" applyBorder="1" applyAlignment="1">
      <alignment horizontal="center" vertical="center"/>
    </xf>
    <xf numFmtId="167" fontId="30" fillId="0" borderId="49" xfId="2" applyNumberFormat="1" applyFont="1" applyBorder="1" applyAlignment="1">
      <alignment horizontal="center" vertical="center"/>
    </xf>
    <xf numFmtId="169" fontId="30" fillId="0" borderId="49" xfId="2" applyNumberFormat="1" applyFont="1" applyBorder="1" applyAlignment="1">
      <alignment horizontal="center"/>
    </xf>
    <xf numFmtId="170" fontId="30" fillId="0" borderId="49" xfId="2" applyNumberFormat="1" applyFont="1" applyBorder="1" applyAlignment="1">
      <alignment horizontal="center"/>
    </xf>
    <xf numFmtId="4" fontId="30" fillId="0" borderId="56" xfId="2" applyNumberFormat="1" applyFont="1" applyBorder="1" applyAlignment="1">
      <alignment horizontal="center"/>
    </xf>
    <xf numFmtId="0" fontId="11" fillId="0" borderId="50" xfId="2" applyBorder="1" applyAlignment="1">
      <alignment horizontal="center" vertical="center"/>
    </xf>
    <xf numFmtId="0" fontId="11" fillId="0" borderId="48" xfId="2" applyBorder="1"/>
    <xf numFmtId="0" fontId="30" fillId="0" borderId="48" xfId="2" applyFont="1" applyBorder="1" applyAlignment="1">
      <alignment horizontal="center"/>
    </xf>
    <xf numFmtId="0" fontId="30" fillId="0" borderId="48" xfId="2" applyFont="1" applyBorder="1"/>
    <xf numFmtId="0" fontId="30" fillId="0" borderId="48" xfId="2" applyFont="1" applyBorder="1" applyAlignment="1">
      <alignment horizontal="center" vertical="center"/>
    </xf>
    <xf numFmtId="167" fontId="30" fillId="0" borderId="48" xfId="2" applyNumberFormat="1" applyFont="1" applyBorder="1" applyAlignment="1">
      <alignment horizontal="center" vertical="center"/>
    </xf>
    <xf numFmtId="169" fontId="30" fillId="0" borderId="48" xfId="2" applyNumberFormat="1" applyFont="1" applyBorder="1" applyAlignment="1">
      <alignment horizontal="center"/>
    </xf>
    <xf numFmtId="170" fontId="30" fillId="0" borderId="48" xfId="2" applyNumberFormat="1" applyFont="1" applyBorder="1" applyAlignment="1">
      <alignment horizontal="center"/>
    </xf>
    <xf numFmtId="4" fontId="30" fillId="0" borderId="58" xfId="2" applyNumberFormat="1" applyFont="1" applyBorder="1" applyAlignment="1">
      <alignment horizontal="center"/>
    </xf>
    <xf numFmtId="0" fontId="11" fillId="0" borderId="20" xfId="2" applyBorder="1" applyAlignment="1">
      <alignment horizontal="center" vertical="center"/>
    </xf>
    <xf numFmtId="0" fontId="11" fillId="0" borderId="49" xfId="2" applyFill="1" applyBorder="1"/>
    <xf numFmtId="0" fontId="11" fillId="5" borderId="26" xfId="2" applyFill="1" applyBorder="1"/>
    <xf numFmtId="0" fontId="11" fillId="0" borderId="52" xfId="2" applyFill="1" applyBorder="1"/>
    <xf numFmtId="166" fontId="25" fillId="11" borderId="38" xfId="2" applyNumberFormat="1" applyFont="1" applyFill="1" applyBorder="1" applyAlignment="1">
      <alignment horizontal="center" vertical="center"/>
    </xf>
    <xf numFmtId="166" fontId="25" fillId="11" borderId="43" xfId="2" applyNumberFormat="1" applyFont="1" applyFill="1" applyBorder="1" applyAlignment="1">
      <alignment horizontal="center" vertical="center"/>
    </xf>
    <xf numFmtId="166" fontId="25" fillId="11" borderId="27" xfId="2" applyNumberFormat="1" applyFont="1" applyFill="1" applyBorder="1" applyAlignment="1">
      <alignment horizontal="center" vertical="center"/>
    </xf>
    <xf numFmtId="166" fontId="25" fillId="11" borderId="47" xfId="2" applyNumberFormat="1" applyFont="1" applyFill="1" applyBorder="1" applyAlignment="1">
      <alignment horizontal="center" vertical="center"/>
    </xf>
    <xf numFmtId="166" fontId="25" fillId="11" borderId="3" xfId="2" applyNumberFormat="1" applyFont="1" applyFill="1" applyBorder="1" applyAlignment="1">
      <alignment horizontal="center" vertical="center"/>
    </xf>
    <xf numFmtId="0" fontId="11" fillId="0" borderId="13" xfId="2" applyBorder="1"/>
    <xf numFmtId="0" fontId="11" fillId="0" borderId="0" xfId="2" applyBorder="1"/>
    <xf numFmtId="0" fontId="11" fillId="0" borderId="40" xfId="2" applyBorder="1"/>
    <xf numFmtId="169" fontId="30" fillId="0" borderId="0" xfId="2" applyNumberFormat="1" applyFont="1" applyBorder="1" applyAlignment="1">
      <alignment horizontal="center"/>
    </xf>
    <xf numFmtId="0" fontId="11" fillId="0" borderId="4" xfId="2" applyBorder="1" applyAlignment="1">
      <alignment vertical="center"/>
    </xf>
    <xf numFmtId="0" fontId="11" fillId="0" borderId="5" xfId="2" applyBorder="1"/>
    <xf numFmtId="0" fontId="30" fillId="0" borderId="5" xfId="2" applyFont="1" applyBorder="1" applyAlignment="1">
      <alignment horizontal="center"/>
    </xf>
    <xf numFmtId="0" fontId="30" fillId="0" borderId="5" xfId="2" applyFont="1" applyBorder="1"/>
    <xf numFmtId="0" fontId="30" fillId="0" borderId="5" xfId="2" applyFont="1" applyBorder="1" applyAlignment="1">
      <alignment horizontal="center" vertical="center"/>
    </xf>
    <xf numFmtId="167" fontId="30" fillId="0" borderId="5" xfId="2" applyNumberFormat="1" applyFont="1" applyBorder="1" applyAlignment="1">
      <alignment horizontal="center" vertical="center"/>
    </xf>
    <xf numFmtId="169" fontId="30" fillId="0" borderId="5" xfId="2" applyNumberFormat="1" applyFont="1" applyBorder="1" applyAlignment="1">
      <alignment horizontal="center"/>
    </xf>
    <xf numFmtId="170" fontId="30" fillId="0" borderId="5" xfId="2" applyNumberFormat="1" applyFont="1" applyBorder="1" applyAlignment="1">
      <alignment horizontal="center"/>
    </xf>
    <xf numFmtId="4" fontId="30" fillId="0" borderId="7" xfId="2" applyNumberFormat="1" applyFont="1" applyBorder="1" applyAlignment="1">
      <alignment horizontal="center"/>
    </xf>
    <xf numFmtId="169" fontId="30" fillId="0" borderId="2" xfId="2" applyNumberFormat="1" applyFont="1" applyFill="1" applyBorder="1" applyAlignment="1">
      <alignment horizontal="center"/>
    </xf>
    <xf numFmtId="0" fontId="11" fillId="0" borderId="4" xfId="2" applyBorder="1" applyAlignment="1">
      <alignment horizontal="center" vertical="center"/>
    </xf>
    <xf numFmtId="0" fontId="11" fillId="0" borderId="15" xfId="2" applyBorder="1" applyAlignment="1">
      <alignment horizontal="center" vertical="center"/>
    </xf>
    <xf numFmtId="0" fontId="11" fillId="0" borderId="15" xfId="2" applyBorder="1"/>
    <xf numFmtId="0" fontId="30" fillId="0" borderId="15" xfId="2" applyFont="1" applyBorder="1" applyAlignment="1">
      <alignment horizontal="center"/>
    </xf>
    <xf numFmtId="0" fontId="30" fillId="0" borderId="15" xfId="2" applyFont="1" applyBorder="1"/>
    <xf numFmtId="0" fontId="30" fillId="0" borderId="15" xfId="2" applyFont="1" applyBorder="1" applyAlignment="1">
      <alignment horizontal="center" vertical="center"/>
    </xf>
    <xf numFmtId="167" fontId="30" fillId="0" borderId="15" xfId="2" applyNumberFormat="1" applyFont="1" applyBorder="1" applyAlignment="1">
      <alignment horizontal="center" vertical="center"/>
    </xf>
    <xf numFmtId="169" fontId="30" fillId="0" borderId="15" xfId="2" applyNumberFormat="1" applyFont="1" applyBorder="1" applyAlignment="1">
      <alignment horizontal="center"/>
    </xf>
    <xf numFmtId="170" fontId="30" fillId="0" borderId="15" xfId="2" applyNumberFormat="1" applyFont="1" applyBorder="1" applyAlignment="1">
      <alignment horizontal="center"/>
    </xf>
    <xf numFmtId="4" fontId="30" fillId="0" borderId="16" xfId="2" applyNumberFormat="1" applyFont="1" applyBorder="1" applyAlignment="1">
      <alignment horizontal="center"/>
    </xf>
    <xf numFmtId="0" fontId="11" fillId="0" borderId="14" xfId="2" applyBorder="1" applyAlignment="1">
      <alignment horizontal="center" vertical="center"/>
    </xf>
    <xf numFmtId="0" fontId="6" fillId="11" borderId="50" xfId="2" applyFont="1" applyFill="1" applyBorder="1" applyAlignment="1">
      <alignment horizontal="center" vertical="center"/>
    </xf>
    <xf numFmtId="0" fontId="6" fillId="11" borderId="48" xfId="2" applyFont="1" applyFill="1" applyBorder="1" applyAlignment="1">
      <alignment horizontal="center" vertical="center"/>
    </xf>
    <xf numFmtId="0" fontId="6" fillId="11" borderId="48" xfId="2" applyFont="1" applyFill="1" applyBorder="1" applyAlignment="1">
      <alignment horizontal="center" vertical="center" wrapText="1"/>
    </xf>
    <xf numFmtId="0" fontId="6" fillId="11" borderId="58" xfId="2" applyFont="1" applyFill="1" applyBorder="1" applyAlignment="1">
      <alignment horizontal="center" vertical="center" wrapText="1"/>
    </xf>
    <xf numFmtId="0" fontId="11" fillId="0" borderId="21" xfId="2" applyBorder="1" applyAlignment="1">
      <alignment vertical="center" wrapText="1"/>
    </xf>
    <xf numFmtId="0" fontId="11" fillId="0" borderId="21" xfId="2" applyBorder="1" applyAlignment="1">
      <alignment horizontal="center" vertical="center"/>
    </xf>
    <xf numFmtId="2" fontId="11" fillId="0" borderId="21" xfId="2" applyNumberFormat="1" applyBorder="1" applyAlignment="1">
      <alignment horizontal="center" vertical="center"/>
    </xf>
    <xf numFmtId="172" fontId="11" fillId="0" borderId="21" xfId="2" applyNumberFormat="1" applyBorder="1" applyAlignment="1">
      <alignment horizontal="center" vertical="center"/>
    </xf>
    <xf numFmtId="0" fontId="11" fillId="0" borderId="22" xfId="2" applyBorder="1"/>
    <xf numFmtId="0" fontId="11" fillId="0" borderId="25" xfId="2" applyBorder="1" applyAlignment="1">
      <alignment horizontal="center" vertical="center"/>
    </xf>
    <xf numFmtId="0" fontId="11" fillId="0" borderId="26" xfId="2" applyBorder="1" applyAlignment="1">
      <alignment vertical="center" wrapText="1"/>
    </xf>
    <xf numFmtId="0" fontId="11" fillId="0" borderId="26" xfId="2" applyBorder="1" applyAlignment="1">
      <alignment horizontal="center" vertical="center"/>
    </xf>
    <xf numFmtId="2" fontId="11" fillId="0" borderId="26" xfId="2" applyNumberFormat="1" applyBorder="1" applyAlignment="1">
      <alignment horizontal="center" vertical="center"/>
    </xf>
    <xf numFmtId="172" fontId="11" fillId="0" borderId="26" xfId="2" applyNumberFormat="1" applyBorder="1" applyAlignment="1">
      <alignment horizontal="center" vertical="center"/>
    </xf>
    <xf numFmtId="0" fontId="11" fillId="0" borderId="27" xfId="2" applyBorder="1"/>
    <xf numFmtId="0" fontId="11" fillId="0" borderId="1" xfId="2" applyBorder="1" applyAlignment="1">
      <alignment horizontal="center" vertical="center"/>
    </xf>
    <xf numFmtId="0" fontId="11" fillId="0" borderId="2" xfId="2" applyBorder="1" applyAlignment="1">
      <alignment vertical="center" wrapText="1"/>
    </xf>
    <xf numFmtId="0" fontId="11" fillId="0" borderId="2" xfId="2" applyBorder="1" applyAlignment="1">
      <alignment horizontal="center" vertical="center"/>
    </xf>
    <xf numFmtId="2" fontId="11" fillId="0" borderId="2" xfId="2" applyNumberFormat="1" applyBorder="1" applyAlignment="1">
      <alignment horizontal="center" vertical="center"/>
    </xf>
    <xf numFmtId="172" fontId="11" fillId="0" borderId="2" xfId="2" applyNumberFormat="1" applyBorder="1" applyAlignment="1">
      <alignment horizontal="center" vertical="center"/>
    </xf>
    <xf numFmtId="0" fontId="11" fillId="0" borderId="3" xfId="2" applyBorder="1"/>
    <xf numFmtId="0" fontId="32" fillId="0" borderId="0" xfId="4" applyFont="1" applyAlignment="1"/>
    <xf numFmtId="0" fontId="11" fillId="0" borderId="0" xfId="2" applyAlignment="1">
      <alignment horizontal="center"/>
    </xf>
    <xf numFmtId="0" fontId="33" fillId="13" borderId="0" xfId="2" applyFont="1" applyFill="1"/>
    <xf numFmtId="173" fontId="34" fillId="4" borderId="60" xfId="2" applyNumberFormat="1" applyFont="1" applyFill="1" applyBorder="1"/>
    <xf numFmtId="0" fontId="35" fillId="0" borderId="60" xfId="2" applyFont="1" applyBorder="1"/>
    <xf numFmtId="173" fontId="35" fillId="0" borderId="60" xfId="2" applyNumberFormat="1" applyFont="1" applyBorder="1"/>
    <xf numFmtId="0" fontId="11" fillId="13" borderId="0" xfId="2" applyFill="1"/>
    <xf numFmtId="0" fontId="36" fillId="17" borderId="0" xfId="2" applyFont="1" applyFill="1"/>
    <xf numFmtId="0" fontId="36" fillId="17" borderId="0" xfId="2" applyFont="1" applyFill="1" applyAlignment="1">
      <alignment horizontal="center"/>
    </xf>
    <xf numFmtId="173" fontId="37" fillId="17" borderId="0" xfId="2" applyNumberFormat="1" applyFont="1" applyFill="1" applyAlignment="1">
      <alignment horizontal="center"/>
    </xf>
    <xf numFmtId="0" fontId="38" fillId="17" borderId="0" xfId="2" applyFont="1" applyFill="1"/>
    <xf numFmtId="0" fontId="39" fillId="18" borderId="61" xfId="2" applyFont="1" applyFill="1" applyBorder="1" applyAlignment="1">
      <alignment vertical="center"/>
    </xf>
    <xf numFmtId="0" fontId="7" fillId="18" borderId="61" xfId="2" applyFont="1" applyFill="1" applyBorder="1" applyAlignment="1">
      <alignment horizontal="center" vertical="center" wrapText="1"/>
    </xf>
    <xf numFmtId="0" fontId="11" fillId="0" borderId="0" xfId="2" applyAlignment="1">
      <alignment vertical="center"/>
    </xf>
    <xf numFmtId="173" fontId="41" fillId="0" borderId="61" xfId="2" applyNumberFormat="1" applyFont="1" applyBorder="1" applyAlignment="1">
      <alignment horizontal="left" vertical="center"/>
    </xf>
    <xf numFmtId="0" fontId="42" fillId="0" borderId="61" xfId="2" applyFont="1" applyBorder="1" applyAlignment="1">
      <alignment horizontal="center" vertical="center"/>
    </xf>
    <xf numFmtId="0" fontId="43" fillId="13" borderId="61" xfId="2" applyFont="1" applyFill="1" applyBorder="1" applyAlignment="1">
      <alignment vertical="center"/>
    </xf>
    <xf numFmtId="0" fontId="44" fillId="0" borderId="61" xfId="2" applyFont="1" applyFill="1" applyBorder="1" applyAlignment="1">
      <alignment vertical="center"/>
    </xf>
    <xf numFmtId="0" fontId="45" fillId="0" borderId="61" xfId="2" applyFont="1" applyFill="1" applyBorder="1" applyAlignment="1">
      <alignment horizontal="center" vertical="center"/>
    </xf>
    <xf numFmtId="0" fontId="45" fillId="17" borderId="61" xfId="2" applyFont="1" applyFill="1" applyBorder="1" applyAlignment="1">
      <alignment vertical="center"/>
    </xf>
    <xf numFmtId="173" fontId="45" fillId="17" borderId="61" xfId="2" applyNumberFormat="1" applyFont="1" applyFill="1" applyBorder="1" applyAlignment="1">
      <alignment horizontal="center" vertical="center"/>
    </xf>
    <xf numFmtId="0" fontId="44" fillId="0" borderId="61" xfId="2" applyFont="1" applyFill="1" applyBorder="1" applyAlignment="1">
      <alignment vertical="center" wrapText="1"/>
    </xf>
    <xf numFmtId="0" fontId="46" fillId="0" borderId="61" xfId="2" applyFont="1" applyFill="1" applyBorder="1" applyAlignment="1">
      <alignment vertical="center"/>
    </xf>
    <xf numFmtId="0" fontId="47" fillId="0" borderId="61" xfId="2" applyFont="1" applyFill="1" applyBorder="1" applyAlignment="1">
      <alignment vertical="center" wrapText="1"/>
    </xf>
    <xf numFmtId="0" fontId="45" fillId="0" borderId="61" xfId="2" applyFont="1" applyFill="1" applyBorder="1" applyAlignment="1">
      <alignment vertical="center" wrapText="1"/>
    </xf>
    <xf numFmtId="0" fontId="40" fillId="0" borderId="0" xfId="2" applyFont="1" applyBorder="1" applyAlignment="1">
      <alignment horizontal="left" vertical="center"/>
    </xf>
    <xf numFmtId="173" fontId="41" fillId="0" borderId="0" xfId="2" applyNumberFormat="1" applyFont="1" applyAlignment="1">
      <alignment horizontal="left" vertical="center"/>
    </xf>
    <xf numFmtId="0" fontId="40" fillId="0" borderId="62" xfId="2" applyFont="1" applyBorder="1" applyAlignment="1">
      <alignment horizontal="left" vertical="center"/>
    </xf>
    <xf numFmtId="173" fontId="41" fillId="0" borderId="0" xfId="2" applyNumberFormat="1" applyFont="1" applyBorder="1" applyAlignment="1">
      <alignment horizontal="left" vertical="center"/>
    </xf>
    <xf numFmtId="0" fontId="33" fillId="4" borderId="0" xfId="2" applyFont="1" applyFill="1"/>
    <xf numFmtId="0" fontId="34" fillId="4" borderId="60" xfId="2" applyFont="1" applyFill="1" applyBorder="1" applyAlignment="1">
      <alignment vertical="center"/>
    </xf>
    <xf numFmtId="165" fontId="0" fillId="0" borderId="0" xfId="0" applyNumberFormat="1"/>
    <xf numFmtId="0" fontId="2" fillId="0" borderId="30" xfId="0" applyFont="1" applyFill="1" applyBorder="1" applyAlignment="1">
      <alignment horizontal="center" vertical="center"/>
    </xf>
    <xf numFmtId="164" fontId="0" fillId="0" borderId="10" xfId="0" applyNumberFormat="1" applyFill="1" applyBorder="1" applyAlignment="1">
      <alignment horizontal="center" vertical="center"/>
    </xf>
    <xf numFmtId="164" fontId="0" fillId="0" borderId="4" xfId="0" applyNumberFormat="1" applyFill="1" applyBorder="1" applyAlignment="1">
      <alignment horizontal="center" vertical="center"/>
    </xf>
    <xf numFmtId="164" fontId="0" fillId="0" borderId="5" xfId="0" applyNumberFormat="1" applyFill="1" applyBorder="1" applyAlignment="1">
      <alignment horizontal="center" vertical="center"/>
    </xf>
    <xf numFmtId="164" fontId="0" fillId="0" borderId="7" xfId="0" applyNumberForma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164" fontId="0" fillId="0" borderId="39" xfId="0" applyNumberFormat="1" applyFill="1" applyBorder="1" applyAlignment="1">
      <alignment horizontal="center" vertical="center"/>
    </xf>
    <xf numFmtId="164" fontId="0" fillId="0" borderId="51" xfId="0" applyNumberFormat="1" applyFill="1" applyBorder="1" applyAlignment="1">
      <alignment horizontal="center" vertical="center"/>
    </xf>
    <xf numFmtId="164" fontId="0" fillId="0" borderId="49" xfId="0" applyNumberFormat="1" applyFill="1" applyBorder="1" applyAlignment="1">
      <alignment horizontal="center" vertical="center"/>
    </xf>
    <xf numFmtId="164" fontId="0" fillId="0" borderId="56" xfId="0" applyNumberFormat="1" applyFill="1" applyBorder="1" applyAlignment="1">
      <alignment horizontal="center" vertical="center"/>
    </xf>
    <xf numFmtId="0" fontId="26" fillId="5" borderId="0" xfId="2" applyFont="1" applyFill="1" applyAlignment="1">
      <alignment vertical="center" wrapText="1"/>
    </xf>
    <xf numFmtId="165" fontId="2" fillId="0" borderId="10" xfId="0" applyNumberFormat="1" applyFont="1" applyBorder="1" applyAlignment="1">
      <alignment horizontal="center"/>
    </xf>
    <xf numFmtId="165" fontId="2" fillId="0" borderId="9" xfId="0" applyNumberFormat="1" applyFont="1" applyBorder="1" applyAlignment="1">
      <alignment horizontal="center"/>
    </xf>
    <xf numFmtId="165" fontId="2" fillId="0" borderId="11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34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3" xfId="0" applyBorder="1" applyAlignment="1">
      <alignment horizontal="center"/>
    </xf>
    <xf numFmtId="0" fontId="12" fillId="0" borderId="0" xfId="0" applyFont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left" vertical="center"/>
    </xf>
    <xf numFmtId="0" fontId="7" fillId="7" borderId="4" xfId="0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7" fillId="7" borderId="6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 vertical="center"/>
    </xf>
    <xf numFmtId="0" fontId="10" fillId="16" borderId="0" xfId="0" applyFont="1" applyFill="1" applyAlignment="1">
      <alignment horizontal="left" vertical="center"/>
    </xf>
    <xf numFmtId="0" fontId="6" fillId="4" borderId="31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0" fontId="6" fillId="4" borderId="3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6" fillId="8" borderId="9" xfId="0" applyFont="1" applyFill="1" applyBorder="1" applyAlignment="1">
      <alignment horizontal="center" vertical="center" wrapText="1"/>
    </xf>
    <xf numFmtId="0" fontId="6" fillId="8" borderId="11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7" fillId="5" borderId="4" xfId="2" applyFont="1" applyFill="1" applyBorder="1" applyAlignment="1">
      <alignment horizontal="center" vertical="center"/>
    </xf>
    <xf numFmtId="0" fontId="7" fillId="5" borderId="5" xfId="2" applyFont="1" applyFill="1" applyBorder="1" applyAlignment="1">
      <alignment horizontal="center" vertical="center"/>
    </xf>
    <xf numFmtId="0" fontId="7" fillId="5" borderId="6" xfId="2" applyFont="1" applyFill="1" applyBorder="1" applyAlignment="1">
      <alignment horizontal="center" vertical="center"/>
    </xf>
    <xf numFmtId="0" fontId="7" fillId="5" borderId="7" xfId="2" applyFont="1" applyFill="1" applyBorder="1" applyAlignment="1">
      <alignment horizontal="center" vertical="center"/>
    </xf>
    <xf numFmtId="0" fontId="4" fillId="9" borderId="8" xfId="2" applyFont="1" applyFill="1" applyBorder="1" applyAlignment="1">
      <alignment horizontal="center" vertical="center"/>
    </xf>
    <xf numFmtId="0" fontId="4" fillId="9" borderId="12" xfId="2" applyFont="1" applyFill="1" applyBorder="1" applyAlignment="1">
      <alignment horizontal="center" vertical="center"/>
    </xf>
    <xf numFmtId="0" fontId="4" fillId="10" borderId="10" xfId="2" applyFont="1" applyFill="1" applyBorder="1" applyAlignment="1">
      <alignment horizontal="center" vertical="center"/>
    </xf>
    <xf numFmtId="0" fontId="4" fillId="10" borderId="9" xfId="2" applyFont="1" applyFill="1" applyBorder="1" applyAlignment="1">
      <alignment horizontal="center" vertical="center"/>
    </xf>
    <xf numFmtId="0" fontId="4" fillId="10" borderId="11" xfId="2" applyFont="1" applyFill="1" applyBorder="1" applyAlignment="1">
      <alignment horizontal="center" vertical="center"/>
    </xf>
    <xf numFmtId="0" fontId="16" fillId="0" borderId="20" xfId="2" applyFont="1" applyBorder="1" applyAlignment="1">
      <alignment horizontal="left" vertical="center" wrapText="1"/>
    </xf>
    <xf numFmtId="0" fontId="16" fillId="0" borderId="21" xfId="2" applyFont="1" applyBorder="1" applyAlignment="1">
      <alignment horizontal="left" vertical="center" wrapText="1"/>
    </xf>
    <xf numFmtId="0" fontId="16" fillId="0" borderId="36" xfId="2" applyFont="1" applyBorder="1" applyAlignment="1">
      <alignment horizontal="left" vertical="center" wrapText="1"/>
    </xf>
    <xf numFmtId="166" fontId="16" fillId="0" borderId="37" xfId="2" applyNumberFormat="1" applyFont="1" applyBorder="1" applyAlignment="1">
      <alignment horizontal="center" vertical="center"/>
    </xf>
    <xf numFmtId="166" fontId="16" fillId="0" borderId="38" xfId="2" applyNumberFormat="1" applyFont="1" applyBorder="1" applyAlignment="1">
      <alignment horizontal="center" vertical="center"/>
    </xf>
    <xf numFmtId="166" fontId="17" fillId="0" borderId="19" xfId="2" applyNumberFormat="1" applyFont="1" applyBorder="1" applyAlignment="1">
      <alignment horizontal="center" vertical="center"/>
    </xf>
    <xf numFmtId="166" fontId="17" fillId="0" borderId="38" xfId="2" applyNumberFormat="1" applyFont="1" applyBorder="1" applyAlignment="1">
      <alignment horizontal="center" vertical="center"/>
    </xf>
    <xf numFmtId="0" fontId="17" fillId="0" borderId="38" xfId="2" applyFont="1" applyBorder="1" applyAlignment="1">
      <alignment horizontal="center" vertical="center"/>
    </xf>
    <xf numFmtId="0" fontId="16" fillId="0" borderId="39" xfId="2" applyFont="1" applyBorder="1" applyAlignment="1">
      <alignment horizontal="left" vertical="center"/>
    </xf>
    <xf numFmtId="0" fontId="16" fillId="0" borderId="40" xfId="2" applyFont="1" applyBorder="1" applyAlignment="1">
      <alignment horizontal="left" vertical="center"/>
    </xf>
    <xf numFmtId="166" fontId="16" fillId="0" borderId="40" xfId="2" applyNumberFormat="1" applyFont="1" applyBorder="1" applyAlignment="1">
      <alignment horizontal="center" vertical="center"/>
    </xf>
    <xf numFmtId="166" fontId="16" fillId="0" borderId="41" xfId="2" applyNumberFormat="1" applyFont="1" applyBorder="1" applyAlignment="1">
      <alignment horizontal="center" vertical="center"/>
    </xf>
    <xf numFmtId="166" fontId="17" fillId="0" borderId="39" xfId="2" applyNumberFormat="1" applyFont="1" applyBorder="1" applyAlignment="1">
      <alignment horizontal="center" vertical="center"/>
    </xf>
    <xf numFmtId="0" fontId="17" fillId="0" borderId="41" xfId="2" applyFont="1" applyBorder="1" applyAlignment="1">
      <alignment horizontal="center" vertical="center"/>
    </xf>
    <xf numFmtId="0" fontId="14" fillId="0" borderId="0" xfId="2" applyFont="1" applyAlignment="1">
      <alignment horizontal="left" vertical="center"/>
    </xf>
    <xf numFmtId="0" fontId="15" fillId="0" borderId="0" xfId="2" applyFont="1" applyFill="1" applyBorder="1" applyAlignment="1">
      <alignment horizontal="left" vertical="center"/>
    </xf>
    <xf numFmtId="0" fontId="3" fillId="2" borderId="0" xfId="2" applyFont="1" applyFill="1" applyBorder="1" applyAlignment="1">
      <alignment horizontal="left" vertical="center"/>
    </xf>
    <xf numFmtId="0" fontId="4" fillId="5" borderId="31" xfId="2" applyFont="1" applyFill="1" applyBorder="1" applyAlignment="1">
      <alignment horizontal="left" vertical="center"/>
    </xf>
    <xf numFmtId="0" fontId="4" fillId="5" borderId="13" xfId="2" applyFont="1" applyFill="1" applyBorder="1" applyAlignment="1">
      <alignment horizontal="left" vertical="center"/>
    </xf>
    <xf numFmtId="0" fontId="4" fillId="5" borderId="32" xfId="2" applyFont="1" applyFill="1" applyBorder="1" applyAlignment="1">
      <alignment horizontal="left" vertical="center"/>
    </xf>
    <xf numFmtId="0" fontId="4" fillId="5" borderId="10" xfId="2" applyFont="1" applyFill="1" applyBorder="1" applyAlignment="1">
      <alignment horizontal="center" vertical="center" wrapText="1"/>
    </xf>
    <xf numFmtId="0" fontId="4" fillId="5" borderId="11" xfId="2" applyFont="1" applyFill="1" applyBorder="1" applyAlignment="1">
      <alignment horizontal="center" vertical="center" wrapText="1"/>
    </xf>
    <xf numFmtId="0" fontId="4" fillId="5" borderId="10" xfId="2" applyFont="1" applyFill="1" applyBorder="1" applyAlignment="1">
      <alignment horizontal="center" vertical="center"/>
    </xf>
    <xf numFmtId="0" fontId="4" fillId="5" borderId="11" xfId="2" applyFont="1" applyFill="1" applyBorder="1" applyAlignment="1">
      <alignment horizontal="center" vertical="center"/>
    </xf>
    <xf numFmtId="0" fontId="16" fillId="0" borderId="24" xfId="2" applyFont="1" applyBorder="1" applyAlignment="1">
      <alignment horizontal="left" vertical="center"/>
    </xf>
    <xf numFmtId="0" fontId="16" fillId="0" borderId="42" xfId="2" applyFont="1" applyBorder="1" applyAlignment="1">
      <alignment horizontal="left" vertical="center"/>
    </xf>
    <xf numFmtId="166" fontId="16" fillId="0" borderId="42" xfId="2" applyNumberFormat="1" applyFont="1" applyBorder="1" applyAlignment="1">
      <alignment horizontal="center" vertical="center"/>
    </xf>
    <xf numFmtId="166" fontId="16" fillId="0" borderId="43" xfId="2" applyNumberFormat="1" applyFont="1" applyBorder="1" applyAlignment="1">
      <alignment horizontal="center" vertical="center"/>
    </xf>
    <xf numFmtId="9" fontId="17" fillId="0" borderId="0" xfId="3" applyFont="1" applyBorder="1" applyAlignment="1">
      <alignment horizontal="center" vertical="center"/>
    </xf>
    <xf numFmtId="166" fontId="17" fillId="0" borderId="0" xfId="2" applyNumberFormat="1" applyFont="1" applyBorder="1" applyAlignment="1">
      <alignment horizontal="center" vertical="center"/>
    </xf>
    <xf numFmtId="0" fontId="17" fillId="0" borderId="0" xfId="2" applyFont="1" applyBorder="1" applyAlignment="1">
      <alignment horizontal="center" vertical="center"/>
    </xf>
    <xf numFmtId="0" fontId="16" fillId="0" borderId="19" xfId="2" applyFont="1" applyBorder="1" applyAlignment="1">
      <alignment horizontal="left" vertical="center"/>
    </xf>
    <xf numFmtId="0" fontId="16" fillId="0" borderId="37" xfId="2" applyFont="1" applyBorder="1" applyAlignment="1">
      <alignment horizontal="left" vertical="center"/>
    </xf>
    <xf numFmtId="166" fontId="19" fillId="0" borderId="0" xfId="2" applyNumberFormat="1" applyFont="1" applyBorder="1" applyAlignment="1">
      <alignment horizontal="center" vertical="center"/>
    </xf>
    <xf numFmtId="0" fontId="16" fillId="0" borderId="10" xfId="2" applyFont="1" applyBorder="1" applyAlignment="1">
      <alignment horizontal="left" vertical="center"/>
    </xf>
    <xf numFmtId="0" fontId="16" fillId="0" borderId="9" xfId="2" applyFont="1" applyBorder="1" applyAlignment="1">
      <alignment horizontal="left" vertical="center"/>
    </xf>
    <xf numFmtId="166" fontId="20" fillId="0" borderId="9" xfId="2" applyNumberFormat="1" applyFont="1" applyBorder="1" applyAlignment="1">
      <alignment horizontal="center" vertical="center"/>
    </xf>
    <xf numFmtId="166" fontId="20" fillId="0" borderId="11" xfId="2" applyNumberFormat="1" applyFont="1" applyBorder="1" applyAlignment="1">
      <alignment horizontal="center" vertical="center"/>
    </xf>
    <xf numFmtId="0" fontId="4" fillId="5" borderId="10" xfId="2" applyFont="1" applyFill="1" applyBorder="1" applyAlignment="1">
      <alignment horizontal="left" vertical="center"/>
    </xf>
    <xf numFmtId="0" fontId="4" fillId="5" borderId="9" xfId="2" applyFont="1" applyFill="1" applyBorder="1" applyAlignment="1">
      <alignment horizontal="left" vertical="center"/>
    </xf>
    <xf numFmtId="0" fontId="4" fillId="5" borderId="11" xfId="2" applyFont="1" applyFill="1" applyBorder="1" applyAlignment="1">
      <alignment horizontal="left" vertical="center"/>
    </xf>
    <xf numFmtId="0" fontId="6" fillId="11" borderId="20" xfId="2" applyFont="1" applyFill="1" applyBorder="1" applyAlignment="1">
      <alignment horizontal="center" vertical="center"/>
    </xf>
    <xf numFmtId="0" fontId="6" fillId="11" borderId="1" xfId="2" applyFont="1" applyFill="1" applyBorder="1" applyAlignment="1">
      <alignment horizontal="center" vertical="center"/>
    </xf>
    <xf numFmtId="0" fontId="6" fillId="11" borderId="21" xfId="2" applyFont="1" applyFill="1" applyBorder="1" applyAlignment="1">
      <alignment horizontal="center" vertical="center"/>
    </xf>
    <xf numFmtId="0" fontId="6" fillId="11" borderId="2" xfId="2" applyFont="1" applyFill="1" applyBorder="1" applyAlignment="1">
      <alignment horizontal="center" vertical="center"/>
    </xf>
    <xf numFmtId="0" fontId="6" fillId="11" borderId="36" xfId="2" applyFont="1" applyFill="1" applyBorder="1" applyAlignment="1">
      <alignment horizontal="center" vertical="center"/>
    </xf>
    <xf numFmtId="0" fontId="6" fillId="11" borderId="44" xfId="2" applyFont="1" applyFill="1" applyBorder="1" applyAlignment="1">
      <alignment horizontal="center" vertical="center"/>
    </xf>
    <xf numFmtId="0" fontId="6" fillId="11" borderId="19" xfId="2" applyFont="1" applyFill="1" applyBorder="1" applyAlignment="1">
      <alignment horizontal="center" vertical="center"/>
    </xf>
    <xf numFmtId="0" fontId="6" fillId="11" borderId="37" xfId="2" applyFont="1" applyFill="1" applyBorder="1" applyAlignment="1">
      <alignment horizontal="center" vertical="center"/>
    </xf>
    <xf numFmtId="0" fontId="6" fillId="11" borderId="22" xfId="2" applyFont="1" applyFill="1" applyBorder="1" applyAlignment="1">
      <alignment horizontal="center" vertical="center"/>
    </xf>
    <xf numFmtId="0" fontId="16" fillId="0" borderId="0" xfId="2" applyFont="1" applyBorder="1" applyAlignment="1">
      <alignment horizontal="left" vertical="center"/>
    </xf>
    <xf numFmtId="0" fontId="22" fillId="6" borderId="6" xfId="2" applyFont="1" applyFill="1" applyBorder="1" applyAlignment="1">
      <alignment horizontal="left" vertical="center"/>
    </xf>
    <xf numFmtId="0" fontId="22" fillId="6" borderId="9" xfId="2" applyFont="1" applyFill="1" applyBorder="1" applyAlignment="1">
      <alignment horizontal="left" vertical="center"/>
    </xf>
    <xf numFmtId="0" fontId="22" fillId="6" borderId="45" xfId="2" applyFont="1" applyFill="1" applyBorder="1" applyAlignment="1">
      <alignment horizontal="left" vertical="center"/>
    </xf>
    <xf numFmtId="0" fontId="11" fillId="11" borderId="31" xfId="2" applyFill="1" applyBorder="1" applyAlignment="1">
      <alignment horizontal="center" vertical="center"/>
    </xf>
    <xf numFmtId="0" fontId="11" fillId="11" borderId="13" xfId="2" applyFill="1" applyBorder="1" applyAlignment="1">
      <alignment horizontal="center" vertical="center"/>
    </xf>
    <xf numFmtId="0" fontId="11" fillId="11" borderId="32" xfId="2" applyFill="1" applyBorder="1" applyAlignment="1">
      <alignment horizontal="center" vertical="center"/>
    </xf>
    <xf numFmtId="0" fontId="21" fillId="0" borderId="10" xfId="2" applyFont="1" applyFill="1" applyBorder="1" applyAlignment="1">
      <alignment horizontal="left" vertical="center"/>
    </xf>
    <xf numFmtId="0" fontId="21" fillId="0" borderId="9" xfId="2" applyFont="1" applyFill="1" applyBorder="1" applyAlignment="1">
      <alignment horizontal="left" vertical="center"/>
    </xf>
    <xf numFmtId="0" fontId="21" fillId="0" borderId="11" xfId="2" applyFont="1" applyFill="1" applyBorder="1" applyAlignment="1">
      <alignment horizontal="left" vertical="center"/>
    </xf>
    <xf numFmtId="0" fontId="25" fillId="11" borderId="4" xfId="2" applyFont="1" applyFill="1" applyBorder="1" applyAlignment="1">
      <alignment horizontal="center" vertical="center"/>
    </xf>
    <xf numFmtId="0" fontId="25" fillId="11" borderId="5" xfId="2" applyFont="1" applyFill="1" applyBorder="1" applyAlignment="1">
      <alignment horizontal="center" vertical="center"/>
    </xf>
    <xf numFmtId="0" fontId="25" fillId="11" borderId="7" xfId="2" applyFont="1" applyFill="1" applyBorder="1" applyAlignment="1">
      <alignment horizontal="center" vertical="center"/>
    </xf>
    <xf numFmtId="0" fontId="11" fillId="12" borderId="0" xfId="2" applyFill="1" applyAlignment="1">
      <alignment horizontal="center"/>
    </xf>
    <xf numFmtId="0" fontId="11" fillId="11" borderId="10" xfId="2" applyFill="1" applyBorder="1" applyAlignment="1">
      <alignment horizontal="center" vertical="center"/>
    </xf>
    <xf numFmtId="0" fontId="11" fillId="11" borderId="9" xfId="2" applyFill="1" applyBorder="1" applyAlignment="1">
      <alignment horizontal="center" vertical="center"/>
    </xf>
    <xf numFmtId="0" fontId="11" fillId="11" borderId="11" xfId="2" applyFill="1" applyBorder="1" applyAlignment="1">
      <alignment horizontal="center" vertical="center"/>
    </xf>
    <xf numFmtId="0" fontId="21" fillId="0" borderId="39" xfId="2" applyFont="1" applyFill="1" applyBorder="1" applyAlignment="1">
      <alignment horizontal="left" vertical="center"/>
    </xf>
    <xf numFmtId="0" fontId="21" fillId="0" borderId="40" xfId="2" applyFont="1" applyFill="1" applyBorder="1" applyAlignment="1">
      <alignment horizontal="left" vertical="center"/>
    </xf>
    <xf numFmtId="0" fontId="21" fillId="0" borderId="41" xfId="2" applyFont="1" applyFill="1" applyBorder="1" applyAlignment="1">
      <alignment horizontal="left" vertical="center"/>
    </xf>
    <xf numFmtId="0" fontId="4" fillId="5" borderId="9" xfId="2" applyFont="1" applyFill="1" applyBorder="1" applyAlignment="1">
      <alignment horizontal="center" vertical="center" wrapText="1"/>
    </xf>
    <xf numFmtId="166" fontId="17" fillId="0" borderId="37" xfId="2" applyNumberFormat="1" applyFont="1" applyBorder="1" applyAlignment="1">
      <alignment horizontal="center" vertical="center"/>
    </xf>
    <xf numFmtId="166" fontId="17" fillId="0" borderId="29" xfId="2" applyNumberFormat="1" applyFont="1" applyBorder="1" applyAlignment="1">
      <alignment horizontal="center" vertical="center"/>
    </xf>
    <xf numFmtId="166" fontId="17" fillId="0" borderId="46" xfId="2" applyNumberFormat="1" applyFont="1" applyBorder="1" applyAlignment="1">
      <alignment horizontal="center" vertical="center"/>
    </xf>
    <xf numFmtId="166" fontId="17" fillId="0" borderId="47" xfId="2" applyNumberFormat="1" applyFont="1" applyBorder="1" applyAlignment="1">
      <alignment horizontal="center" vertical="center"/>
    </xf>
    <xf numFmtId="0" fontId="27" fillId="0" borderId="0" xfId="2" applyFont="1" applyAlignment="1">
      <alignment horizontal="left" vertical="center"/>
    </xf>
    <xf numFmtId="0" fontId="4" fillId="5" borderId="9" xfId="2" applyFont="1" applyFill="1" applyBorder="1" applyAlignment="1">
      <alignment horizontal="center" vertical="center"/>
    </xf>
    <xf numFmtId="0" fontId="22" fillId="11" borderId="20" xfId="2" applyFont="1" applyFill="1" applyBorder="1" applyAlignment="1">
      <alignment horizontal="center" vertical="center"/>
    </xf>
    <xf numFmtId="0" fontId="22" fillId="11" borderId="1" xfId="2" applyFont="1" applyFill="1" applyBorder="1" applyAlignment="1">
      <alignment horizontal="center" vertical="center"/>
    </xf>
    <xf numFmtId="0" fontId="22" fillId="11" borderId="48" xfId="2" applyFont="1" applyFill="1" applyBorder="1" applyAlignment="1">
      <alignment horizontal="center" vertical="center"/>
    </xf>
    <xf numFmtId="0" fontId="22" fillId="11" borderId="49" xfId="2" applyFont="1" applyFill="1" applyBorder="1" applyAlignment="1">
      <alignment horizontal="center" vertical="center"/>
    </xf>
    <xf numFmtId="0" fontId="22" fillId="11" borderId="21" xfId="2" applyFont="1" applyFill="1" applyBorder="1" applyAlignment="1">
      <alignment horizontal="center" vertical="center"/>
    </xf>
    <xf numFmtId="0" fontId="22" fillId="11" borderId="2" xfId="2" applyFont="1" applyFill="1" applyBorder="1" applyAlignment="1">
      <alignment horizontal="center" vertical="center"/>
    </xf>
    <xf numFmtId="0" fontId="22" fillId="11" borderId="10" xfId="2" applyFont="1" applyFill="1" applyBorder="1" applyAlignment="1">
      <alignment horizontal="center" vertical="center"/>
    </xf>
    <xf numFmtId="0" fontId="22" fillId="11" borderId="9" xfId="2" applyFont="1" applyFill="1" applyBorder="1" applyAlignment="1">
      <alignment horizontal="center" vertical="center"/>
    </xf>
    <xf numFmtId="0" fontId="22" fillId="11" borderId="11" xfId="2" applyFont="1" applyFill="1" applyBorder="1" applyAlignment="1">
      <alignment horizontal="center" vertical="center"/>
    </xf>
    <xf numFmtId="0" fontId="28" fillId="6" borderId="10" xfId="2" applyFont="1" applyFill="1" applyBorder="1" applyAlignment="1">
      <alignment horizontal="center" vertical="center"/>
    </xf>
    <xf numFmtId="0" fontId="28" fillId="6" borderId="9" xfId="2" applyFont="1" applyFill="1" applyBorder="1" applyAlignment="1">
      <alignment horizontal="center" vertical="center"/>
    </xf>
    <xf numFmtId="0" fontId="28" fillId="6" borderId="11" xfId="2" applyFont="1" applyFill="1" applyBorder="1" applyAlignment="1">
      <alignment horizontal="center" vertical="center"/>
    </xf>
    <xf numFmtId="0" fontId="29" fillId="13" borderId="10" xfId="2" applyFont="1" applyFill="1" applyBorder="1" applyAlignment="1">
      <alignment horizontal="left" vertical="center"/>
    </xf>
    <xf numFmtId="0" fontId="29" fillId="13" borderId="9" xfId="2" applyFont="1" applyFill="1" applyBorder="1" applyAlignment="1">
      <alignment horizontal="left" vertical="center"/>
    </xf>
    <xf numFmtId="0" fontId="13" fillId="14" borderId="31" xfId="2" applyFont="1" applyFill="1" applyBorder="1" applyAlignment="1">
      <alignment horizontal="left" vertical="center"/>
    </xf>
    <xf numFmtId="0" fontId="13" fillId="14" borderId="13" xfId="2" applyFont="1" applyFill="1" applyBorder="1" applyAlignment="1">
      <alignment horizontal="left" vertical="center"/>
    </xf>
    <xf numFmtId="0" fontId="13" fillId="14" borderId="32" xfId="2" applyFont="1" applyFill="1" applyBorder="1" applyAlignment="1">
      <alignment horizontal="left" vertical="center"/>
    </xf>
    <xf numFmtId="0" fontId="2" fillId="14" borderId="31" xfId="2" applyFont="1" applyFill="1" applyBorder="1" applyAlignment="1">
      <alignment horizontal="center"/>
    </xf>
    <xf numFmtId="0" fontId="2" fillId="14" borderId="13" xfId="2" applyFont="1" applyFill="1" applyBorder="1" applyAlignment="1">
      <alignment horizontal="center"/>
    </xf>
    <xf numFmtId="0" fontId="2" fillId="14" borderId="32" xfId="2" applyFont="1" applyFill="1" applyBorder="1" applyAlignment="1">
      <alignment horizontal="center"/>
    </xf>
    <xf numFmtId="0" fontId="22" fillId="11" borderId="22" xfId="2" applyFont="1" applyFill="1" applyBorder="1" applyAlignment="1">
      <alignment horizontal="center" vertical="center" wrapText="1"/>
    </xf>
    <xf numFmtId="0" fontId="22" fillId="11" borderId="3" xfId="2" applyFont="1" applyFill="1" applyBorder="1" applyAlignment="1">
      <alignment horizontal="center" vertical="center" wrapText="1"/>
    </xf>
    <xf numFmtId="0" fontId="22" fillId="11" borderId="20" xfId="2" applyFont="1" applyFill="1" applyBorder="1" applyAlignment="1">
      <alignment horizontal="center" vertical="center" wrapText="1"/>
    </xf>
    <xf numFmtId="0" fontId="22" fillId="11" borderId="1" xfId="2" applyFont="1" applyFill="1" applyBorder="1" applyAlignment="1">
      <alignment horizontal="center" vertical="center" wrapText="1"/>
    </xf>
    <xf numFmtId="0" fontId="22" fillId="11" borderId="21" xfId="2" applyFont="1" applyFill="1" applyBorder="1" applyAlignment="1">
      <alignment horizontal="center" vertical="center" wrapText="1"/>
    </xf>
    <xf numFmtId="0" fontId="22" fillId="11" borderId="2" xfId="2" applyFont="1" applyFill="1" applyBorder="1" applyAlignment="1">
      <alignment horizontal="center" vertical="center" wrapText="1"/>
    </xf>
    <xf numFmtId="168" fontId="22" fillId="11" borderId="18" xfId="2" applyNumberFormat="1" applyFont="1" applyFill="1" applyBorder="1" applyAlignment="1">
      <alignment horizontal="center" vertical="center"/>
    </xf>
    <xf numFmtId="168" fontId="22" fillId="11" borderId="28" xfId="2" applyNumberFormat="1" applyFont="1" applyFill="1" applyBorder="1" applyAlignment="1">
      <alignment horizontal="center" vertical="center"/>
    </xf>
    <xf numFmtId="167" fontId="22" fillId="11" borderId="36" xfId="2" applyNumberFormat="1" applyFont="1" applyFill="1" applyBorder="1" applyAlignment="1">
      <alignment horizontal="center" vertical="center"/>
    </xf>
    <xf numFmtId="167" fontId="22" fillId="11" borderId="44" xfId="2" applyNumberFormat="1" applyFont="1" applyFill="1" applyBorder="1" applyAlignment="1">
      <alignment horizontal="center" vertical="center"/>
    </xf>
    <xf numFmtId="0" fontId="11" fillId="0" borderId="50" xfId="2" applyBorder="1" applyAlignment="1">
      <alignment horizontal="center" vertical="center"/>
    </xf>
    <xf numFmtId="0" fontId="11" fillId="0" borderId="14" xfId="2" applyBorder="1" applyAlignment="1">
      <alignment horizontal="center" vertical="center"/>
    </xf>
    <xf numFmtId="0" fontId="11" fillId="0" borderId="51" xfId="2" applyBorder="1" applyAlignment="1">
      <alignment horizontal="center" vertical="center"/>
    </xf>
    <xf numFmtId="0" fontId="2" fillId="15" borderId="10" xfId="2" applyFont="1" applyFill="1" applyBorder="1" applyAlignment="1">
      <alignment horizontal="left" vertical="center"/>
    </xf>
    <xf numFmtId="0" fontId="2" fillId="15" borderId="9" xfId="2" applyFont="1" applyFill="1" applyBorder="1" applyAlignment="1">
      <alignment horizontal="left" vertical="center"/>
    </xf>
    <xf numFmtId="0" fontId="2" fillId="15" borderId="11" xfId="2" applyFont="1" applyFill="1" applyBorder="1" applyAlignment="1">
      <alignment horizontal="left" vertical="center"/>
    </xf>
    <xf numFmtId="0" fontId="2" fillId="15" borderId="10" xfId="2" applyFont="1" applyFill="1" applyBorder="1" applyAlignment="1">
      <alignment horizontal="center"/>
    </xf>
    <xf numFmtId="0" fontId="2" fillId="15" borderId="9" xfId="2" applyFont="1" applyFill="1" applyBorder="1" applyAlignment="1">
      <alignment horizontal="center"/>
    </xf>
    <xf numFmtId="0" fontId="2" fillId="15" borderId="11" xfId="2" applyFont="1" applyFill="1" applyBorder="1" applyAlignment="1">
      <alignment horizontal="center"/>
    </xf>
    <xf numFmtId="0" fontId="2" fillId="15" borderId="31" xfId="2" applyFont="1" applyFill="1" applyBorder="1" applyAlignment="1">
      <alignment horizontal="left" vertical="center"/>
    </xf>
    <xf numFmtId="0" fontId="2" fillId="15" borderId="13" xfId="2" applyFont="1" applyFill="1" applyBorder="1" applyAlignment="1">
      <alignment horizontal="left" vertical="center"/>
    </xf>
    <xf numFmtId="0" fontId="2" fillId="15" borderId="32" xfId="2" applyFont="1" applyFill="1" applyBorder="1" applyAlignment="1">
      <alignment horizontal="left" vertical="center"/>
    </xf>
    <xf numFmtId="0" fontId="2" fillId="15" borderId="31" xfId="2" applyFont="1" applyFill="1" applyBorder="1" applyAlignment="1">
      <alignment horizontal="center"/>
    </xf>
    <xf numFmtId="0" fontId="2" fillId="15" borderId="13" xfId="2" applyFont="1" applyFill="1" applyBorder="1" applyAlignment="1">
      <alignment horizontal="center"/>
    </xf>
    <xf numFmtId="0" fontId="2" fillId="15" borderId="32" xfId="2" applyFont="1" applyFill="1" applyBorder="1" applyAlignment="1">
      <alignment horizontal="center"/>
    </xf>
    <xf numFmtId="0" fontId="11" fillId="0" borderId="20" xfId="2" applyBorder="1" applyAlignment="1">
      <alignment horizontal="center" vertical="center"/>
    </xf>
    <xf numFmtId="0" fontId="11" fillId="0" borderId="25" xfId="2" applyBorder="1" applyAlignment="1">
      <alignment horizontal="center" vertical="center"/>
    </xf>
    <xf numFmtId="0" fontId="11" fillId="0" borderId="1" xfId="2" applyBorder="1" applyAlignment="1">
      <alignment horizontal="center" vertical="center"/>
    </xf>
    <xf numFmtId="0" fontId="11" fillId="0" borderId="50" xfId="2" applyBorder="1" applyAlignment="1">
      <alignment horizontal="center"/>
    </xf>
    <xf numFmtId="0" fontId="11" fillId="0" borderId="51" xfId="2" applyBorder="1" applyAlignment="1">
      <alignment horizontal="center"/>
    </xf>
    <xf numFmtId="0" fontId="11" fillId="0" borderId="14" xfId="2" applyBorder="1" applyAlignment="1">
      <alignment horizontal="center"/>
    </xf>
    <xf numFmtId="171" fontId="11" fillId="0" borderId="20" xfId="2" applyNumberFormat="1" applyBorder="1" applyAlignment="1">
      <alignment horizontal="center" vertical="center"/>
    </xf>
    <xf numFmtId="171" fontId="11" fillId="0" borderId="25" xfId="2" applyNumberFormat="1" applyBorder="1" applyAlignment="1">
      <alignment horizontal="center" vertical="center"/>
    </xf>
    <xf numFmtId="171" fontId="11" fillId="0" borderId="1" xfId="2" applyNumberFormat="1" applyBorder="1" applyAlignment="1">
      <alignment horizontal="center" vertical="center"/>
    </xf>
    <xf numFmtId="0" fontId="2" fillId="15" borderId="39" xfId="2" applyFont="1" applyFill="1" applyBorder="1" applyAlignment="1">
      <alignment horizontal="left" vertical="center"/>
    </xf>
    <xf numFmtId="0" fontId="2" fillId="15" borderId="40" xfId="2" applyFont="1" applyFill="1" applyBorder="1" applyAlignment="1">
      <alignment horizontal="left" vertical="center"/>
    </xf>
    <xf numFmtId="0" fontId="2" fillId="15" borderId="41" xfId="2" applyFont="1" applyFill="1" applyBorder="1" applyAlignment="1">
      <alignment horizontal="left" vertical="center"/>
    </xf>
    <xf numFmtId="0" fontId="2" fillId="15" borderId="39" xfId="2" applyFont="1" applyFill="1" applyBorder="1" applyAlignment="1">
      <alignment horizontal="center"/>
    </xf>
    <xf numFmtId="0" fontId="2" fillId="15" borderId="40" xfId="2" applyFont="1" applyFill="1" applyBorder="1" applyAlignment="1">
      <alignment horizontal="center"/>
    </xf>
    <xf numFmtId="0" fontId="2" fillId="15" borderId="41" xfId="2" applyFont="1" applyFill="1" applyBorder="1" applyAlignment="1">
      <alignment horizontal="center"/>
    </xf>
    <xf numFmtId="0" fontId="11" fillId="0" borderId="57" xfId="2" applyBorder="1" applyAlignment="1">
      <alignment horizontal="center" vertical="center"/>
    </xf>
    <xf numFmtId="0" fontId="11" fillId="0" borderId="59" xfId="2" applyBorder="1" applyAlignment="1">
      <alignment horizontal="center" vertical="center"/>
    </xf>
    <xf numFmtId="0" fontId="11" fillId="0" borderId="20" xfId="2" applyBorder="1" applyAlignment="1">
      <alignment horizontal="center"/>
    </xf>
    <xf numFmtId="0" fontId="11" fillId="0" borderId="25" xfId="2" applyBorder="1" applyAlignment="1">
      <alignment horizontal="center"/>
    </xf>
    <xf numFmtId="0" fontId="11" fillId="0" borderId="1" xfId="2" applyBorder="1" applyAlignment="1">
      <alignment horizontal="center"/>
    </xf>
    <xf numFmtId="0" fontId="16" fillId="0" borderId="0" xfId="2" applyFont="1" applyBorder="1" applyAlignment="1">
      <alignment horizontal="left" vertical="center" wrapText="1"/>
    </xf>
    <xf numFmtId="166" fontId="16" fillId="0" borderId="13" xfId="2" applyNumberFormat="1" applyFont="1" applyBorder="1" applyAlignment="1">
      <alignment horizontal="center" vertical="center"/>
    </xf>
    <xf numFmtId="166" fontId="16" fillId="0" borderId="0" xfId="2" applyNumberFormat="1" applyFont="1" applyBorder="1" applyAlignment="1">
      <alignment horizontal="center" vertical="center"/>
    </xf>
    <xf numFmtId="0" fontId="1" fillId="11" borderId="31" xfId="2" applyFont="1" applyFill="1" applyBorder="1" applyAlignment="1">
      <alignment horizontal="center" vertical="center"/>
    </xf>
    <xf numFmtId="0" fontId="1" fillId="11" borderId="33" xfId="2" applyFont="1" applyFill="1" applyBorder="1" applyAlignment="1">
      <alignment horizontal="center" vertical="center"/>
    </xf>
    <xf numFmtId="0" fontId="1" fillId="11" borderId="39" xfId="2" applyFont="1" applyFill="1" applyBorder="1" applyAlignment="1">
      <alignment horizontal="center" vertical="center"/>
    </xf>
    <xf numFmtId="0" fontId="25" fillId="11" borderId="20" xfId="2" applyFont="1" applyFill="1" applyBorder="1" applyAlignment="1">
      <alignment horizontal="center" vertical="center"/>
    </xf>
    <xf numFmtId="0" fontId="25" fillId="11" borderId="21" xfId="2" applyFont="1" applyFill="1" applyBorder="1" applyAlignment="1">
      <alignment horizontal="center" vertical="center"/>
    </xf>
    <xf numFmtId="0" fontId="25" fillId="11" borderId="22" xfId="2" applyFont="1" applyFill="1" applyBorder="1" applyAlignment="1">
      <alignment horizontal="center" vertical="center"/>
    </xf>
    <xf numFmtId="0" fontId="25" fillId="11" borderId="25" xfId="2" applyFont="1" applyFill="1" applyBorder="1" applyAlignment="1">
      <alignment horizontal="center" vertical="center"/>
    </xf>
    <xf numFmtId="0" fontId="25" fillId="11" borderId="26" xfId="2" applyFont="1" applyFill="1" applyBorder="1" applyAlignment="1">
      <alignment horizontal="center" vertical="center"/>
    </xf>
    <xf numFmtId="0" fontId="25" fillId="11" borderId="27" xfId="2" applyFont="1" applyFill="1" applyBorder="1" applyAlignment="1">
      <alignment horizontal="center" vertical="center"/>
    </xf>
    <xf numFmtId="0" fontId="25" fillId="11" borderId="1" xfId="2" applyFont="1" applyFill="1" applyBorder="1" applyAlignment="1">
      <alignment horizontal="center" vertical="center"/>
    </xf>
    <xf numFmtId="0" fontId="25" fillId="11" borderId="2" xfId="2" applyFont="1" applyFill="1" applyBorder="1" applyAlignment="1">
      <alignment horizontal="center" vertical="center"/>
    </xf>
    <xf numFmtId="0" fontId="25" fillId="11" borderId="3" xfId="2" applyFont="1" applyFill="1" applyBorder="1" applyAlignment="1">
      <alignment horizontal="center" vertical="center"/>
    </xf>
    <xf numFmtId="171" fontId="11" fillId="0" borderId="50" xfId="2" applyNumberFormat="1" applyBorder="1" applyAlignment="1">
      <alignment horizontal="center" vertical="center"/>
    </xf>
    <xf numFmtId="171" fontId="11" fillId="0" borderId="14" xfId="2" applyNumberFormat="1" applyBorder="1" applyAlignment="1">
      <alignment horizontal="center" vertical="center"/>
    </xf>
    <xf numFmtId="171" fontId="11" fillId="0" borderId="51" xfId="2" applyNumberFormat="1" applyBorder="1" applyAlignment="1">
      <alignment horizontal="center" vertical="center"/>
    </xf>
    <xf numFmtId="0" fontId="11" fillId="0" borderId="50" xfId="2" applyBorder="1" applyAlignment="1">
      <alignment horizontal="center" vertical="center" textRotation="90"/>
    </xf>
    <xf numFmtId="0" fontId="11" fillId="0" borderId="14" xfId="2" applyBorder="1" applyAlignment="1">
      <alignment horizontal="center" vertical="center" textRotation="90"/>
    </xf>
    <xf numFmtId="0" fontId="11" fillId="0" borderId="51" xfId="2" applyBorder="1" applyAlignment="1">
      <alignment horizontal="center" vertical="center" textRotation="90"/>
    </xf>
    <xf numFmtId="0" fontId="11" fillId="0" borderId="20" xfId="2" applyBorder="1" applyAlignment="1">
      <alignment horizontal="center" vertical="center" textRotation="90"/>
    </xf>
    <xf numFmtId="0" fontId="11" fillId="0" borderId="1" xfId="2" applyBorder="1" applyAlignment="1">
      <alignment horizontal="center" vertical="center" textRotation="90"/>
    </xf>
    <xf numFmtId="0" fontId="11" fillId="0" borderId="25" xfId="2" applyBorder="1" applyAlignment="1">
      <alignment horizontal="center" vertical="center" textRotation="90"/>
    </xf>
    <xf numFmtId="0" fontId="31" fillId="0" borderId="50" xfId="2" applyFont="1" applyBorder="1" applyAlignment="1">
      <alignment horizontal="center" vertical="center"/>
    </xf>
    <xf numFmtId="0" fontId="31" fillId="0" borderId="51" xfId="2" applyFont="1" applyBorder="1" applyAlignment="1">
      <alignment horizontal="center" vertical="center"/>
    </xf>
    <xf numFmtId="0" fontId="40" fillId="0" borderId="61" xfId="2" applyFont="1" applyBorder="1" applyAlignment="1">
      <alignment horizontal="left" vertical="center"/>
    </xf>
  </cellXfs>
  <cellStyles count="5">
    <cellStyle name="Normal" xfId="0" builtinId="0"/>
    <cellStyle name="Normal 2" xfId="2"/>
    <cellStyle name="Normal 25 2" xfId="4"/>
    <cellStyle name="Porcentaje" xfId="1" builtinId="5"/>
    <cellStyle name="Porcentaje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externalLink" Target="externalLinks/externalLink1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externalLink" Target="externalLinks/externalLink19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externalLink" Target="externalLinks/externalLink17.xml"/><Relationship Id="rId45" Type="http://schemas.openxmlformats.org/officeDocument/2006/relationships/externalLink" Target="externalLinks/externalLink2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4" Type="http://schemas.openxmlformats.org/officeDocument/2006/relationships/externalLink" Target="externalLinks/externalLink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Relationship Id="rId43" Type="http://schemas.openxmlformats.org/officeDocument/2006/relationships/externalLink" Target="externalLinks/externalLink20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46" Type="http://schemas.openxmlformats.org/officeDocument/2006/relationships/externalLink" Target="externalLinks/externalLink2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tiff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jp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tiff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tif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60.png"/><Relationship Id="rId1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hyperlink" Target="#'ARCHITECTURAL ELEMENT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155464</xdr:colOff>
      <xdr:row>0</xdr:row>
      <xdr:rowOff>177461</xdr:rowOff>
    </xdr:from>
    <xdr:to>
      <xdr:col>4</xdr:col>
      <xdr:colOff>331108</xdr:colOff>
      <xdr:row>0</xdr:row>
      <xdr:rowOff>881202</xdr:rowOff>
    </xdr:to>
    <xdr:pic>
      <xdr:nvPicPr>
        <xdr:cNvPr id="2" name="Picture 81">
          <a:extLst>
            <a:ext uri="{FF2B5EF4-FFF2-40B4-BE49-F238E27FC236}">
              <a16:creationId xmlns:a16="http://schemas.microsoft.com/office/drawing/2014/main" xmlns="" id="{9A3A9D70-439A-A54C-8FC3-549A9F8128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528" r="57807" b="76088"/>
        <a:stretch/>
      </xdr:blipFill>
      <xdr:spPr>
        <a:xfrm>
          <a:off x="3897428" y="177461"/>
          <a:ext cx="2706573" cy="703741"/>
        </a:xfrm>
        <a:prstGeom prst="rect">
          <a:avLst/>
        </a:prstGeom>
      </xdr:spPr>
    </xdr:pic>
    <xdr:clientData/>
  </xdr:twoCellAnchor>
  <xdr:twoCellAnchor editAs="oneCell">
    <xdr:from>
      <xdr:col>5</xdr:col>
      <xdr:colOff>269876</xdr:colOff>
      <xdr:row>0</xdr:row>
      <xdr:rowOff>63725</xdr:rowOff>
    </xdr:from>
    <xdr:to>
      <xdr:col>7</xdr:col>
      <xdr:colOff>58193</xdr:colOff>
      <xdr:row>0</xdr:row>
      <xdr:rowOff>969620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xmlns="" id="{D98EDF9A-9567-BC46-9C31-FCBF8E9C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019" y="63725"/>
          <a:ext cx="1842995" cy="905895"/>
        </a:xfrm>
        <a:prstGeom prst="rect">
          <a:avLst/>
        </a:prstGeom>
      </xdr:spPr>
    </xdr:pic>
    <xdr:clientData/>
  </xdr:twoCellAnchor>
  <xdr:twoCellAnchor editAs="oneCell">
    <xdr:from>
      <xdr:col>8</xdr:col>
      <xdr:colOff>57603</xdr:colOff>
      <xdr:row>0</xdr:row>
      <xdr:rowOff>35944</xdr:rowOff>
    </xdr:from>
    <xdr:to>
      <xdr:col>8</xdr:col>
      <xdr:colOff>1382874</xdr:colOff>
      <xdr:row>0</xdr:row>
      <xdr:rowOff>931683</xdr:rowOff>
    </xdr:to>
    <xdr:pic>
      <xdr:nvPicPr>
        <xdr:cNvPr id="4" name="Picture 49">
          <a:extLst>
            <a:ext uri="{FF2B5EF4-FFF2-40B4-BE49-F238E27FC236}">
              <a16:creationId xmlns:a16="http://schemas.microsoft.com/office/drawing/2014/main" xmlns="" id="{2E34BD28-CD2A-EA49-8D21-79B61868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3282" y="35944"/>
          <a:ext cx="1325271" cy="895739"/>
        </a:xfrm>
        <a:prstGeom prst="rect">
          <a:avLst/>
        </a:prstGeom>
      </xdr:spPr>
    </xdr:pic>
    <xdr:clientData/>
  </xdr:twoCellAnchor>
  <xdr:twoCellAnchor editAs="oneCell">
    <xdr:from>
      <xdr:col>9</xdr:col>
      <xdr:colOff>89354</xdr:colOff>
      <xdr:row>0</xdr:row>
      <xdr:rowOff>240508</xdr:rowOff>
    </xdr:from>
    <xdr:to>
      <xdr:col>11</xdr:col>
      <xdr:colOff>894248</xdr:colOff>
      <xdr:row>0</xdr:row>
      <xdr:rowOff>831385</xdr:rowOff>
    </xdr:to>
    <xdr:pic>
      <xdr:nvPicPr>
        <xdr:cNvPr id="5" name="Picture 50">
          <a:extLst>
            <a:ext uri="{FF2B5EF4-FFF2-40B4-BE49-F238E27FC236}">
              <a16:creationId xmlns:a16="http://schemas.microsoft.com/office/drawing/2014/main" xmlns="" id="{9878530C-2A0C-2E47-962B-22FDFAD69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32961" y="240508"/>
          <a:ext cx="2845966" cy="590877"/>
        </a:xfrm>
        <a:prstGeom prst="rect">
          <a:avLst/>
        </a:prstGeom>
      </xdr:spPr>
    </xdr:pic>
    <xdr:clientData/>
  </xdr:twoCellAnchor>
  <xdr:twoCellAnchor editAs="oneCell">
    <xdr:from>
      <xdr:col>0</xdr:col>
      <xdr:colOff>351064</xdr:colOff>
      <xdr:row>2</xdr:row>
      <xdr:rowOff>106135</xdr:rowOff>
    </xdr:from>
    <xdr:to>
      <xdr:col>1</xdr:col>
      <xdr:colOff>1487170</xdr:colOff>
      <xdr:row>6</xdr:row>
      <xdr:rowOff>176892</xdr:rowOff>
    </xdr:to>
    <xdr:pic>
      <xdr:nvPicPr>
        <xdr:cNvPr id="6" name="Picture 81">
          <a:extLst>
            <a:ext uri="{FF2B5EF4-FFF2-40B4-BE49-F238E27FC236}">
              <a16:creationId xmlns:a16="http://schemas.microsoft.com/office/drawing/2014/main" xmlns="" id="{9A3A9D70-439A-A54C-8FC3-549A9F8128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528" r="57807" b="76088"/>
        <a:stretch/>
      </xdr:blipFill>
      <xdr:spPr>
        <a:xfrm>
          <a:off x="351064" y="1357992"/>
          <a:ext cx="3095535" cy="832757"/>
        </a:xfrm>
        <a:prstGeom prst="rect">
          <a:avLst/>
        </a:prstGeom>
      </xdr:spPr>
    </xdr:pic>
    <xdr:clientData/>
  </xdr:twoCellAnchor>
  <xdr:twoCellAnchor editAs="oneCell">
    <xdr:from>
      <xdr:col>13</xdr:col>
      <xdr:colOff>137207</xdr:colOff>
      <xdr:row>0</xdr:row>
      <xdr:rowOff>235859</xdr:rowOff>
    </xdr:from>
    <xdr:to>
      <xdr:col>14</xdr:col>
      <xdr:colOff>1534207</xdr:colOff>
      <xdr:row>0</xdr:row>
      <xdr:rowOff>817547</xdr:rowOff>
    </xdr:to>
    <xdr:pic>
      <xdr:nvPicPr>
        <xdr:cNvPr id="7" name="Picture 75">
          <a:extLst>
            <a:ext uri="{FF2B5EF4-FFF2-40B4-BE49-F238E27FC236}">
              <a16:creationId xmlns:a16="http://schemas.microsoft.com/office/drawing/2014/main" xmlns="" id="{98DFAE3E-80D2-444C-928C-888C3FB421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222" r="3333" b="35111"/>
        <a:stretch/>
      </xdr:blipFill>
      <xdr:spPr>
        <a:xfrm>
          <a:off x="15023421" y="235859"/>
          <a:ext cx="2159000" cy="581688"/>
        </a:xfrm>
        <a:prstGeom prst="rect">
          <a:avLst/>
        </a:prstGeom>
      </xdr:spPr>
    </xdr:pic>
    <xdr:clientData/>
  </xdr:twoCellAnchor>
  <xdr:twoCellAnchor editAs="oneCell">
    <xdr:from>
      <xdr:col>4</xdr:col>
      <xdr:colOff>412750</xdr:colOff>
      <xdr:row>22</xdr:row>
      <xdr:rowOff>103186</xdr:rowOff>
    </xdr:from>
    <xdr:to>
      <xdr:col>6</xdr:col>
      <xdr:colOff>401276</xdr:colOff>
      <xdr:row>26</xdr:row>
      <xdr:rowOff>64996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0" y="5294311"/>
          <a:ext cx="2045472" cy="7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623095</xdr:colOff>
      <xdr:row>17</xdr:row>
      <xdr:rowOff>130969</xdr:rowOff>
    </xdr:from>
    <xdr:to>
      <xdr:col>9</xdr:col>
      <xdr:colOff>147524</xdr:colOff>
      <xdr:row>20</xdr:row>
      <xdr:rowOff>175243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60720" y="4369594"/>
          <a:ext cx="1792286" cy="615774"/>
        </a:xfrm>
        <a:prstGeom prst="rect">
          <a:avLst/>
        </a:prstGeom>
      </xdr:spPr>
    </xdr:pic>
    <xdr:clientData/>
  </xdr:twoCellAnchor>
  <xdr:twoCellAnchor editAs="oneCell">
    <xdr:from>
      <xdr:col>13</xdr:col>
      <xdr:colOff>456972</xdr:colOff>
      <xdr:row>22</xdr:row>
      <xdr:rowOff>98084</xdr:rowOff>
    </xdr:from>
    <xdr:to>
      <xdr:col>14</xdr:col>
      <xdr:colOff>1226909</xdr:colOff>
      <xdr:row>27</xdr:row>
      <xdr:rowOff>97510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43186" y="5296013"/>
          <a:ext cx="1531937" cy="951926"/>
        </a:xfrm>
        <a:prstGeom prst="rect">
          <a:avLst/>
        </a:prstGeom>
      </xdr:spPr>
    </xdr:pic>
    <xdr:clientData/>
  </xdr:twoCellAnchor>
  <xdr:twoCellAnchor editAs="oneCell">
    <xdr:from>
      <xdr:col>4</xdr:col>
      <xdr:colOff>222250</xdr:colOff>
      <xdr:row>17</xdr:row>
      <xdr:rowOff>162719</xdr:rowOff>
    </xdr:from>
    <xdr:to>
      <xdr:col>6</xdr:col>
      <xdr:colOff>296490</xdr:colOff>
      <xdr:row>21</xdr:row>
      <xdr:rowOff>10243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00" y="4401344"/>
          <a:ext cx="2131186" cy="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301625</xdr:colOff>
      <xdr:row>27</xdr:row>
      <xdr:rowOff>150812</xdr:rowOff>
    </xdr:from>
    <xdr:to>
      <xdr:col>6</xdr:col>
      <xdr:colOff>452056</xdr:colOff>
      <xdr:row>31</xdr:row>
      <xdr:rowOff>141193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56375" y="6294437"/>
          <a:ext cx="2207377" cy="7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607218</xdr:colOff>
      <xdr:row>21</xdr:row>
      <xdr:rowOff>83344</xdr:rowOff>
    </xdr:from>
    <xdr:to>
      <xdr:col>9</xdr:col>
      <xdr:colOff>167450</xdr:colOff>
      <xdr:row>25</xdr:row>
      <xdr:rowOff>7058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44843" y="5083969"/>
          <a:ext cx="1828089" cy="6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646907</xdr:colOff>
      <xdr:row>25</xdr:row>
      <xdr:rowOff>115094</xdr:rowOff>
    </xdr:from>
    <xdr:to>
      <xdr:col>9</xdr:col>
      <xdr:colOff>178567</xdr:colOff>
      <xdr:row>29</xdr:row>
      <xdr:rowOff>10237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84532" y="5877719"/>
          <a:ext cx="1799517" cy="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662781</xdr:colOff>
      <xdr:row>30</xdr:row>
      <xdr:rowOff>103187</xdr:rowOff>
    </xdr:from>
    <xdr:to>
      <xdr:col>9</xdr:col>
      <xdr:colOff>232537</xdr:colOff>
      <xdr:row>33</xdr:row>
      <xdr:rowOff>188830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00406" y="6818312"/>
          <a:ext cx="1837613" cy="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127001</xdr:colOff>
      <xdr:row>17</xdr:row>
      <xdr:rowOff>119064</xdr:rowOff>
    </xdr:from>
    <xdr:to>
      <xdr:col>12</xdr:col>
      <xdr:colOff>274978</xdr:colOff>
      <xdr:row>21</xdr:row>
      <xdr:rowOff>133946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85626" y="4357689"/>
          <a:ext cx="2424906" cy="776882"/>
        </a:xfrm>
        <a:prstGeom prst="rect">
          <a:avLst/>
        </a:prstGeom>
      </xdr:spPr>
    </xdr:pic>
    <xdr:clientData/>
  </xdr:twoCellAnchor>
  <xdr:twoCellAnchor editAs="oneCell">
    <xdr:from>
      <xdr:col>10</xdr:col>
      <xdr:colOff>170656</xdr:colOff>
      <xdr:row>22</xdr:row>
      <xdr:rowOff>47625</xdr:rowOff>
    </xdr:from>
    <xdr:to>
      <xdr:col>12</xdr:col>
      <xdr:colOff>277894</xdr:colOff>
      <xdr:row>27</xdr:row>
      <xdr:rowOff>9411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29281" y="5238750"/>
          <a:ext cx="2384167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28</xdr:row>
      <xdr:rowOff>1</xdr:rowOff>
    </xdr:from>
    <xdr:to>
      <xdr:col>12</xdr:col>
      <xdr:colOff>255330</xdr:colOff>
      <xdr:row>32</xdr:row>
      <xdr:rowOff>178595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22125" y="6334126"/>
          <a:ext cx="2468759" cy="940594"/>
        </a:xfrm>
        <a:prstGeom prst="rect">
          <a:avLst/>
        </a:prstGeom>
      </xdr:spPr>
    </xdr:pic>
    <xdr:clientData/>
  </xdr:twoCellAnchor>
  <xdr:twoCellAnchor editAs="oneCell">
    <xdr:from>
      <xdr:col>13</xdr:col>
      <xdr:colOff>466042</xdr:colOff>
      <xdr:row>17</xdr:row>
      <xdr:rowOff>112825</xdr:rowOff>
    </xdr:from>
    <xdr:to>
      <xdr:col>14</xdr:col>
      <xdr:colOff>1334803</xdr:colOff>
      <xdr:row>22</xdr:row>
      <xdr:rowOff>29482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352256" y="4358254"/>
          <a:ext cx="1630761" cy="869157"/>
        </a:xfrm>
        <a:prstGeom prst="rect">
          <a:avLst/>
        </a:prstGeom>
      </xdr:spPr>
    </xdr:pic>
    <xdr:clientData/>
  </xdr:twoCellAnchor>
  <xdr:twoCellAnchor editAs="oneCell">
    <xdr:from>
      <xdr:col>13</xdr:col>
      <xdr:colOff>517073</xdr:colOff>
      <xdr:row>28</xdr:row>
      <xdr:rowOff>27212</xdr:rowOff>
    </xdr:from>
    <xdr:to>
      <xdr:col>14</xdr:col>
      <xdr:colOff>1163659</xdr:colOff>
      <xdr:row>33</xdr:row>
      <xdr:rowOff>51026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03287" y="6368141"/>
          <a:ext cx="1408586" cy="976314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326571</xdr:colOff>
      <xdr:row>150</xdr:row>
      <xdr:rowOff>77108</xdr:rowOff>
    </xdr:from>
    <xdr:to>
      <xdr:col>1</xdr:col>
      <xdr:colOff>1406071</xdr:colOff>
      <xdr:row>150</xdr:row>
      <xdr:rowOff>1194594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29808715"/>
          <a:ext cx="1079500" cy="1117486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244929</xdr:colOff>
      <xdr:row>150</xdr:row>
      <xdr:rowOff>141173</xdr:rowOff>
    </xdr:from>
    <xdr:to>
      <xdr:col>2</xdr:col>
      <xdr:colOff>1324429</xdr:colOff>
      <xdr:row>150</xdr:row>
      <xdr:rowOff>1361385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29872780"/>
          <a:ext cx="1079500" cy="1220212"/>
        </a:xfrm>
        <a:prstGeom prst="rect">
          <a:avLst/>
        </a:prstGeom>
      </xdr:spPr>
    </xdr:pic>
    <xdr:clientData/>
  </xdr:twoCellAnchor>
  <xdr:twoCellAnchor editAs="oneCell">
    <xdr:from>
      <xdr:col>3</xdr:col>
      <xdr:colOff>371928</xdr:colOff>
      <xdr:row>150</xdr:row>
      <xdr:rowOff>153081</xdr:rowOff>
    </xdr:from>
    <xdr:to>
      <xdr:col>4</xdr:col>
      <xdr:colOff>485321</xdr:colOff>
      <xdr:row>150</xdr:row>
      <xdr:rowOff>1253996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78714" y="29884688"/>
          <a:ext cx="1079500" cy="1100915"/>
        </a:xfrm>
        <a:prstGeom prst="rect">
          <a:avLst/>
        </a:prstGeom>
      </xdr:spPr>
    </xdr:pic>
    <xdr:clientData/>
  </xdr:twoCellAnchor>
  <xdr:twoCellAnchor editAs="oneCell">
    <xdr:from>
      <xdr:col>5</xdr:col>
      <xdr:colOff>458108</xdr:colOff>
      <xdr:row>150</xdr:row>
      <xdr:rowOff>167820</xdr:rowOff>
    </xdr:from>
    <xdr:to>
      <xdr:col>6</xdr:col>
      <xdr:colOff>340180</xdr:colOff>
      <xdr:row>150</xdr:row>
      <xdr:rowOff>1178951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30035499"/>
          <a:ext cx="1079500" cy="1011131"/>
        </a:xfrm>
        <a:prstGeom prst="rect">
          <a:avLst/>
        </a:prstGeom>
      </xdr:spPr>
    </xdr:pic>
    <xdr:clientData/>
  </xdr:twoCellAnchor>
  <xdr:twoCellAnchor editAs="oneCell">
    <xdr:from>
      <xdr:col>8</xdr:col>
      <xdr:colOff>233589</xdr:colOff>
      <xdr:row>150</xdr:row>
      <xdr:rowOff>77677</xdr:rowOff>
    </xdr:from>
    <xdr:to>
      <xdr:col>8</xdr:col>
      <xdr:colOff>1313089</xdr:colOff>
      <xdr:row>150</xdr:row>
      <xdr:rowOff>1323189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89268" y="30925070"/>
          <a:ext cx="1079500" cy="1245512"/>
        </a:xfrm>
        <a:prstGeom prst="rect">
          <a:avLst/>
        </a:prstGeom>
      </xdr:spPr>
    </xdr:pic>
    <xdr:clientData/>
  </xdr:twoCellAnchor>
  <xdr:twoCellAnchor editAs="oneCell">
    <xdr:from>
      <xdr:col>11</xdr:col>
      <xdr:colOff>147410</xdr:colOff>
      <xdr:row>149</xdr:row>
      <xdr:rowOff>712108</xdr:rowOff>
    </xdr:from>
    <xdr:to>
      <xdr:col>12</xdr:col>
      <xdr:colOff>151946</xdr:colOff>
      <xdr:row>150</xdr:row>
      <xdr:rowOff>1211038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32089" y="30892751"/>
          <a:ext cx="1079500" cy="1233715"/>
        </a:xfrm>
        <a:prstGeom prst="rect">
          <a:avLst/>
        </a:prstGeom>
      </xdr:spPr>
    </xdr:pic>
    <xdr:clientData/>
  </xdr:twoCellAnchor>
  <xdr:twoCellAnchor editAs="oneCell">
    <xdr:from>
      <xdr:col>14</xdr:col>
      <xdr:colOff>346981</xdr:colOff>
      <xdr:row>150</xdr:row>
      <xdr:rowOff>68035</xdr:rowOff>
    </xdr:from>
    <xdr:to>
      <xdr:col>14</xdr:col>
      <xdr:colOff>1426481</xdr:colOff>
      <xdr:row>150</xdr:row>
      <xdr:rowOff>1186576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995195" y="30792964"/>
          <a:ext cx="1079500" cy="1118541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149679</xdr:colOff>
      <xdr:row>16</xdr:row>
      <xdr:rowOff>95250</xdr:rowOff>
    </xdr:from>
    <xdr:to>
      <xdr:col>3</xdr:col>
      <xdr:colOff>775608</xdr:colOff>
      <xdr:row>35</xdr:row>
      <xdr:rowOff>17536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9679" y="4150179"/>
          <a:ext cx="5932715" cy="3541786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40</xdr:row>
      <xdr:rowOff>27214</xdr:rowOff>
    </xdr:from>
    <xdr:to>
      <xdr:col>3</xdr:col>
      <xdr:colOff>761999</xdr:colOff>
      <xdr:row>58</xdr:row>
      <xdr:rowOff>132567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3285" y="8654143"/>
          <a:ext cx="5905500" cy="3534353"/>
        </a:xfrm>
        <a:prstGeom prst="rect">
          <a:avLst/>
        </a:prstGeom>
      </xdr:spPr>
    </xdr:pic>
    <xdr:clientData/>
  </xdr:twoCellAnchor>
  <xdr:twoCellAnchor editAs="oneCell">
    <xdr:from>
      <xdr:col>4</xdr:col>
      <xdr:colOff>394607</xdr:colOff>
      <xdr:row>40</xdr:row>
      <xdr:rowOff>149679</xdr:rowOff>
    </xdr:from>
    <xdr:to>
      <xdr:col>6</xdr:col>
      <xdr:colOff>473262</xdr:colOff>
      <xdr:row>45</xdr:row>
      <xdr:rowOff>35274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0" y="8776608"/>
          <a:ext cx="213333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326571</xdr:colOff>
      <xdr:row>46</xdr:row>
      <xdr:rowOff>68036</xdr:rowOff>
    </xdr:from>
    <xdr:to>
      <xdr:col>6</xdr:col>
      <xdr:colOff>519512</xdr:colOff>
      <xdr:row>50</xdr:row>
      <xdr:rowOff>115560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99464" y="9837965"/>
          <a:ext cx="2247619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394607</xdr:colOff>
      <xdr:row>52</xdr:row>
      <xdr:rowOff>13607</xdr:rowOff>
    </xdr:from>
    <xdr:to>
      <xdr:col>6</xdr:col>
      <xdr:colOff>520881</xdr:colOff>
      <xdr:row>56</xdr:row>
      <xdr:rowOff>51607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0" y="10926536"/>
          <a:ext cx="2180952" cy="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204105</xdr:colOff>
      <xdr:row>40</xdr:row>
      <xdr:rowOff>176893</xdr:rowOff>
    </xdr:from>
    <xdr:to>
      <xdr:col>9</xdr:col>
      <xdr:colOff>367392</xdr:colOff>
      <xdr:row>58</xdr:row>
      <xdr:rowOff>82630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57605" y="8803822"/>
          <a:ext cx="2422073" cy="3334737"/>
        </a:xfrm>
        <a:prstGeom prst="rect">
          <a:avLst/>
        </a:prstGeom>
      </xdr:spPr>
    </xdr:pic>
    <xdr:clientData/>
  </xdr:twoCellAnchor>
  <xdr:twoCellAnchor editAs="oneCell">
    <xdr:from>
      <xdr:col>10</xdr:col>
      <xdr:colOff>95249</xdr:colOff>
      <xdr:row>41</xdr:row>
      <xdr:rowOff>108858</xdr:rowOff>
    </xdr:from>
    <xdr:to>
      <xdr:col>12</xdr:col>
      <xdr:colOff>247772</xdr:colOff>
      <xdr:row>56</xdr:row>
      <xdr:rowOff>163286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60678" y="8926287"/>
          <a:ext cx="2424916" cy="2911928"/>
        </a:xfrm>
        <a:prstGeom prst="rect">
          <a:avLst/>
        </a:prstGeom>
      </xdr:spPr>
    </xdr:pic>
    <xdr:clientData/>
  </xdr:twoCellAnchor>
  <xdr:twoCellAnchor editAs="oneCell">
    <xdr:from>
      <xdr:col>13</xdr:col>
      <xdr:colOff>122464</xdr:colOff>
      <xdr:row>41</xdr:row>
      <xdr:rowOff>27215</xdr:rowOff>
    </xdr:from>
    <xdr:to>
      <xdr:col>14</xdr:col>
      <xdr:colOff>1759403</xdr:colOff>
      <xdr:row>58</xdr:row>
      <xdr:rowOff>16057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008678" y="8844644"/>
          <a:ext cx="2408464" cy="322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3</xdr:col>
      <xdr:colOff>882671</xdr:colOff>
      <xdr:row>84</xdr:row>
      <xdr:rowOff>68035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3389429"/>
          <a:ext cx="6189457" cy="3687535"/>
        </a:xfrm>
        <a:prstGeom prst="rect">
          <a:avLst/>
        </a:prstGeom>
      </xdr:spPr>
    </xdr:pic>
    <xdr:clientData/>
  </xdr:twoCellAnchor>
  <xdr:twoCellAnchor editAs="oneCell">
    <xdr:from>
      <xdr:col>4</xdr:col>
      <xdr:colOff>68035</xdr:colOff>
      <xdr:row>65</xdr:row>
      <xdr:rowOff>176892</xdr:rowOff>
    </xdr:from>
    <xdr:to>
      <xdr:col>6</xdr:col>
      <xdr:colOff>554846</xdr:colOff>
      <xdr:row>81</xdr:row>
      <xdr:rowOff>54428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340928" y="13566321"/>
          <a:ext cx="2541489" cy="2925536"/>
        </a:xfrm>
        <a:prstGeom prst="rect">
          <a:avLst/>
        </a:prstGeom>
      </xdr:spPr>
    </xdr:pic>
    <xdr:clientData/>
  </xdr:twoCellAnchor>
  <xdr:twoCellAnchor editAs="oneCell">
    <xdr:from>
      <xdr:col>7</xdr:col>
      <xdr:colOff>81642</xdr:colOff>
      <xdr:row>65</xdr:row>
      <xdr:rowOff>54428</xdr:rowOff>
    </xdr:from>
    <xdr:to>
      <xdr:col>9</xdr:col>
      <xdr:colOff>476249</xdr:colOff>
      <xdr:row>83</xdr:row>
      <xdr:rowOff>146754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35142" y="13443857"/>
          <a:ext cx="2653393" cy="3521326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108857</xdr:colOff>
      <xdr:row>65</xdr:row>
      <xdr:rowOff>108858</xdr:rowOff>
    </xdr:from>
    <xdr:to>
      <xdr:col>12</xdr:col>
      <xdr:colOff>264353</xdr:colOff>
      <xdr:row>81</xdr:row>
      <xdr:rowOff>108857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74286" y="13498287"/>
          <a:ext cx="2427889" cy="3047999"/>
        </a:xfrm>
        <a:prstGeom prst="rect">
          <a:avLst/>
        </a:prstGeom>
      </xdr:spPr>
    </xdr:pic>
    <xdr:clientData/>
  </xdr:twoCellAnchor>
  <xdr:twoCellAnchor editAs="oneCell">
    <xdr:from>
      <xdr:col>13</xdr:col>
      <xdr:colOff>81642</xdr:colOff>
      <xdr:row>65</xdr:row>
      <xdr:rowOff>176892</xdr:rowOff>
    </xdr:from>
    <xdr:to>
      <xdr:col>14</xdr:col>
      <xdr:colOff>1646465</xdr:colOff>
      <xdr:row>79</xdr:row>
      <xdr:rowOff>147626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967856" y="13566321"/>
          <a:ext cx="2326823" cy="2637734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108856</xdr:colOff>
      <xdr:row>114</xdr:row>
      <xdr:rowOff>54429</xdr:rowOff>
    </xdr:from>
    <xdr:to>
      <xdr:col>3</xdr:col>
      <xdr:colOff>912183</xdr:colOff>
      <xdr:row>133</xdr:row>
      <xdr:rowOff>136071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8856" y="22778358"/>
          <a:ext cx="6110113" cy="3701142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115</xdr:row>
      <xdr:rowOff>136070</xdr:rowOff>
    </xdr:from>
    <xdr:to>
      <xdr:col>6</xdr:col>
      <xdr:colOff>571135</xdr:colOff>
      <xdr:row>130</xdr:row>
      <xdr:rowOff>27213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381750" y="23050499"/>
          <a:ext cx="2516956" cy="2748643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108855</xdr:colOff>
      <xdr:row>115</xdr:row>
      <xdr:rowOff>136071</xdr:rowOff>
    </xdr:from>
    <xdr:to>
      <xdr:col>9</xdr:col>
      <xdr:colOff>625926</xdr:colOff>
      <xdr:row>133</xdr:row>
      <xdr:rowOff>47713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62355" y="23050500"/>
          <a:ext cx="2775857" cy="3340642"/>
        </a:xfrm>
        <a:prstGeom prst="rect">
          <a:avLst/>
        </a:prstGeom>
      </xdr:spPr>
    </xdr:pic>
    <xdr:clientData/>
  </xdr:twoCellAnchor>
  <xdr:twoCellAnchor editAs="oneCell">
    <xdr:from>
      <xdr:col>10</xdr:col>
      <xdr:colOff>149678</xdr:colOff>
      <xdr:row>115</xdr:row>
      <xdr:rowOff>81642</xdr:rowOff>
    </xdr:from>
    <xdr:to>
      <xdr:col>12</xdr:col>
      <xdr:colOff>284984</xdr:colOff>
      <xdr:row>130</xdr:row>
      <xdr:rowOff>95249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15107" y="22996071"/>
          <a:ext cx="2407699" cy="2871107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95251</xdr:colOff>
      <xdr:row>116</xdr:row>
      <xdr:rowOff>2</xdr:rowOff>
    </xdr:from>
    <xdr:to>
      <xdr:col>14</xdr:col>
      <xdr:colOff>1737352</xdr:colOff>
      <xdr:row>130</xdr:row>
      <xdr:rowOff>163285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981465" y="23104931"/>
          <a:ext cx="2404101" cy="2830283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89</xdr:row>
      <xdr:rowOff>136070</xdr:rowOff>
    </xdr:from>
    <xdr:to>
      <xdr:col>3</xdr:col>
      <xdr:colOff>857250</xdr:colOff>
      <xdr:row>105</xdr:row>
      <xdr:rowOff>69411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0821" y="18097499"/>
          <a:ext cx="6123215" cy="2981341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408214</xdr:colOff>
      <xdr:row>90</xdr:row>
      <xdr:rowOff>81642</xdr:rowOff>
    </xdr:from>
    <xdr:to>
      <xdr:col>6</xdr:col>
      <xdr:colOff>231322</xdr:colOff>
      <xdr:row>108</xdr:row>
      <xdr:rowOff>29444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81107" y="18233571"/>
          <a:ext cx="1877786" cy="3376802"/>
        </a:xfrm>
        <a:prstGeom prst="rect">
          <a:avLst/>
        </a:prstGeom>
      </xdr:spPr>
    </xdr:pic>
    <xdr:clientData/>
  </xdr:twoCellAnchor>
  <xdr:twoCellAnchor editAs="oneCell">
    <xdr:from>
      <xdr:col>7</xdr:col>
      <xdr:colOff>734785</xdr:colOff>
      <xdr:row>89</xdr:row>
      <xdr:rowOff>81644</xdr:rowOff>
    </xdr:from>
    <xdr:to>
      <xdr:col>8</xdr:col>
      <xdr:colOff>1333499</xdr:colOff>
      <xdr:row>109</xdr:row>
      <xdr:rowOff>139668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688285" y="18043073"/>
          <a:ext cx="1469572" cy="3868024"/>
        </a:xfrm>
        <a:prstGeom prst="rect">
          <a:avLst/>
        </a:prstGeom>
      </xdr:spPr>
    </xdr:pic>
    <xdr:clientData/>
  </xdr:twoCellAnchor>
  <xdr:twoCellAnchor editAs="oneCell">
    <xdr:from>
      <xdr:col>10</xdr:col>
      <xdr:colOff>503462</xdr:colOff>
      <xdr:row>90</xdr:row>
      <xdr:rowOff>54429</xdr:rowOff>
    </xdr:from>
    <xdr:to>
      <xdr:col>11</xdr:col>
      <xdr:colOff>870856</xdr:colOff>
      <xdr:row>108</xdr:row>
      <xdr:rowOff>97072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368891" y="18206358"/>
          <a:ext cx="1564823" cy="34716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40822</xdr:rowOff>
    </xdr:from>
    <xdr:to>
      <xdr:col>14</xdr:col>
      <xdr:colOff>1102178</xdr:colOff>
      <xdr:row>108</xdr:row>
      <xdr:rowOff>176011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648214" y="18192751"/>
          <a:ext cx="1102178" cy="356418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285752</xdr:colOff>
      <xdr:row>150</xdr:row>
      <xdr:rowOff>54429</xdr:rowOff>
    </xdr:from>
    <xdr:to>
      <xdr:col>0</xdr:col>
      <xdr:colOff>1646465</xdr:colOff>
      <xdr:row>150</xdr:row>
      <xdr:rowOff>1318172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30901822"/>
          <a:ext cx="1360713" cy="1263743"/>
        </a:xfrm>
        <a:prstGeom prst="rect">
          <a:avLst/>
        </a:prstGeom>
      </xdr:spPr>
    </xdr:pic>
    <xdr:clientData/>
  </xdr:twoCellAnchor>
  <xdr:twoCellAnchor editAs="oneCell">
    <xdr:from>
      <xdr:col>0</xdr:col>
      <xdr:colOff>122464</xdr:colOff>
      <xdr:row>158</xdr:row>
      <xdr:rowOff>136072</xdr:rowOff>
    </xdr:from>
    <xdr:to>
      <xdr:col>4</xdr:col>
      <xdr:colOff>263585</xdr:colOff>
      <xdr:row>175</xdr:row>
      <xdr:rowOff>81643</xdr:rowOff>
    </xdr:to>
    <xdr:pic>
      <xdr:nvPicPr>
        <xdr:cNvPr id="65" name="Imagen 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2464" y="33922608"/>
          <a:ext cx="6414014" cy="3184071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158</xdr:row>
      <xdr:rowOff>13606</xdr:rowOff>
    </xdr:from>
    <xdr:to>
      <xdr:col>8</xdr:col>
      <xdr:colOff>1265464</xdr:colOff>
      <xdr:row>178</xdr:row>
      <xdr:rowOff>114295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84571" y="33800142"/>
          <a:ext cx="4136572" cy="3910689"/>
        </a:xfrm>
        <a:prstGeom prst="rect">
          <a:avLst/>
        </a:prstGeom>
      </xdr:spPr>
    </xdr:pic>
    <xdr:clientData/>
  </xdr:twoCellAnchor>
  <xdr:twoCellAnchor editAs="oneCell">
    <xdr:from>
      <xdr:col>10</xdr:col>
      <xdr:colOff>163285</xdr:colOff>
      <xdr:row>157</xdr:row>
      <xdr:rowOff>176893</xdr:rowOff>
    </xdr:from>
    <xdr:to>
      <xdr:col>14</xdr:col>
      <xdr:colOff>503463</xdr:colOff>
      <xdr:row>178</xdr:row>
      <xdr:rowOff>134966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450535" y="33772929"/>
          <a:ext cx="4136571" cy="395857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183</xdr:row>
      <xdr:rowOff>163285</xdr:rowOff>
    </xdr:from>
    <xdr:to>
      <xdr:col>4</xdr:col>
      <xdr:colOff>308642</xdr:colOff>
      <xdr:row>201</xdr:row>
      <xdr:rowOff>149678</xdr:rowOff>
    </xdr:to>
    <xdr:pic>
      <xdr:nvPicPr>
        <xdr:cNvPr id="68" name="Picture 1">
          <a:extLst>
            <a:ext uri="{FF2B5EF4-FFF2-40B4-BE49-F238E27FC236}">
              <a16:creationId xmlns:a16="http://schemas.microsoft.com/office/drawing/2014/main" xmlns="" id="{4065EC71-FC5D-DA4B-A1ED-ECCA49DBF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250" y="38712321"/>
          <a:ext cx="6486285" cy="3415393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231321</xdr:colOff>
      <xdr:row>183</xdr:row>
      <xdr:rowOff>149679</xdr:rowOff>
    </xdr:from>
    <xdr:to>
      <xdr:col>8</xdr:col>
      <xdr:colOff>1061356</xdr:colOff>
      <xdr:row>203</xdr:row>
      <xdr:rowOff>135105</xdr:rowOff>
    </xdr:to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361464" y="38698715"/>
          <a:ext cx="3755571" cy="3795426"/>
        </a:xfrm>
        <a:prstGeom prst="rect">
          <a:avLst/>
        </a:prstGeom>
      </xdr:spPr>
    </xdr:pic>
    <xdr:clientData/>
  </xdr:twoCellAnchor>
  <xdr:twoCellAnchor editAs="oneCell">
    <xdr:from>
      <xdr:col>10</xdr:col>
      <xdr:colOff>449035</xdr:colOff>
      <xdr:row>183</xdr:row>
      <xdr:rowOff>136071</xdr:rowOff>
    </xdr:from>
    <xdr:to>
      <xdr:col>14</xdr:col>
      <xdr:colOff>734785</xdr:colOff>
      <xdr:row>205</xdr:row>
      <xdr:rowOff>45088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736285" y="38685107"/>
          <a:ext cx="4082143" cy="4100017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136072</xdr:colOff>
      <xdr:row>209</xdr:row>
      <xdr:rowOff>68036</xdr:rowOff>
    </xdr:from>
    <xdr:to>
      <xdr:col>4</xdr:col>
      <xdr:colOff>312964</xdr:colOff>
      <xdr:row>226</xdr:row>
      <xdr:rowOff>42039</xdr:rowOff>
    </xdr:to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6072" y="43570072"/>
          <a:ext cx="6449785" cy="3212503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312964</xdr:colOff>
      <xdr:row>209</xdr:row>
      <xdr:rowOff>0</xdr:rowOff>
    </xdr:from>
    <xdr:to>
      <xdr:col>8</xdr:col>
      <xdr:colOff>775606</xdr:colOff>
      <xdr:row>230</xdr:row>
      <xdr:rowOff>19111</xdr:rowOff>
    </xdr:to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443107" y="43502036"/>
          <a:ext cx="3388178" cy="4019611"/>
        </a:xfrm>
        <a:prstGeom prst="rect">
          <a:avLst/>
        </a:prstGeom>
      </xdr:spPr>
    </xdr:pic>
    <xdr:clientData/>
  </xdr:twoCellAnchor>
  <xdr:twoCellAnchor editAs="oneCell">
    <xdr:from>
      <xdr:col>10</xdr:col>
      <xdr:colOff>421822</xdr:colOff>
      <xdr:row>209</xdr:row>
      <xdr:rowOff>0</xdr:rowOff>
    </xdr:from>
    <xdr:to>
      <xdr:col>14</xdr:col>
      <xdr:colOff>612321</xdr:colOff>
      <xdr:row>233</xdr:row>
      <xdr:rowOff>21776</xdr:rowOff>
    </xdr:to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709072" y="43502036"/>
          <a:ext cx="3986892" cy="4593776"/>
        </a:xfrm>
        <a:prstGeom prst="rect">
          <a:avLst/>
        </a:prstGeom>
      </xdr:spPr>
    </xdr:pic>
    <xdr:clientData/>
  </xdr:twoCellAnchor>
  <xdr:twoCellAnchor editAs="oneCell">
    <xdr:from>
      <xdr:col>0</xdr:col>
      <xdr:colOff>68036</xdr:colOff>
      <xdr:row>237</xdr:row>
      <xdr:rowOff>27214</xdr:rowOff>
    </xdr:from>
    <xdr:to>
      <xdr:col>4</xdr:col>
      <xdr:colOff>297122</xdr:colOff>
      <xdr:row>254</xdr:row>
      <xdr:rowOff>27214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036" y="48863250"/>
          <a:ext cx="6501979" cy="3238500"/>
        </a:xfrm>
        <a:prstGeom prst="rect">
          <a:avLst/>
        </a:prstGeom>
      </xdr:spPr>
    </xdr:pic>
    <xdr:clientData/>
  </xdr:twoCellAnchor>
  <xdr:twoCellAnchor editAs="oneCell">
    <xdr:from>
      <xdr:col>5</xdr:col>
      <xdr:colOff>340178</xdr:colOff>
      <xdr:row>236</xdr:row>
      <xdr:rowOff>149678</xdr:rowOff>
    </xdr:from>
    <xdr:to>
      <xdr:col>8</xdr:col>
      <xdr:colOff>1374320</xdr:colOff>
      <xdr:row>261</xdr:row>
      <xdr:rowOff>159361</xdr:rowOff>
    </xdr:to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470321" y="48795214"/>
          <a:ext cx="3959678" cy="4772183"/>
        </a:xfrm>
        <a:prstGeom prst="rect">
          <a:avLst/>
        </a:prstGeom>
      </xdr:spPr>
    </xdr:pic>
    <xdr:clientData/>
  </xdr:twoCellAnchor>
  <xdr:twoCellAnchor editAs="oneCell">
    <xdr:from>
      <xdr:col>10</xdr:col>
      <xdr:colOff>231322</xdr:colOff>
      <xdr:row>236</xdr:row>
      <xdr:rowOff>176892</xdr:rowOff>
    </xdr:from>
    <xdr:to>
      <xdr:col>14</xdr:col>
      <xdr:colOff>312965</xdr:colOff>
      <xdr:row>261</xdr:row>
      <xdr:rowOff>9657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518572" y="48822428"/>
          <a:ext cx="3878036" cy="4595265"/>
        </a:xfrm>
        <a:prstGeom prst="rect">
          <a:avLst/>
        </a:prstGeom>
      </xdr:spPr>
    </xdr:pic>
    <xdr:clientData/>
  </xdr:twoCellAnchor>
  <xdr:oneCellAnchor>
    <xdr:from>
      <xdr:col>1</xdr:col>
      <xdr:colOff>326571</xdr:colOff>
      <xdr:row>268</xdr:row>
      <xdr:rowOff>77108</xdr:rowOff>
    </xdr:from>
    <xdr:ext cx="1079500" cy="1117486"/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31006144"/>
          <a:ext cx="1079500" cy="1117486"/>
        </a:xfrm>
        <a:prstGeom prst="rect">
          <a:avLst/>
        </a:prstGeom>
      </xdr:spPr>
    </xdr:pic>
    <xdr:clientData/>
  </xdr:oneCellAnchor>
  <xdr:oneCellAnchor>
    <xdr:from>
      <xdr:col>2</xdr:col>
      <xdr:colOff>244929</xdr:colOff>
      <xdr:row>268</xdr:row>
      <xdr:rowOff>141173</xdr:rowOff>
    </xdr:from>
    <xdr:ext cx="1079500" cy="1220212"/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31070209"/>
          <a:ext cx="1079500" cy="1220212"/>
        </a:xfrm>
        <a:prstGeom prst="rect">
          <a:avLst/>
        </a:prstGeom>
      </xdr:spPr>
    </xdr:pic>
    <xdr:clientData/>
  </xdr:oneCellAnchor>
  <xdr:oneCellAnchor>
    <xdr:from>
      <xdr:col>3</xdr:col>
      <xdr:colOff>371928</xdr:colOff>
      <xdr:row>268</xdr:row>
      <xdr:rowOff>153081</xdr:rowOff>
    </xdr:from>
    <xdr:ext cx="1079500" cy="1100915"/>
    <xdr:pic>
      <xdr:nvPicPr>
        <xdr:cNvPr id="79" name="Imagen 78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78714" y="31082117"/>
          <a:ext cx="1079500" cy="1100915"/>
        </a:xfrm>
        <a:prstGeom prst="rect">
          <a:avLst/>
        </a:prstGeom>
      </xdr:spPr>
    </xdr:pic>
    <xdr:clientData/>
  </xdr:oneCellAnchor>
  <xdr:oneCellAnchor>
    <xdr:from>
      <xdr:col>5</xdr:col>
      <xdr:colOff>458108</xdr:colOff>
      <xdr:row>268</xdr:row>
      <xdr:rowOff>167820</xdr:rowOff>
    </xdr:from>
    <xdr:ext cx="1079500" cy="1011131"/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31096856"/>
          <a:ext cx="1079500" cy="1011131"/>
        </a:xfrm>
        <a:prstGeom prst="rect">
          <a:avLst/>
        </a:prstGeom>
      </xdr:spPr>
    </xdr:pic>
    <xdr:clientData/>
  </xdr:oneCellAnchor>
  <xdr:oneCellAnchor>
    <xdr:from>
      <xdr:col>8</xdr:col>
      <xdr:colOff>233589</xdr:colOff>
      <xdr:row>268</xdr:row>
      <xdr:rowOff>77677</xdr:rowOff>
    </xdr:from>
    <xdr:ext cx="1079500" cy="1245512"/>
    <xdr:pic>
      <xdr:nvPicPr>
        <xdr:cNvPr id="81" name="Imagen 8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89268" y="31006713"/>
          <a:ext cx="1079500" cy="1245512"/>
        </a:xfrm>
        <a:prstGeom prst="rect">
          <a:avLst/>
        </a:prstGeom>
      </xdr:spPr>
    </xdr:pic>
    <xdr:clientData/>
  </xdr:oneCellAnchor>
  <xdr:oneCellAnchor>
    <xdr:from>
      <xdr:col>11</xdr:col>
      <xdr:colOff>147410</xdr:colOff>
      <xdr:row>267</xdr:row>
      <xdr:rowOff>712108</xdr:rowOff>
    </xdr:from>
    <xdr:ext cx="1079500" cy="1233715"/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32089" y="30906358"/>
          <a:ext cx="1079500" cy="1233715"/>
        </a:xfrm>
        <a:prstGeom prst="rect">
          <a:avLst/>
        </a:prstGeom>
      </xdr:spPr>
    </xdr:pic>
    <xdr:clientData/>
  </xdr:oneCellAnchor>
  <xdr:oneCellAnchor>
    <xdr:from>
      <xdr:col>14</xdr:col>
      <xdr:colOff>346981</xdr:colOff>
      <xdr:row>268</xdr:row>
      <xdr:rowOff>68035</xdr:rowOff>
    </xdr:from>
    <xdr:ext cx="1079500" cy="1118541"/>
    <xdr:pic>
      <xdr:nvPicPr>
        <xdr:cNvPr id="83" name="Imagen 8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30624" y="30997071"/>
          <a:ext cx="1079500" cy="1118541"/>
        </a:xfrm>
        <a:prstGeom prst="rect">
          <a:avLst/>
        </a:prstGeom>
      </xdr:spPr>
    </xdr:pic>
    <xdr:clientData/>
  </xdr:oneCellAnchor>
  <xdr:oneCellAnchor>
    <xdr:from>
      <xdr:col>0</xdr:col>
      <xdr:colOff>285752</xdr:colOff>
      <xdr:row>268</xdr:row>
      <xdr:rowOff>54429</xdr:rowOff>
    </xdr:from>
    <xdr:ext cx="1360713" cy="1263743"/>
    <xdr:pic>
      <xdr:nvPicPr>
        <xdr:cNvPr id="84" name="Imagen 8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30983465"/>
          <a:ext cx="1360713" cy="1263743"/>
        </a:xfrm>
        <a:prstGeom prst="rect">
          <a:avLst/>
        </a:prstGeom>
      </xdr:spPr>
    </xdr:pic>
    <xdr:clientData/>
  </xdr:oneCellAnchor>
  <xdr:twoCellAnchor editAs="oneCell">
    <xdr:from>
      <xdr:col>3</xdr:col>
      <xdr:colOff>312964</xdr:colOff>
      <xdr:row>284</xdr:row>
      <xdr:rowOff>176893</xdr:rowOff>
    </xdr:from>
    <xdr:to>
      <xdr:col>6</xdr:col>
      <xdr:colOff>526789</xdr:colOff>
      <xdr:row>284</xdr:row>
      <xdr:rowOff>2122714</xdr:rowOff>
    </xdr:to>
    <xdr:pic>
      <xdr:nvPicPr>
        <xdr:cNvPr id="85" name="Imagen 84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619750" y="59245500"/>
          <a:ext cx="3234610" cy="1945821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680357</xdr:colOff>
      <xdr:row>285</xdr:row>
      <xdr:rowOff>40822</xdr:rowOff>
    </xdr:from>
    <xdr:to>
      <xdr:col>6</xdr:col>
      <xdr:colOff>394607</xdr:colOff>
      <xdr:row>285</xdr:row>
      <xdr:rowOff>2328086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87143" y="61517893"/>
          <a:ext cx="2735035" cy="2287264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272143</xdr:colOff>
      <xdr:row>286</xdr:row>
      <xdr:rowOff>81642</xdr:rowOff>
    </xdr:from>
    <xdr:to>
      <xdr:col>6</xdr:col>
      <xdr:colOff>666750</xdr:colOff>
      <xdr:row>286</xdr:row>
      <xdr:rowOff>2334349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578929" y="63967178"/>
          <a:ext cx="3415392" cy="2252707"/>
        </a:xfrm>
        <a:prstGeom prst="rect">
          <a:avLst/>
        </a:prstGeom>
      </xdr:spPr>
    </xdr:pic>
    <xdr:clientData/>
  </xdr:twoCellAnchor>
  <xdr:twoCellAnchor editAs="oneCell">
    <xdr:from>
      <xdr:col>3</xdr:col>
      <xdr:colOff>462643</xdr:colOff>
      <xdr:row>287</xdr:row>
      <xdr:rowOff>122464</xdr:rowOff>
    </xdr:from>
    <xdr:to>
      <xdr:col>6</xdr:col>
      <xdr:colOff>476250</xdr:colOff>
      <xdr:row>287</xdr:row>
      <xdr:rowOff>2295888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769429" y="66416464"/>
          <a:ext cx="3034392" cy="2173424"/>
        </a:xfrm>
        <a:prstGeom prst="rect">
          <a:avLst/>
        </a:prstGeom>
      </xdr:spPr>
    </xdr:pic>
    <xdr:clientData/>
  </xdr:twoCellAnchor>
  <xdr:twoCellAnchor editAs="oneCell">
    <xdr:from>
      <xdr:col>4</xdr:col>
      <xdr:colOff>503464</xdr:colOff>
      <xdr:row>288</xdr:row>
      <xdr:rowOff>54428</xdr:rowOff>
    </xdr:from>
    <xdr:to>
      <xdr:col>5</xdr:col>
      <xdr:colOff>1074965</xdr:colOff>
      <xdr:row>288</xdr:row>
      <xdr:rowOff>2362411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776357" y="68756892"/>
          <a:ext cx="1428751" cy="2307983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353785</xdr:colOff>
      <xdr:row>289</xdr:row>
      <xdr:rowOff>81642</xdr:rowOff>
    </xdr:from>
    <xdr:to>
      <xdr:col>6</xdr:col>
      <xdr:colOff>707571</xdr:colOff>
      <xdr:row>289</xdr:row>
      <xdr:rowOff>2386595</xdr:rowOff>
    </xdr:to>
    <xdr:pic>
      <xdr:nvPicPr>
        <xdr:cNvPr id="90" name="Imagen 8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660571" y="71192571"/>
          <a:ext cx="3374571" cy="2304953"/>
        </a:xfrm>
        <a:prstGeom prst="rect">
          <a:avLst/>
        </a:prstGeom>
      </xdr:spPr>
    </xdr:pic>
    <xdr:clientData/>
  </xdr:twoCellAnchor>
  <xdr:twoCellAnchor editAs="oneCell">
    <xdr:from>
      <xdr:col>3</xdr:col>
      <xdr:colOff>707570</xdr:colOff>
      <xdr:row>290</xdr:row>
      <xdr:rowOff>149678</xdr:rowOff>
    </xdr:from>
    <xdr:to>
      <xdr:col>6</xdr:col>
      <xdr:colOff>449034</xdr:colOff>
      <xdr:row>290</xdr:row>
      <xdr:rowOff>2285198</xdr:rowOff>
    </xdr:to>
    <xdr:pic>
      <xdr:nvPicPr>
        <xdr:cNvPr id="91" name="Imagen 9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14356" y="73669071"/>
          <a:ext cx="2762249" cy="213552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284</xdr:row>
      <xdr:rowOff>449035</xdr:rowOff>
    </xdr:from>
    <xdr:to>
      <xdr:col>14</xdr:col>
      <xdr:colOff>1731411</xdr:colOff>
      <xdr:row>284</xdr:row>
      <xdr:rowOff>1809749</xdr:rowOff>
    </xdr:to>
    <xdr:pic>
      <xdr:nvPicPr>
        <xdr:cNvPr id="99" name="Imagen 9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750143" y="59762571"/>
          <a:ext cx="3064911" cy="1360714"/>
        </a:xfrm>
        <a:prstGeom prst="rect">
          <a:avLst/>
        </a:prstGeom>
      </xdr:spPr>
    </xdr:pic>
    <xdr:clientData/>
  </xdr:twoCellAnchor>
  <xdr:twoCellAnchor editAs="oneCell">
    <xdr:from>
      <xdr:col>12</xdr:col>
      <xdr:colOff>204107</xdr:colOff>
      <xdr:row>285</xdr:row>
      <xdr:rowOff>204107</xdr:rowOff>
    </xdr:from>
    <xdr:to>
      <xdr:col>14</xdr:col>
      <xdr:colOff>1624273</xdr:colOff>
      <xdr:row>285</xdr:row>
      <xdr:rowOff>2163536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763750" y="61926107"/>
          <a:ext cx="2944166" cy="1959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286</xdr:row>
      <xdr:rowOff>136070</xdr:rowOff>
    </xdr:from>
    <xdr:to>
      <xdr:col>14</xdr:col>
      <xdr:colOff>1560117</xdr:colOff>
      <xdr:row>286</xdr:row>
      <xdr:rowOff>2286001</xdr:rowOff>
    </xdr:to>
    <xdr:pic>
      <xdr:nvPicPr>
        <xdr:cNvPr id="101" name="Imagen 10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750143" y="64266534"/>
          <a:ext cx="2893617" cy="2149931"/>
        </a:xfrm>
        <a:prstGeom prst="rect">
          <a:avLst/>
        </a:prstGeom>
      </xdr:spPr>
    </xdr:pic>
    <xdr:clientData/>
  </xdr:twoCellAnchor>
  <xdr:twoCellAnchor editAs="oneCell">
    <xdr:from>
      <xdr:col>12</xdr:col>
      <xdr:colOff>653143</xdr:colOff>
      <xdr:row>287</xdr:row>
      <xdr:rowOff>176892</xdr:rowOff>
    </xdr:from>
    <xdr:to>
      <xdr:col>14</xdr:col>
      <xdr:colOff>1107839</xdr:colOff>
      <xdr:row>287</xdr:row>
      <xdr:rowOff>2326821</xdr:rowOff>
    </xdr:to>
    <xdr:pic>
      <xdr:nvPicPr>
        <xdr:cNvPr id="102" name="Imagen 10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212786" y="66715821"/>
          <a:ext cx="1978696" cy="2149929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288</xdr:row>
      <xdr:rowOff>68036</xdr:rowOff>
    </xdr:from>
    <xdr:to>
      <xdr:col>14</xdr:col>
      <xdr:colOff>775607</xdr:colOff>
      <xdr:row>288</xdr:row>
      <xdr:rowOff>2306176</xdr:rowOff>
    </xdr:to>
    <xdr:pic>
      <xdr:nvPicPr>
        <xdr:cNvPr id="103" name="Imagen 10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416893" y="69015429"/>
          <a:ext cx="1442357" cy="2238140"/>
        </a:xfrm>
        <a:prstGeom prst="rect">
          <a:avLst/>
        </a:prstGeom>
      </xdr:spPr>
    </xdr:pic>
    <xdr:clientData/>
  </xdr:twoCellAnchor>
  <xdr:twoCellAnchor editAs="oneCell">
    <xdr:from>
      <xdr:col>13</xdr:col>
      <xdr:colOff>244929</xdr:colOff>
      <xdr:row>289</xdr:row>
      <xdr:rowOff>54428</xdr:rowOff>
    </xdr:from>
    <xdr:to>
      <xdr:col>14</xdr:col>
      <xdr:colOff>693964</xdr:colOff>
      <xdr:row>289</xdr:row>
      <xdr:rowOff>2249802</xdr:rowOff>
    </xdr:to>
    <xdr:pic>
      <xdr:nvPicPr>
        <xdr:cNvPr id="104" name="Imagen 10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5566572" y="71410285"/>
          <a:ext cx="1211035" cy="2195374"/>
        </a:xfrm>
        <a:prstGeom prst="rect">
          <a:avLst/>
        </a:prstGeom>
      </xdr:spPr>
    </xdr:pic>
    <xdr:clientData/>
  </xdr:twoCellAnchor>
  <xdr:oneCellAnchor>
    <xdr:from>
      <xdr:col>1</xdr:col>
      <xdr:colOff>326571</xdr:colOff>
      <xdr:row>295</xdr:row>
      <xdr:rowOff>158751</xdr:rowOff>
    </xdr:from>
    <xdr:ext cx="1079500" cy="1117486"/>
    <xdr:pic>
      <xdr:nvPicPr>
        <xdr:cNvPr id="105" name="Imagen 10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77665037"/>
          <a:ext cx="1079500" cy="1117486"/>
        </a:xfrm>
        <a:prstGeom prst="rect">
          <a:avLst/>
        </a:prstGeom>
      </xdr:spPr>
    </xdr:pic>
    <xdr:clientData/>
  </xdr:oneCellAnchor>
  <xdr:oneCellAnchor>
    <xdr:from>
      <xdr:col>2</xdr:col>
      <xdr:colOff>244929</xdr:colOff>
      <xdr:row>295</xdr:row>
      <xdr:rowOff>209209</xdr:rowOff>
    </xdr:from>
    <xdr:ext cx="1079500" cy="1220212"/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77715495"/>
          <a:ext cx="1079500" cy="1220212"/>
        </a:xfrm>
        <a:prstGeom prst="rect">
          <a:avLst/>
        </a:prstGeom>
      </xdr:spPr>
    </xdr:pic>
    <xdr:clientData/>
  </xdr:oneCellAnchor>
  <xdr:oneCellAnchor>
    <xdr:from>
      <xdr:col>3</xdr:col>
      <xdr:colOff>412749</xdr:colOff>
      <xdr:row>295</xdr:row>
      <xdr:rowOff>221117</xdr:rowOff>
    </xdr:from>
    <xdr:ext cx="1079500" cy="1100915"/>
    <xdr:pic>
      <xdr:nvPicPr>
        <xdr:cNvPr id="107" name="Imagen 106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19535" y="77727403"/>
          <a:ext cx="1079500" cy="1100915"/>
        </a:xfrm>
        <a:prstGeom prst="rect">
          <a:avLst/>
        </a:prstGeom>
      </xdr:spPr>
    </xdr:pic>
    <xdr:clientData/>
  </xdr:oneCellAnchor>
  <xdr:oneCellAnchor>
    <xdr:from>
      <xdr:col>5</xdr:col>
      <xdr:colOff>458108</xdr:colOff>
      <xdr:row>295</xdr:row>
      <xdr:rowOff>263070</xdr:rowOff>
    </xdr:from>
    <xdr:ext cx="1079500" cy="1011131"/>
    <xdr:pic>
      <xdr:nvPicPr>
        <xdr:cNvPr id="108" name="Imagen 10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77769356"/>
          <a:ext cx="1079500" cy="1011131"/>
        </a:xfrm>
        <a:prstGeom prst="rect">
          <a:avLst/>
        </a:prstGeom>
      </xdr:spPr>
    </xdr:pic>
    <xdr:clientData/>
  </xdr:oneCellAnchor>
  <xdr:oneCellAnchor>
    <xdr:from>
      <xdr:col>8</xdr:col>
      <xdr:colOff>192768</xdr:colOff>
      <xdr:row>295</xdr:row>
      <xdr:rowOff>118498</xdr:rowOff>
    </xdr:from>
    <xdr:ext cx="1079500" cy="1245512"/>
    <xdr:pic>
      <xdr:nvPicPr>
        <xdr:cNvPr id="109" name="Imagen 10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48447" y="77624784"/>
          <a:ext cx="1079500" cy="1245512"/>
        </a:xfrm>
        <a:prstGeom prst="rect">
          <a:avLst/>
        </a:prstGeom>
      </xdr:spPr>
    </xdr:pic>
    <xdr:clientData/>
  </xdr:oneCellAnchor>
  <xdr:oneCellAnchor>
    <xdr:from>
      <xdr:col>11</xdr:col>
      <xdr:colOff>52160</xdr:colOff>
      <xdr:row>295</xdr:row>
      <xdr:rowOff>167822</xdr:rowOff>
    </xdr:from>
    <xdr:ext cx="1079500" cy="1233715"/>
    <xdr:pic>
      <xdr:nvPicPr>
        <xdr:cNvPr id="110" name="Imagen 109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536839" y="77674108"/>
          <a:ext cx="1079500" cy="1233715"/>
        </a:xfrm>
        <a:prstGeom prst="rect">
          <a:avLst/>
        </a:prstGeom>
      </xdr:spPr>
    </xdr:pic>
    <xdr:clientData/>
  </xdr:oneCellAnchor>
  <xdr:oneCellAnchor>
    <xdr:from>
      <xdr:col>14</xdr:col>
      <xdr:colOff>278945</xdr:colOff>
      <xdr:row>295</xdr:row>
      <xdr:rowOff>204107</xdr:rowOff>
    </xdr:from>
    <xdr:ext cx="1079500" cy="1118541"/>
    <xdr:pic>
      <xdr:nvPicPr>
        <xdr:cNvPr id="111" name="Imagen 11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2588" y="77710393"/>
          <a:ext cx="1079500" cy="1118541"/>
        </a:xfrm>
        <a:prstGeom prst="rect">
          <a:avLst/>
        </a:prstGeom>
      </xdr:spPr>
    </xdr:pic>
    <xdr:clientData/>
  </xdr:oneCellAnchor>
  <xdr:oneCellAnchor>
    <xdr:from>
      <xdr:col>0</xdr:col>
      <xdr:colOff>285752</xdr:colOff>
      <xdr:row>295</xdr:row>
      <xdr:rowOff>54429</xdr:rowOff>
    </xdr:from>
    <xdr:ext cx="1360713" cy="1263743"/>
    <xdr:pic>
      <xdr:nvPicPr>
        <xdr:cNvPr id="112" name="Imagen 11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55367465"/>
          <a:ext cx="1360713" cy="1263743"/>
        </a:xfrm>
        <a:prstGeom prst="rect">
          <a:avLst/>
        </a:prstGeom>
      </xdr:spPr>
    </xdr:pic>
    <xdr:clientData/>
  </xdr:oneCellAnchor>
  <xdr:oneCellAnchor>
    <xdr:from>
      <xdr:col>11</xdr:col>
      <xdr:colOff>147410</xdr:colOff>
      <xdr:row>149</xdr:row>
      <xdr:rowOff>712108</xdr:rowOff>
    </xdr:from>
    <xdr:ext cx="1079500" cy="1233715"/>
    <xdr:pic>
      <xdr:nvPicPr>
        <xdr:cNvPr id="113" name="Imagen 11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32089" y="55276751"/>
          <a:ext cx="1079500" cy="1233715"/>
        </a:xfrm>
        <a:prstGeom prst="rect">
          <a:avLst/>
        </a:prstGeom>
      </xdr:spPr>
    </xdr:pic>
    <xdr:clientData/>
  </xdr:oneCellAnchor>
  <xdr:twoCellAnchor editAs="oneCell">
    <xdr:from>
      <xdr:col>0</xdr:col>
      <xdr:colOff>435429</xdr:colOff>
      <xdr:row>310</xdr:row>
      <xdr:rowOff>176893</xdr:rowOff>
    </xdr:from>
    <xdr:to>
      <xdr:col>1</xdr:col>
      <xdr:colOff>1006928</xdr:colOff>
      <xdr:row>317</xdr:row>
      <xdr:rowOff>87431</xdr:rowOff>
    </xdr:to>
    <xdr:pic>
      <xdr:nvPicPr>
        <xdr:cNvPr id="94" name="Picture 8">
          <a:extLst>
            <a:ext uri="{FF2B5EF4-FFF2-40B4-BE49-F238E27FC236}">
              <a16:creationId xmlns:a16="http://schemas.microsoft.com/office/drawing/2014/main" xmlns="" id="{D98EDF9A-9567-BC46-9C31-FCBF8E9CB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9" y="82214357"/>
          <a:ext cx="2530928" cy="1244038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571499</xdr:colOff>
      <xdr:row>321</xdr:row>
      <xdr:rowOff>149679</xdr:rowOff>
    </xdr:from>
    <xdr:to>
      <xdr:col>3</xdr:col>
      <xdr:colOff>367392</xdr:colOff>
      <xdr:row>340</xdr:row>
      <xdr:rowOff>151994</xdr:rowOff>
    </xdr:to>
    <xdr:pic>
      <xdr:nvPicPr>
        <xdr:cNvPr id="95" name="Picture 10">
          <a:extLst>
            <a:ext uri="{FF2B5EF4-FFF2-40B4-BE49-F238E27FC236}">
              <a16:creationId xmlns:a16="http://schemas.microsoft.com/office/drawing/2014/main" xmlns="" id="{ED6B6393-A831-8A4D-8989-0E82590BC9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571499" y="84282643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408214</xdr:colOff>
      <xdr:row>369</xdr:row>
      <xdr:rowOff>81643</xdr:rowOff>
    </xdr:from>
    <xdr:to>
      <xdr:col>3</xdr:col>
      <xdr:colOff>204107</xdr:colOff>
      <xdr:row>388</xdr:row>
      <xdr:rowOff>83958</xdr:rowOff>
    </xdr:to>
    <xdr:pic>
      <xdr:nvPicPr>
        <xdr:cNvPr id="97" name="Picture 10">
          <a:extLst>
            <a:ext uri="{FF2B5EF4-FFF2-40B4-BE49-F238E27FC236}">
              <a16:creationId xmlns:a16="http://schemas.microsoft.com/office/drawing/2014/main" xmlns="" id="{ED6B6393-A831-8A4D-8989-0E82590BC9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408214" y="93358607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392</xdr:row>
      <xdr:rowOff>149679</xdr:rowOff>
    </xdr:from>
    <xdr:to>
      <xdr:col>3</xdr:col>
      <xdr:colOff>367393</xdr:colOff>
      <xdr:row>411</xdr:row>
      <xdr:rowOff>151994</xdr:rowOff>
    </xdr:to>
    <xdr:pic>
      <xdr:nvPicPr>
        <xdr:cNvPr id="98" name="Picture 10">
          <a:extLst>
            <a:ext uri="{FF2B5EF4-FFF2-40B4-BE49-F238E27FC236}">
              <a16:creationId xmlns:a16="http://schemas.microsoft.com/office/drawing/2014/main" xmlns="" id="{ED6B6393-A831-8A4D-8989-0E82590BC9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571500" y="97808143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530678</xdr:colOff>
      <xdr:row>416</xdr:row>
      <xdr:rowOff>81643</xdr:rowOff>
    </xdr:from>
    <xdr:to>
      <xdr:col>3</xdr:col>
      <xdr:colOff>326571</xdr:colOff>
      <xdr:row>435</xdr:row>
      <xdr:rowOff>83958</xdr:rowOff>
    </xdr:to>
    <xdr:pic>
      <xdr:nvPicPr>
        <xdr:cNvPr id="114" name="Picture 10">
          <a:extLst>
            <a:ext uri="{FF2B5EF4-FFF2-40B4-BE49-F238E27FC236}">
              <a16:creationId xmlns:a16="http://schemas.microsoft.com/office/drawing/2014/main" xmlns="" id="{ED6B6393-A831-8A4D-8989-0E82590BC9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530678" y="102312107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639536</xdr:colOff>
      <xdr:row>440</xdr:row>
      <xdr:rowOff>13607</xdr:rowOff>
    </xdr:from>
    <xdr:to>
      <xdr:col>3</xdr:col>
      <xdr:colOff>435429</xdr:colOff>
      <xdr:row>459</xdr:row>
      <xdr:rowOff>15922</xdr:rowOff>
    </xdr:to>
    <xdr:pic>
      <xdr:nvPicPr>
        <xdr:cNvPr id="115" name="Picture 10">
          <a:extLst>
            <a:ext uri="{FF2B5EF4-FFF2-40B4-BE49-F238E27FC236}">
              <a16:creationId xmlns:a16="http://schemas.microsoft.com/office/drawing/2014/main" xmlns="" id="{ED6B6393-A831-8A4D-8989-0E82590BC9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639536" y="106816071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408215</xdr:colOff>
      <xdr:row>346</xdr:row>
      <xdr:rowOff>68036</xdr:rowOff>
    </xdr:from>
    <xdr:to>
      <xdr:col>3</xdr:col>
      <xdr:colOff>480397</xdr:colOff>
      <xdr:row>362</xdr:row>
      <xdr:rowOff>149679</xdr:rowOff>
    </xdr:to>
    <xdr:pic>
      <xdr:nvPicPr>
        <xdr:cNvPr id="116" name="Imagem 4">
          <a:extLst>
            <a:ext uri="{FF2B5EF4-FFF2-40B4-BE49-F238E27FC236}">
              <a16:creationId xmlns:a16="http://schemas.microsoft.com/office/drawing/2014/main" xmlns="" id="{F163D947-0F11-894A-A3EC-7FF442D6B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215" y="88963500"/>
          <a:ext cx="5378968" cy="3129643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816430</xdr:colOff>
      <xdr:row>464</xdr:row>
      <xdr:rowOff>81643</xdr:rowOff>
    </xdr:from>
    <xdr:to>
      <xdr:col>3</xdr:col>
      <xdr:colOff>612323</xdr:colOff>
      <xdr:row>483</xdr:row>
      <xdr:rowOff>83958</xdr:rowOff>
    </xdr:to>
    <xdr:pic>
      <xdr:nvPicPr>
        <xdr:cNvPr id="117" name="Picture 10">
          <a:extLst>
            <a:ext uri="{FF2B5EF4-FFF2-40B4-BE49-F238E27FC236}">
              <a16:creationId xmlns:a16="http://schemas.microsoft.com/office/drawing/2014/main" xmlns="" id="{ED6B6393-A831-8A4D-8989-0E82590BC9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816430" y="111456107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843644</xdr:colOff>
      <xdr:row>488</xdr:row>
      <xdr:rowOff>40822</xdr:rowOff>
    </xdr:from>
    <xdr:to>
      <xdr:col>3</xdr:col>
      <xdr:colOff>639537</xdr:colOff>
      <xdr:row>507</xdr:row>
      <xdr:rowOff>43137</xdr:rowOff>
    </xdr:to>
    <xdr:pic>
      <xdr:nvPicPr>
        <xdr:cNvPr id="118" name="Picture 10">
          <a:extLst>
            <a:ext uri="{FF2B5EF4-FFF2-40B4-BE49-F238E27FC236}">
              <a16:creationId xmlns:a16="http://schemas.microsoft.com/office/drawing/2014/main" xmlns="" id="{ED6B6393-A831-8A4D-8989-0E82590BC9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843644" y="115987286"/>
          <a:ext cx="5102679" cy="3621815"/>
        </a:xfrm>
        <a:prstGeom prst="rect">
          <a:avLst/>
        </a:prstGeom>
      </xdr:spPr>
    </xdr:pic>
    <xdr:clientData/>
  </xdr:twoCellAnchor>
  <xdr:oneCellAnchor>
    <xdr:from>
      <xdr:col>1</xdr:col>
      <xdr:colOff>326571</xdr:colOff>
      <xdr:row>511</xdr:row>
      <xdr:rowOff>158751</xdr:rowOff>
    </xdr:from>
    <xdr:ext cx="1079500" cy="1117486"/>
    <xdr:pic>
      <xdr:nvPicPr>
        <xdr:cNvPr id="119" name="Imagen 1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77678644"/>
          <a:ext cx="1079500" cy="1117486"/>
        </a:xfrm>
        <a:prstGeom prst="rect">
          <a:avLst/>
        </a:prstGeom>
      </xdr:spPr>
    </xdr:pic>
    <xdr:clientData/>
  </xdr:oneCellAnchor>
  <xdr:oneCellAnchor>
    <xdr:from>
      <xdr:col>2</xdr:col>
      <xdr:colOff>244929</xdr:colOff>
      <xdr:row>511</xdr:row>
      <xdr:rowOff>209209</xdr:rowOff>
    </xdr:from>
    <xdr:ext cx="1079500" cy="1220212"/>
    <xdr:pic>
      <xdr:nvPicPr>
        <xdr:cNvPr id="120" name="Imagen 11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77729102"/>
          <a:ext cx="1079500" cy="1220212"/>
        </a:xfrm>
        <a:prstGeom prst="rect">
          <a:avLst/>
        </a:prstGeom>
      </xdr:spPr>
    </xdr:pic>
    <xdr:clientData/>
  </xdr:oneCellAnchor>
  <xdr:oneCellAnchor>
    <xdr:from>
      <xdr:col>3</xdr:col>
      <xdr:colOff>412749</xdr:colOff>
      <xdr:row>511</xdr:row>
      <xdr:rowOff>221117</xdr:rowOff>
    </xdr:from>
    <xdr:ext cx="1079500" cy="1100915"/>
    <xdr:pic>
      <xdr:nvPicPr>
        <xdr:cNvPr id="121" name="Imagen 12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19535" y="77741010"/>
          <a:ext cx="1079500" cy="1100915"/>
        </a:xfrm>
        <a:prstGeom prst="rect">
          <a:avLst/>
        </a:prstGeom>
      </xdr:spPr>
    </xdr:pic>
    <xdr:clientData/>
  </xdr:oneCellAnchor>
  <xdr:oneCellAnchor>
    <xdr:from>
      <xdr:col>5</xdr:col>
      <xdr:colOff>458108</xdr:colOff>
      <xdr:row>511</xdr:row>
      <xdr:rowOff>263070</xdr:rowOff>
    </xdr:from>
    <xdr:ext cx="1079500" cy="1011131"/>
    <xdr:pic>
      <xdr:nvPicPr>
        <xdr:cNvPr id="122" name="Imagen 12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77782963"/>
          <a:ext cx="1079500" cy="1011131"/>
        </a:xfrm>
        <a:prstGeom prst="rect">
          <a:avLst/>
        </a:prstGeom>
      </xdr:spPr>
    </xdr:pic>
    <xdr:clientData/>
  </xdr:oneCellAnchor>
  <xdr:oneCellAnchor>
    <xdr:from>
      <xdr:col>8</xdr:col>
      <xdr:colOff>192768</xdr:colOff>
      <xdr:row>511</xdr:row>
      <xdr:rowOff>118498</xdr:rowOff>
    </xdr:from>
    <xdr:ext cx="1079500" cy="1245512"/>
    <xdr:pic>
      <xdr:nvPicPr>
        <xdr:cNvPr id="123" name="Imagen 12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48447" y="77638391"/>
          <a:ext cx="1079500" cy="1245512"/>
        </a:xfrm>
        <a:prstGeom prst="rect">
          <a:avLst/>
        </a:prstGeom>
      </xdr:spPr>
    </xdr:pic>
    <xdr:clientData/>
  </xdr:oneCellAnchor>
  <xdr:oneCellAnchor>
    <xdr:from>
      <xdr:col>11</xdr:col>
      <xdr:colOff>52160</xdr:colOff>
      <xdr:row>511</xdr:row>
      <xdr:rowOff>167822</xdr:rowOff>
    </xdr:from>
    <xdr:ext cx="1079500" cy="1233715"/>
    <xdr:pic>
      <xdr:nvPicPr>
        <xdr:cNvPr id="124" name="Imagen 12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536839" y="77687715"/>
          <a:ext cx="1079500" cy="1233715"/>
        </a:xfrm>
        <a:prstGeom prst="rect">
          <a:avLst/>
        </a:prstGeom>
      </xdr:spPr>
    </xdr:pic>
    <xdr:clientData/>
  </xdr:oneCellAnchor>
  <xdr:oneCellAnchor>
    <xdr:from>
      <xdr:col>14</xdr:col>
      <xdr:colOff>278945</xdr:colOff>
      <xdr:row>511</xdr:row>
      <xdr:rowOff>204107</xdr:rowOff>
    </xdr:from>
    <xdr:ext cx="1079500" cy="1118541"/>
    <xdr:pic>
      <xdr:nvPicPr>
        <xdr:cNvPr id="125" name="Imagen 12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2588" y="77724000"/>
          <a:ext cx="1079500" cy="1118541"/>
        </a:xfrm>
        <a:prstGeom prst="rect">
          <a:avLst/>
        </a:prstGeom>
      </xdr:spPr>
    </xdr:pic>
    <xdr:clientData/>
  </xdr:oneCellAnchor>
  <xdr:oneCellAnchor>
    <xdr:from>
      <xdr:col>0</xdr:col>
      <xdr:colOff>285752</xdr:colOff>
      <xdr:row>511</xdr:row>
      <xdr:rowOff>54429</xdr:rowOff>
    </xdr:from>
    <xdr:ext cx="1360713" cy="1263743"/>
    <xdr:pic>
      <xdr:nvPicPr>
        <xdr:cNvPr id="126" name="Imagen 125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77574322"/>
          <a:ext cx="1360713" cy="1263743"/>
        </a:xfrm>
        <a:prstGeom prst="rect">
          <a:avLst/>
        </a:prstGeom>
      </xdr:spPr>
    </xdr:pic>
    <xdr:clientData/>
  </xdr:oneCellAnchor>
  <xdr:twoCellAnchor editAs="oneCell">
    <xdr:from>
      <xdr:col>0</xdr:col>
      <xdr:colOff>104561</xdr:colOff>
      <xdr:row>523</xdr:row>
      <xdr:rowOff>27215</xdr:rowOff>
    </xdr:from>
    <xdr:to>
      <xdr:col>1</xdr:col>
      <xdr:colOff>77818</xdr:colOff>
      <xdr:row>530</xdr:row>
      <xdr:rowOff>1</xdr:rowOff>
    </xdr:to>
    <xdr:pic>
      <xdr:nvPicPr>
        <xdr:cNvPr id="127" name="Picture 49">
          <a:extLst>
            <a:ext uri="{FF2B5EF4-FFF2-40B4-BE49-F238E27FC236}">
              <a16:creationId xmlns:a16="http://schemas.microsoft.com/office/drawing/2014/main" xmlns="" id="{2E34BD28-CD2A-EA49-8D21-79B61868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61" y="124804715"/>
          <a:ext cx="1932686" cy="1306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524</xdr:row>
      <xdr:rowOff>108858</xdr:rowOff>
    </xdr:from>
    <xdr:to>
      <xdr:col>3</xdr:col>
      <xdr:colOff>38447</xdr:colOff>
      <xdr:row>528</xdr:row>
      <xdr:rowOff>27215</xdr:rowOff>
    </xdr:to>
    <xdr:pic>
      <xdr:nvPicPr>
        <xdr:cNvPr id="128" name="Picture 50">
          <a:extLst>
            <a:ext uri="{FF2B5EF4-FFF2-40B4-BE49-F238E27FC236}">
              <a16:creationId xmlns:a16="http://schemas.microsoft.com/office/drawing/2014/main" xmlns="" id="{9878530C-2A0C-2E47-962B-22FDFAD69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8286" y="125076858"/>
          <a:ext cx="3276947" cy="6803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173567</xdr:colOff>
      <xdr:row>2</xdr:row>
      <xdr:rowOff>270934</xdr:rowOff>
    </xdr:from>
    <xdr:to>
      <xdr:col>5</xdr:col>
      <xdr:colOff>568153</xdr:colOff>
      <xdr:row>13</xdr:row>
      <xdr:rowOff>211667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567" y="861484"/>
          <a:ext cx="5604761" cy="3188758"/>
        </a:xfrm>
        <a:prstGeom prst="rect">
          <a:avLst/>
        </a:prstGeom>
      </xdr:spPr>
    </xdr:pic>
    <xdr:clientData/>
  </xdr:twoCellAnchor>
  <xdr:twoCellAnchor editAs="oneCell">
    <xdr:from>
      <xdr:col>6</xdr:col>
      <xdr:colOff>385984</xdr:colOff>
      <xdr:row>0</xdr:row>
      <xdr:rowOff>156541</xdr:rowOff>
    </xdr:from>
    <xdr:to>
      <xdr:col>12</xdr:col>
      <xdr:colOff>560915</xdr:colOff>
      <xdr:row>16</xdr:row>
      <xdr:rowOff>211668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5309" y="156541"/>
          <a:ext cx="4985056" cy="47795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215902</xdr:colOff>
      <xdr:row>2</xdr:row>
      <xdr:rowOff>154516</xdr:rowOff>
    </xdr:from>
    <xdr:to>
      <xdr:col>6</xdr:col>
      <xdr:colOff>37294</xdr:colOff>
      <xdr:row>13</xdr:row>
      <xdr:rowOff>116417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2" y="754591"/>
          <a:ext cx="5850717" cy="3314701"/>
        </a:xfrm>
        <a:prstGeom prst="rect">
          <a:avLst/>
        </a:prstGeom>
      </xdr:spPr>
    </xdr:pic>
    <xdr:clientData/>
  </xdr:twoCellAnchor>
  <xdr:twoCellAnchor editAs="oneCell">
    <xdr:from>
      <xdr:col>6</xdr:col>
      <xdr:colOff>717512</xdr:colOff>
      <xdr:row>0</xdr:row>
      <xdr:rowOff>105832</xdr:rowOff>
    </xdr:from>
    <xdr:to>
      <xdr:col>12</xdr:col>
      <xdr:colOff>529166</xdr:colOff>
      <xdr:row>14</xdr:row>
      <xdr:rowOff>266137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6837" y="105832"/>
          <a:ext cx="4621779" cy="44179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141818</xdr:colOff>
      <xdr:row>2</xdr:row>
      <xdr:rowOff>80432</xdr:rowOff>
    </xdr:from>
    <xdr:to>
      <xdr:col>5</xdr:col>
      <xdr:colOff>666562</xdr:colOff>
      <xdr:row>13</xdr:row>
      <xdr:rowOff>95249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818" y="670982"/>
          <a:ext cx="5734919" cy="3262842"/>
        </a:xfrm>
        <a:prstGeom prst="rect">
          <a:avLst/>
        </a:prstGeom>
      </xdr:spPr>
    </xdr:pic>
    <xdr:clientData/>
  </xdr:twoCellAnchor>
  <xdr:twoCellAnchor editAs="oneCell">
    <xdr:from>
      <xdr:col>6</xdr:col>
      <xdr:colOff>846666</xdr:colOff>
      <xdr:row>0</xdr:row>
      <xdr:rowOff>135763</xdr:rowOff>
    </xdr:from>
    <xdr:to>
      <xdr:col>12</xdr:col>
      <xdr:colOff>656166</xdr:colOff>
      <xdr:row>15</xdr:row>
      <xdr:rowOff>135244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5991" y="135763"/>
          <a:ext cx="4619625" cy="44286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354688</xdr:colOff>
      <xdr:row>1</xdr:row>
      <xdr:rowOff>211665</xdr:rowOff>
    </xdr:from>
    <xdr:to>
      <xdr:col>13</xdr:col>
      <xdr:colOff>74085</xdr:colOff>
      <xdr:row>16</xdr:row>
      <xdr:rowOff>21167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1638" y="506940"/>
          <a:ext cx="5348672" cy="4238627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127001</xdr:colOff>
      <xdr:row>1</xdr:row>
      <xdr:rowOff>211666</xdr:rowOff>
    </xdr:from>
    <xdr:to>
      <xdr:col>13</xdr:col>
      <xdr:colOff>74084</xdr:colOff>
      <xdr:row>16</xdr:row>
      <xdr:rowOff>202599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3951" y="506941"/>
          <a:ext cx="5576358" cy="44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127001</xdr:colOff>
      <xdr:row>1</xdr:row>
      <xdr:rowOff>211666</xdr:rowOff>
    </xdr:from>
    <xdr:to>
      <xdr:col>13</xdr:col>
      <xdr:colOff>74084</xdr:colOff>
      <xdr:row>16</xdr:row>
      <xdr:rowOff>202599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3951" y="506941"/>
          <a:ext cx="5576358" cy="44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381001</xdr:colOff>
      <xdr:row>1</xdr:row>
      <xdr:rowOff>211666</xdr:rowOff>
    </xdr:from>
    <xdr:to>
      <xdr:col>13</xdr:col>
      <xdr:colOff>74085</xdr:colOff>
      <xdr:row>16</xdr:row>
      <xdr:rowOff>200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1" y="506941"/>
          <a:ext cx="5322359" cy="4217659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137583</xdr:colOff>
      <xdr:row>3</xdr:row>
      <xdr:rowOff>158752</xdr:rowOff>
    </xdr:from>
    <xdr:to>
      <xdr:col>6</xdr:col>
      <xdr:colOff>342723</xdr:colOff>
      <xdr:row>12</xdr:row>
      <xdr:rowOff>134940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583" y="1044577"/>
          <a:ext cx="6282090" cy="263366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28576</xdr:colOff>
      <xdr:row>2</xdr:row>
      <xdr:rowOff>254012</xdr:rowOff>
    </xdr:from>
    <xdr:to>
      <xdr:col>4</xdr:col>
      <xdr:colOff>432133</xdr:colOff>
      <xdr:row>12</xdr:row>
      <xdr:rowOff>57150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6" y="815987"/>
          <a:ext cx="4927932" cy="2470138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714375</xdr:colOff>
      <xdr:row>1</xdr:row>
      <xdr:rowOff>104775</xdr:rowOff>
    </xdr:from>
    <xdr:to>
      <xdr:col>9</xdr:col>
      <xdr:colOff>330964</xdr:colOff>
      <xdr:row>14</xdr:row>
      <xdr:rowOff>104775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0" y="400050"/>
          <a:ext cx="3645664" cy="3467100"/>
        </a:xfrm>
        <a:prstGeom prst="rect">
          <a:avLst/>
        </a:prstGeom>
      </xdr:spPr>
    </xdr:pic>
    <xdr:clientData/>
  </xdr:twoCellAnchor>
  <xdr:twoCellAnchor editAs="oneCell">
    <xdr:from>
      <xdr:col>9</xdr:col>
      <xdr:colOff>344548</xdr:colOff>
      <xdr:row>0</xdr:row>
      <xdr:rowOff>285751</xdr:rowOff>
    </xdr:from>
    <xdr:to>
      <xdr:col>15</xdr:col>
      <xdr:colOff>47624</xdr:colOff>
      <xdr:row>14</xdr:row>
      <xdr:rowOff>114300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7998" y="285751"/>
          <a:ext cx="3732151" cy="35909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153392</xdr:colOff>
      <xdr:row>2</xdr:row>
      <xdr:rowOff>123825</xdr:rowOff>
    </xdr:from>
    <xdr:to>
      <xdr:col>4</xdr:col>
      <xdr:colOff>206458</xdr:colOff>
      <xdr:row>11</xdr:row>
      <xdr:rowOff>133350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4065EC71-FC5D-DA4B-A1ED-ECCA49DBF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92" y="685800"/>
          <a:ext cx="4539341" cy="2409825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447674</xdr:colOff>
      <xdr:row>2</xdr:row>
      <xdr:rowOff>51623</xdr:rowOff>
    </xdr:from>
    <xdr:to>
      <xdr:col>8</xdr:col>
      <xdr:colOff>390019</xdr:colOff>
      <xdr:row>14</xdr:row>
      <xdr:rowOff>123311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3949" y="613598"/>
          <a:ext cx="3218945" cy="3272088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428625</xdr:colOff>
      <xdr:row>0</xdr:row>
      <xdr:rowOff>200653</xdr:rowOff>
    </xdr:from>
    <xdr:to>
      <xdr:col>13</xdr:col>
      <xdr:colOff>466094</xdr:colOff>
      <xdr:row>15</xdr:row>
      <xdr:rowOff>170812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200653"/>
          <a:ext cx="3971294" cy="400875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2</xdr:row>
      <xdr:rowOff>116118</xdr:rowOff>
    </xdr:from>
    <xdr:to>
      <xdr:col>5</xdr:col>
      <xdr:colOff>211667</xdr:colOff>
      <xdr:row>12</xdr:row>
      <xdr:rowOff>137582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678093"/>
          <a:ext cx="5351992" cy="2688464"/>
        </a:xfrm>
        <a:prstGeom prst="rect">
          <a:avLst/>
        </a:prstGeom>
      </xdr:spPr>
    </xdr:pic>
    <xdr:clientData/>
  </xdr:twoCellAnchor>
  <xdr:twoCellAnchor editAs="oneCell">
    <xdr:from>
      <xdr:col>5</xdr:col>
      <xdr:colOff>325693</xdr:colOff>
      <xdr:row>0</xdr:row>
      <xdr:rowOff>127000</xdr:rowOff>
    </xdr:from>
    <xdr:to>
      <xdr:col>9</xdr:col>
      <xdr:colOff>200558</xdr:colOff>
      <xdr:row>14</xdr:row>
      <xdr:rowOff>84666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3018" y="127000"/>
          <a:ext cx="3122890" cy="3720041"/>
        </a:xfrm>
        <a:prstGeom prst="rect">
          <a:avLst/>
        </a:prstGeom>
      </xdr:spPr>
    </xdr:pic>
    <xdr:clientData/>
  </xdr:twoCellAnchor>
  <xdr:twoCellAnchor editAs="oneCell">
    <xdr:from>
      <xdr:col>9</xdr:col>
      <xdr:colOff>658535</xdr:colOff>
      <xdr:row>0</xdr:row>
      <xdr:rowOff>158749</xdr:rowOff>
    </xdr:from>
    <xdr:to>
      <xdr:col>15</xdr:col>
      <xdr:colOff>461928</xdr:colOff>
      <xdr:row>17</xdr:row>
      <xdr:rowOff>78726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3885" y="158749"/>
          <a:ext cx="3832468" cy="443482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2</xdr:row>
      <xdr:rowOff>116118</xdr:rowOff>
    </xdr:from>
    <xdr:to>
      <xdr:col>5</xdr:col>
      <xdr:colOff>211667</xdr:colOff>
      <xdr:row>12</xdr:row>
      <xdr:rowOff>137582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678093"/>
          <a:ext cx="5351992" cy="2688464"/>
        </a:xfrm>
        <a:prstGeom prst="rect">
          <a:avLst/>
        </a:prstGeom>
      </xdr:spPr>
    </xdr:pic>
    <xdr:clientData/>
  </xdr:twoCellAnchor>
  <xdr:twoCellAnchor editAs="oneCell">
    <xdr:from>
      <xdr:col>10</xdr:col>
      <xdr:colOff>494168</xdr:colOff>
      <xdr:row>1</xdr:row>
      <xdr:rowOff>0</xdr:rowOff>
    </xdr:from>
    <xdr:to>
      <xdr:col>15</xdr:col>
      <xdr:colOff>764763</xdr:colOff>
      <xdr:row>17</xdr:row>
      <xdr:rowOff>42334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3418" y="295275"/>
          <a:ext cx="3575770" cy="4261909"/>
        </a:xfrm>
        <a:prstGeom prst="rect">
          <a:avLst/>
        </a:prstGeom>
      </xdr:spPr>
    </xdr:pic>
    <xdr:clientData/>
  </xdr:twoCellAnchor>
  <xdr:twoCellAnchor editAs="oneCell">
    <xdr:from>
      <xdr:col>6</xdr:col>
      <xdr:colOff>201083</xdr:colOff>
      <xdr:row>0</xdr:row>
      <xdr:rowOff>211667</xdr:rowOff>
    </xdr:from>
    <xdr:to>
      <xdr:col>10</xdr:col>
      <xdr:colOff>756250</xdr:colOff>
      <xdr:row>17</xdr:row>
      <xdr:rowOff>143382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6133" y="211667"/>
          <a:ext cx="3679367" cy="444656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5</xdr:row>
      <xdr:rowOff>114300</xdr:rowOff>
    </xdr:from>
    <xdr:to>
      <xdr:col>5</xdr:col>
      <xdr:colOff>2514295</xdr:colOff>
      <xdr:row>5</xdr:row>
      <xdr:rowOff>1580967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0850" y="1428750"/>
          <a:ext cx="2438095" cy="14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6</xdr:row>
      <xdr:rowOff>114300</xdr:rowOff>
    </xdr:from>
    <xdr:to>
      <xdr:col>5</xdr:col>
      <xdr:colOff>2343150</xdr:colOff>
      <xdr:row>6</xdr:row>
      <xdr:rowOff>1715385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3275" y="3162300"/>
          <a:ext cx="1914525" cy="160108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7</xdr:row>
      <xdr:rowOff>66676</xdr:rowOff>
    </xdr:from>
    <xdr:to>
      <xdr:col>5</xdr:col>
      <xdr:colOff>2524125</xdr:colOff>
      <xdr:row>7</xdr:row>
      <xdr:rowOff>1631006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7050" y="4848226"/>
          <a:ext cx="2371725" cy="156433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8</xdr:row>
      <xdr:rowOff>38101</xdr:rowOff>
    </xdr:from>
    <xdr:to>
      <xdr:col>5</xdr:col>
      <xdr:colOff>2420820</xdr:colOff>
      <xdr:row>8</xdr:row>
      <xdr:rowOff>1628775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4675" y="6553201"/>
          <a:ext cx="2220795" cy="1590674"/>
        </a:xfrm>
        <a:prstGeom prst="rect">
          <a:avLst/>
        </a:prstGeom>
      </xdr:spPr>
    </xdr:pic>
    <xdr:clientData/>
  </xdr:twoCellAnchor>
  <xdr:twoCellAnchor editAs="oneCell">
    <xdr:from>
      <xdr:col>5</xdr:col>
      <xdr:colOff>752475</xdr:colOff>
      <xdr:row>9</xdr:row>
      <xdr:rowOff>66675</xdr:rowOff>
    </xdr:from>
    <xdr:to>
      <xdr:col>5</xdr:col>
      <xdr:colOff>1742951</xdr:colOff>
      <xdr:row>9</xdr:row>
      <xdr:rowOff>1666675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7125" y="8315325"/>
          <a:ext cx="990476" cy="16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10</xdr:row>
      <xdr:rowOff>85725</xdr:rowOff>
    </xdr:from>
    <xdr:to>
      <xdr:col>5</xdr:col>
      <xdr:colOff>2533961</xdr:colOff>
      <xdr:row>10</xdr:row>
      <xdr:rowOff>1666875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3725" y="10067925"/>
          <a:ext cx="2314886" cy="158115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11</xdr:row>
      <xdr:rowOff>57150</xdr:rowOff>
    </xdr:from>
    <xdr:to>
      <xdr:col>5</xdr:col>
      <xdr:colOff>2339320</xdr:colOff>
      <xdr:row>11</xdr:row>
      <xdr:rowOff>1666875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81825" y="11772900"/>
          <a:ext cx="2082145" cy="160972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12</xdr:row>
      <xdr:rowOff>190499</xdr:rowOff>
    </xdr:from>
    <xdr:to>
      <xdr:col>5</xdr:col>
      <xdr:colOff>2619375</xdr:colOff>
      <xdr:row>12</xdr:row>
      <xdr:rowOff>1315352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10374" y="13639799"/>
          <a:ext cx="2533651" cy="1124853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13</xdr:row>
      <xdr:rowOff>47626</xdr:rowOff>
    </xdr:from>
    <xdr:to>
      <xdr:col>5</xdr:col>
      <xdr:colOff>2581276</xdr:colOff>
      <xdr:row>13</xdr:row>
      <xdr:rowOff>1683131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48476" y="15230476"/>
          <a:ext cx="2457450" cy="163550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14</xdr:row>
      <xdr:rowOff>38100</xdr:rowOff>
    </xdr:from>
    <xdr:to>
      <xdr:col>5</xdr:col>
      <xdr:colOff>2500282</xdr:colOff>
      <xdr:row>14</xdr:row>
      <xdr:rowOff>1676400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19925" y="16954500"/>
          <a:ext cx="2205007" cy="1638300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15</xdr:row>
      <xdr:rowOff>66675</xdr:rowOff>
    </xdr:from>
    <xdr:to>
      <xdr:col>5</xdr:col>
      <xdr:colOff>2066925</xdr:colOff>
      <xdr:row>15</xdr:row>
      <xdr:rowOff>1701861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86625" y="18716625"/>
          <a:ext cx="1504950" cy="1635186"/>
        </a:xfrm>
        <a:prstGeom prst="rect">
          <a:avLst/>
        </a:prstGeom>
      </xdr:spPr>
    </xdr:pic>
    <xdr:clientData/>
  </xdr:twoCellAnchor>
  <xdr:twoCellAnchor editAs="oneCell">
    <xdr:from>
      <xdr:col>5</xdr:col>
      <xdr:colOff>781050</xdr:colOff>
      <xdr:row>16</xdr:row>
      <xdr:rowOff>47625</xdr:rowOff>
    </xdr:from>
    <xdr:to>
      <xdr:col>5</xdr:col>
      <xdr:colOff>1819275</xdr:colOff>
      <xdr:row>16</xdr:row>
      <xdr:rowOff>1658664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5700" y="20431125"/>
          <a:ext cx="1038225" cy="1611039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17</xdr:row>
      <xdr:rowOff>24807</xdr:rowOff>
    </xdr:from>
    <xdr:to>
      <xdr:col>5</xdr:col>
      <xdr:colOff>1790700</xdr:colOff>
      <xdr:row>17</xdr:row>
      <xdr:rowOff>1699706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91425" y="22141857"/>
          <a:ext cx="923925" cy="167489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940130</xdr:colOff>
      <xdr:row>10</xdr:row>
      <xdr:rowOff>709220</xdr:rowOff>
    </xdr:from>
    <xdr:to>
      <xdr:col>2</xdr:col>
      <xdr:colOff>2787073</xdr:colOff>
      <xdr:row>10</xdr:row>
      <xdr:rowOff>1026720</xdr:rowOff>
    </xdr:to>
    <xdr:sp macro="" textlink="">
      <xdr:nvSpPr>
        <xdr:cNvPr id="3" name="TextBox 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D9C6540D-CD61-E849-A035-3AFCB6A5D1F0}"/>
            </a:ext>
          </a:extLst>
        </xdr:cNvPr>
        <xdr:cNvSpPr txBox="1"/>
      </xdr:nvSpPr>
      <xdr:spPr>
        <a:xfrm>
          <a:off x="2616530" y="461447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940130</xdr:colOff>
      <xdr:row>12</xdr:row>
      <xdr:rowOff>692727</xdr:rowOff>
    </xdr:from>
    <xdr:to>
      <xdr:col>2</xdr:col>
      <xdr:colOff>2787073</xdr:colOff>
      <xdr:row>12</xdr:row>
      <xdr:rowOff>1010227</xdr:rowOff>
    </xdr:to>
    <xdr:sp macro="" textlink="">
      <xdr:nvSpPr>
        <xdr:cNvPr id="4" name="TextBox 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28599B8F-5448-7745-8933-D1AA6C51E7F8}"/>
            </a:ext>
          </a:extLst>
        </xdr:cNvPr>
        <xdr:cNvSpPr txBox="1"/>
      </xdr:nvSpPr>
      <xdr:spPr>
        <a:xfrm>
          <a:off x="2616530" y="798887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1</xdr:col>
      <xdr:colOff>16494</xdr:colOff>
      <xdr:row>0</xdr:row>
      <xdr:rowOff>296884</xdr:rowOff>
    </xdr:from>
    <xdr:to>
      <xdr:col>2</xdr:col>
      <xdr:colOff>2619190</xdr:colOff>
      <xdr:row>1</xdr:row>
      <xdr:rowOff>42885</xdr:rowOff>
    </xdr:to>
    <xdr:grpSp>
      <xdr:nvGrpSpPr>
        <xdr:cNvPr id="5" name="Group 4">
          <a:extLst>
            <a:ext uri="{FF2B5EF4-FFF2-40B4-BE49-F238E27FC236}">
              <a16:creationId xmlns="" xmlns:a16="http://schemas.microsoft.com/office/drawing/2014/main" id="{ADCD968D-1C11-A545-BD3F-BE6809D09ADB}"/>
            </a:ext>
          </a:extLst>
        </xdr:cNvPr>
        <xdr:cNvGrpSpPr>
          <a:grpSpLocks noChangeAspect="1"/>
        </xdr:cNvGrpSpPr>
      </xdr:nvGrpSpPr>
      <xdr:grpSpPr>
        <a:xfrm>
          <a:off x="778494" y="296884"/>
          <a:ext cx="3364696" cy="1011465"/>
          <a:chOff x="8305800" y="1511299"/>
          <a:chExt cx="2781300" cy="825501"/>
        </a:xfrm>
      </xdr:grpSpPr>
      <xdr:pic>
        <xdr:nvPicPr>
          <xdr:cNvPr id="6" name="Picture 5">
            <a:extLst>
              <a:ext uri="{FF2B5EF4-FFF2-40B4-BE49-F238E27FC236}">
                <a16:creationId xmlns="" xmlns:a16="http://schemas.microsoft.com/office/drawing/2014/main" id="{9BE0E941-EF0A-0948-9AD0-538FA0A9FED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49378" r="5264" b="13301"/>
          <a:stretch/>
        </xdr:blipFill>
        <xdr:spPr>
          <a:xfrm>
            <a:off x="8801100" y="1511299"/>
            <a:ext cx="2286000" cy="825501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="" xmlns:a16="http://schemas.microsoft.com/office/drawing/2014/main" id="{7E3478E8-7B2A-524A-938A-76F0F88EDCC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2632" t="16077" r="35789" b="51196"/>
          <a:stretch/>
        </xdr:blipFill>
        <xdr:spPr>
          <a:xfrm>
            <a:off x="8305800" y="1549399"/>
            <a:ext cx="762000" cy="723901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890494</xdr:colOff>
      <xdr:row>47</xdr:row>
      <xdr:rowOff>674593</xdr:rowOff>
    </xdr:from>
    <xdr:to>
      <xdr:col>2</xdr:col>
      <xdr:colOff>2737437</xdr:colOff>
      <xdr:row>47</xdr:row>
      <xdr:rowOff>992093</xdr:rowOff>
    </xdr:to>
    <xdr:sp macro="" textlink="">
      <xdr:nvSpPr>
        <xdr:cNvPr id="8" name="TextBox 7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FBA0D204-8F79-4441-875A-3277EA8C197E}"/>
            </a:ext>
          </a:extLst>
        </xdr:cNvPr>
        <xdr:cNvSpPr txBox="1"/>
      </xdr:nvSpPr>
      <xdr:spPr>
        <a:xfrm>
          <a:off x="2566894" y="5207149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912159</xdr:colOff>
      <xdr:row>49</xdr:row>
      <xdr:rowOff>677582</xdr:rowOff>
    </xdr:from>
    <xdr:to>
      <xdr:col>2</xdr:col>
      <xdr:colOff>2759102</xdr:colOff>
      <xdr:row>49</xdr:row>
      <xdr:rowOff>995082</xdr:rowOff>
    </xdr:to>
    <xdr:sp macro="" textlink="">
      <xdr:nvSpPr>
        <xdr:cNvPr id="9" name="TextBox 8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364F4622-149E-F347-8D48-150E9324FE27}"/>
            </a:ext>
          </a:extLst>
        </xdr:cNvPr>
        <xdr:cNvSpPr txBox="1"/>
      </xdr:nvSpPr>
      <xdr:spPr>
        <a:xfrm>
          <a:off x="2588559" y="5546538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933824</xdr:colOff>
      <xdr:row>50</xdr:row>
      <xdr:rowOff>699247</xdr:rowOff>
    </xdr:from>
    <xdr:to>
      <xdr:col>2</xdr:col>
      <xdr:colOff>2780767</xdr:colOff>
      <xdr:row>50</xdr:row>
      <xdr:rowOff>1016747</xdr:rowOff>
    </xdr:to>
    <xdr:sp macro="" textlink="">
      <xdr:nvSpPr>
        <xdr:cNvPr id="10" name="TextBox 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6CCBE111-B54A-F54D-B3D8-BADC82360B28}"/>
            </a:ext>
          </a:extLst>
        </xdr:cNvPr>
        <xdr:cNvSpPr txBox="1"/>
      </xdr:nvSpPr>
      <xdr:spPr>
        <a:xfrm>
          <a:off x="2610224" y="5718249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936812</xdr:colOff>
      <xdr:row>51</xdr:row>
      <xdr:rowOff>720912</xdr:rowOff>
    </xdr:from>
    <xdr:to>
      <xdr:col>2</xdr:col>
      <xdr:colOff>2783755</xdr:colOff>
      <xdr:row>51</xdr:row>
      <xdr:rowOff>1038412</xdr:rowOff>
    </xdr:to>
    <xdr:sp macro="" textlink="">
      <xdr:nvSpPr>
        <xdr:cNvPr id="11" name="TextBox 10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89D92E21-B855-2442-ACEE-1CB8DC694480}"/>
            </a:ext>
          </a:extLst>
        </xdr:cNvPr>
        <xdr:cNvSpPr txBox="1"/>
      </xdr:nvSpPr>
      <xdr:spPr>
        <a:xfrm>
          <a:off x="2613212" y="5889961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939800</xdr:colOff>
      <xdr:row>52</xdr:row>
      <xdr:rowOff>705224</xdr:rowOff>
    </xdr:from>
    <xdr:to>
      <xdr:col>2</xdr:col>
      <xdr:colOff>2786743</xdr:colOff>
      <xdr:row>52</xdr:row>
      <xdr:rowOff>1022724</xdr:rowOff>
    </xdr:to>
    <xdr:sp macro="" textlink="">
      <xdr:nvSpPr>
        <xdr:cNvPr id="12" name="TextBox 1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FB98FB3A-5F20-DF4F-A06E-C6B7698B3BEF}"/>
            </a:ext>
          </a:extLst>
        </xdr:cNvPr>
        <xdr:cNvSpPr txBox="1"/>
      </xdr:nvSpPr>
      <xdr:spPr>
        <a:xfrm>
          <a:off x="2616200" y="6057937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912159</xdr:colOff>
      <xdr:row>58</xdr:row>
      <xdr:rowOff>696259</xdr:rowOff>
    </xdr:from>
    <xdr:to>
      <xdr:col>2</xdr:col>
      <xdr:colOff>2759102</xdr:colOff>
      <xdr:row>58</xdr:row>
      <xdr:rowOff>1013759</xdr:rowOff>
    </xdr:to>
    <xdr:sp macro="" textlink="">
      <xdr:nvSpPr>
        <xdr:cNvPr id="13" name="TextBox 1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D46DE00E-EBAA-DD43-BC27-85BCE40842F4}"/>
            </a:ext>
          </a:extLst>
        </xdr:cNvPr>
        <xdr:cNvSpPr txBox="1"/>
      </xdr:nvSpPr>
      <xdr:spPr>
        <a:xfrm>
          <a:off x="2588559" y="68361859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952500</xdr:colOff>
      <xdr:row>59</xdr:row>
      <xdr:rowOff>717924</xdr:rowOff>
    </xdr:from>
    <xdr:to>
      <xdr:col>2</xdr:col>
      <xdr:colOff>2799443</xdr:colOff>
      <xdr:row>59</xdr:row>
      <xdr:rowOff>1035424</xdr:rowOff>
    </xdr:to>
    <xdr:sp macro="" textlink="">
      <xdr:nvSpPr>
        <xdr:cNvPr id="14" name="TextBox 1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57833A79-FC2B-BE42-ABDD-49D6D4CEC7CE}"/>
            </a:ext>
          </a:extLst>
        </xdr:cNvPr>
        <xdr:cNvSpPr txBox="1"/>
      </xdr:nvSpPr>
      <xdr:spPr>
        <a:xfrm>
          <a:off x="2628900" y="7007897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955488</xdr:colOff>
      <xdr:row>61</xdr:row>
      <xdr:rowOff>720912</xdr:rowOff>
    </xdr:from>
    <xdr:to>
      <xdr:col>2</xdr:col>
      <xdr:colOff>2802431</xdr:colOff>
      <xdr:row>61</xdr:row>
      <xdr:rowOff>1038412</xdr:rowOff>
    </xdr:to>
    <xdr:sp macro="" textlink="">
      <xdr:nvSpPr>
        <xdr:cNvPr id="15" name="TextBox 14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E790EC24-7050-2746-A6FA-6FF4FE319525}"/>
            </a:ext>
          </a:extLst>
        </xdr:cNvPr>
        <xdr:cNvSpPr txBox="1"/>
      </xdr:nvSpPr>
      <xdr:spPr>
        <a:xfrm>
          <a:off x="2631888" y="7351096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882276</xdr:colOff>
      <xdr:row>73</xdr:row>
      <xdr:rowOff>679823</xdr:rowOff>
    </xdr:from>
    <xdr:to>
      <xdr:col>2</xdr:col>
      <xdr:colOff>2729219</xdr:colOff>
      <xdr:row>73</xdr:row>
      <xdr:rowOff>997323</xdr:rowOff>
    </xdr:to>
    <xdr:sp macro="" textlink="">
      <xdr:nvSpPr>
        <xdr:cNvPr id="16" name="TextBox 1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A34ADAAE-F2C3-774B-BA07-6F1074EEA2D8}"/>
            </a:ext>
          </a:extLst>
        </xdr:cNvPr>
        <xdr:cNvSpPr txBox="1"/>
      </xdr:nvSpPr>
      <xdr:spPr>
        <a:xfrm>
          <a:off x="2558676" y="8343302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847911</xdr:colOff>
      <xdr:row>75</xdr:row>
      <xdr:rowOff>701488</xdr:rowOff>
    </xdr:from>
    <xdr:to>
      <xdr:col>2</xdr:col>
      <xdr:colOff>2694854</xdr:colOff>
      <xdr:row>75</xdr:row>
      <xdr:rowOff>1018988</xdr:rowOff>
    </xdr:to>
    <xdr:sp macro="" textlink="">
      <xdr:nvSpPr>
        <xdr:cNvPr id="17" name="TextBox 16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4423F6E8-13DE-2242-877B-7751D8DE803E}"/>
            </a:ext>
          </a:extLst>
        </xdr:cNvPr>
        <xdr:cNvSpPr txBox="1"/>
      </xdr:nvSpPr>
      <xdr:spPr>
        <a:xfrm>
          <a:off x="2524311" y="86845588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768723</xdr:colOff>
      <xdr:row>78</xdr:row>
      <xdr:rowOff>717177</xdr:rowOff>
    </xdr:from>
    <xdr:to>
      <xdr:col>2</xdr:col>
      <xdr:colOff>2615666</xdr:colOff>
      <xdr:row>78</xdr:row>
      <xdr:rowOff>1034677</xdr:rowOff>
    </xdr:to>
    <xdr:sp macro="" textlink="">
      <xdr:nvSpPr>
        <xdr:cNvPr id="18" name="TextBox 17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2CD040A4-F920-6741-9669-27AED1AE72B5}"/>
            </a:ext>
          </a:extLst>
        </xdr:cNvPr>
        <xdr:cNvSpPr txBox="1"/>
      </xdr:nvSpPr>
      <xdr:spPr>
        <a:xfrm>
          <a:off x="2445123" y="9070937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746311</xdr:colOff>
      <xdr:row>79</xdr:row>
      <xdr:rowOff>720165</xdr:rowOff>
    </xdr:from>
    <xdr:to>
      <xdr:col>2</xdr:col>
      <xdr:colOff>2593254</xdr:colOff>
      <xdr:row>79</xdr:row>
      <xdr:rowOff>1037665</xdr:rowOff>
    </xdr:to>
    <xdr:sp macro="" textlink="">
      <xdr:nvSpPr>
        <xdr:cNvPr id="19" name="TextBox 18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A94096DA-C926-5B45-A82F-B184B890FBA2}"/>
            </a:ext>
          </a:extLst>
        </xdr:cNvPr>
        <xdr:cNvSpPr txBox="1"/>
      </xdr:nvSpPr>
      <xdr:spPr>
        <a:xfrm>
          <a:off x="2422711" y="92407815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756023</xdr:colOff>
      <xdr:row>80</xdr:row>
      <xdr:rowOff>704478</xdr:rowOff>
    </xdr:from>
    <xdr:to>
      <xdr:col>2</xdr:col>
      <xdr:colOff>2602966</xdr:colOff>
      <xdr:row>80</xdr:row>
      <xdr:rowOff>1021978</xdr:rowOff>
    </xdr:to>
    <xdr:sp macro="" textlink="">
      <xdr:nvSpPr>
        <xdr:cNvPr id="20" name="TextBox 1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87DB6F6D-60A6-8A41-8A65-917EA59545F4}"/>
            </a:ext>
          </a:extLst>
        </xdr:cNvPr>
        <xdr:cNvSpPr txBox="1"/>
      </xdr:nvSpPr>
      <xdr:spPr>
        <a:xfrm>
          <a:off x="2432423" y="94087578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759012</xdr:colOff>
      <xdr:row>81</xdr:row>
      <xdr:rowOff>688789</xdr:rowOff>
    </xdr:from>
    <xdr:to>
      <xdr:col>2</xdr:col>
      <xdr:colOff>2605955</xdr:colOff>
      <xdr:row>81</xdr:row>
      <xdr:rowOff>1006289</xdr:rowOff>
    </xdr:to>
    <xdr:sp macro="" textlink="">
      <xdr:nvSpPr>
        <xdr:cNvPr id="21" name="TextBox 20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3897A14F-9839-6346-846A-F3FA0575ADF8}"/>
            </a:ext>
          </a:extLst>
        </xdr:cNvPr>
        <xdr:cNvSpPr txBox="1"/>
      </xdr:nvSpPr>
      <xdr:spPr>
        <a:xfrm>
          <a:off x="2435412" y="95767339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743324</xdr:colOff>
      <xdr:row>82</xdr:row>
      <xdr:rowOff>691777</xdr:rowOff>
    </xdr:from>
    <xdr:to>
      <xdr:col>2</xdr:col>
      <xdr:colOff>2590267</xdr:colOff>
      <xdr:row>82</xdr:row>
      <xdr:rowOff>1009277</xdr:rowOff>
    </xdr:to>
    <xdr:sp macro="" textlink="">
      <xdr:nvSpPr>
        <xdr:cNvPr id="22" name="TextBox 2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429FE09B-4672-4144-A564-76F64246A6F0}"/>
            </a:ext>
          </a:extLst>
        </xdr:cNvPr>
        <xdr:cNvSpPr txBox="1"/>
      </xdr:nvSpPr>
      <xdr:spPr>
        <a:xfrm>
          <a:off x="2419724" y="9746577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783665</xdr:colOff>
      <xdr:row>84</xdr:row>
      <xdr:rowOff>676089</xdr:rowOff>
    </xdr:from>
    <xdr:to>
      <xdr:col>2</xdr:col>
      <xdr:colOff>2630608</xdr:colOff>
      <xdr:row>84</xdr:row>
      <xdr:rowOff>993589</xdr:rowOff>
    </xdr:to>
    <xdr:sp macro="" textlink="">
      <xdr:nvSpPr>
        <xdr:cNvPr id="23" name="TextBox 2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898D93B0-F46F-1E46-B9A2-05CA3C856194}"/>
            </a:ext>
          </a:extLst>
        </xdr:cNvPr>
        <xdr:cNvSpPr txBox="1"/>
      </xdr:nvSpPr>
      <xdr:spPr>
        <a:xfrm>
          <a:off x="2460065" y="99640839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914400</xdr:colOff>
      <xdr:row>13</xdr:row>
      <xdr:rowOff>685800</xdr:rowOff>
    </xdr:from>
    <xdr:to>
      <xdr:col>2</xdr:col>
      <xdr:colOff>2761343</xdr:colOff>
      <xdr:row>13</xdr:row>
      <xdr:rowOff>1003300</xdr:rowOff>
    </xdr:to>
    <xdr:sp macro="" textlink="">
      <xdr:nvSpPr>
        <xdr:cNvPr id="24" name="TextBox 2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8ECE1DCD-9102-9242-A17C-999E78A4D153}"/>
            </a:ext>
          </a:extLst>
        </xdr:cNvPr>
        <xdr:cNvSpPr txBox="1"/>
      </xdr:nvSpPr>
      <xdr:spPr>
        <a:xfrm>
          <a:off x="2590800" y="96774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914400</xdr:colOff>
      <xdr:row>14</xdr:row>
      <xdr:rowOff>669307</xdr:rowOff>
    </xdr:from>
    <xdr:to>
      <xdr:col>2</xdr:col>
      <xdr:colOff>2761343</xdr:colOff>
      <xdr:row>14</xdr:row>
      <xdr:rowOff>986807</xdr:rowOff>
    </xdr:to>
    <xdr:sp macro="" textlink="">
      <xdr:nvSpPr>
        <xdr:cNvPr id="25" name="TextBox 24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D9729B6A-3EA3-FA4A-8009-9847FDA31409}"/>
            </a:ext>
          </a:extLst>
        </xdr:cNvPr>
        <xdr:cNvSpPr txBox="1"/>
      </xdr:nvSpPr>
      <xdr:spPr>
        <a:xfrm>
          <a:off x="2590800" y="113563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15</xdr:row>
      <xdr:rowOff>669307</xdr:rowOff>
    </xdr:from>
    <xdr:to>
      <xdr:col>2</xdr:col>
      <xdr:colOff>2774043</xdr:colOff>
      <xdr:row>15</xdr:row>
      <xdr:rowOff>986807</xdr:rowOff>
    </xdr:to>
    <xdr:sp macro="" textlink="">
      <xdr:nvSpPr>
        <xdr:cNvPr id="26" name="TextBox 26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57543E73-7C26-0E46-BF7A-3C04BCFEEA81}"/>
            </a:ext>
          </a:extLst>
        </xdr:cNvPr>
        <xdr:cNvSpPr txBox="1"/>
      </xdr:nvSpPr>
      <xdr:spPr>
        <a:xfrm>
          <a:off x="2603500" y="1305180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18</xdr:row>
      <xdr:rowOff>723900</xdr:rowOff>
    </xdr:from>
    <xdr:to>
      <xdr:col>2</xdr:col>
      <xdr:colOff>2672443</xdr:colOff>
      <xdr:row>18</xdr:row>
      <xdr:rowOff>1041400</xdr:rowOff>
    </xdr:to>
    <xdr:sp macro="" textlink="">
      <xdr:nvSpPr>
        <xdr:cNvPr id="27" name="TextBox 27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56EF0C97-A89C-E74C-84C2-32F4FE626377}"/>
            </a:ext>
          </a:extLst>
        </xdr:cNvPr>
        <xdr:cNvSpPr txBox="1"/>
      </xdr:nvSpPr>
      <xdr:spPr>
        <a:xfrm>
          <a:off x="2501900" y="169545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23</xdr:row>
      <xdr:rowOff>682007</xdr:rowOff>
    </xdr:from>
    <xdr:to>
      <xdr:col>2</xdr:col>
      <xdr:colOff>2685143</xdr:colOff>
      <xdr:row>23</xdr:row>
      <xdr:rowOff>999507</xdr:rowOff>
    </xdr:to>
    <xdr:sp macro="" textlink="">
      <xdr:nvSpPr>
        <xdr:cNvPr id="28" name="TextBox 30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1A325EBF-07FD-B64C-B468-2A7A1296D5C8}"/>
            </a:ext>
          </a:extLst>
        </xdr:cNvPr>
        <xdr:cNvSpPr txBox="1"/>
      </xdr:nvSpPr>
      <xdr:spPr>
        <a:xfrm>
          <a:off x="2514600" y="253898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29</xdr:row>
      <xdr:rowOff>736600</xdr:rowOff>
    </xdr:from>
    <xdr:to>
      <xdr:col>2</xdr:col>
      <xdr:colOff>2685143</xdr:colOff>
      <xdr:row>29</xdr:row>
      <xdr:rowOff>1054100</xdr:rowOff>
    </xdr:to>
    <xdr:sp macro="" textlink="">
      <xdr:nvSpPr>
        <xdr:cNvPr id="29" name="TextBox 3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7C56DABB-65D9-B644-BB4D-B42EB36CC251}"/>
            </a:ext>
          </a:extLst>
        </xdr:cNvPr>
        <xdr:cNvSpPr txBox="1"/>
      </xdr:nvSpPr>
      <xdr:spPr>
        <a:xfrm>
          <a:off x="2514600" y="332359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31</xdr:row>
      <xdr:rowOff>723900</xdr:rowOff>
    </xdr:from>
    <xdr:to>
      <xdr:col>2</xdr:col>
      <xdr:colOff>2685143</xdr:colOff>
      <xdr:row>31</xdr:row>
      <xdr:rowOff>1041400</xdr:rowOff>
    </xdr:to>
    <xdr:sp macro="" textlink="">
      <xdr:nvSpPr>
        <xdr:cNvPr id="30" name="TextBox 3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6883F7A3-06EB-8E43-AEA8-DDC52DAE0D14}"/>
            </a:ext>
          </a:extLst>
        </xdr:cNvPr>
        <xdr:cNvSpPr txBox="1"/>
      </xdr:nvSpPr>
      <xdr:spPr>
        <a:xfrm>
          <a:off x="2514600" y="366141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889000</xdr:colOff>
      <xdr:row>43</xdr:row>
      <xdr:rowOff>711200</xdr:rowOff>
    </xdr:from>
    <xdr:to>
      <xdr:col>2</xdr:col>
      <xdr:colOff>2735943</xdr:colOff>
      <xdr:row>43</xdr:row>
      <xdr:rowOff>1028700</xdr:rowOff>
    </xdr:to>
    <xdr:sp macro="" textlink="">
      <xdr:nvSpPr>
        <xdr:cNvPr id="31" name="TextBox 34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7EC23D57-1B98-D84B-9A97-509223E585BF}"/>
            </a:ext>
          </a:extLst>
        </xdr:cNvPr>
        <xdr:cNvSpPr txBox="1"/>
      </xdr:nvSpPr>
      <xdr:spPr>
        <a:xfrm>
          <a:off x="2565400" y="465645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889000</xdr:colOff>
      <xdr:row>45</xdr:row>
      <xdr:rowOff>694707</xdr:rowOff>
    </xdr:from>
    <xdr:to>
      <xdr:col>2</xdr:col>
      <xdr:colOff>2735943</xdr:colOff>
      <xdr:row>45</xdr:row>
      <xdr:rowOff>1012207</xdr:rowOff>
    </xdr:to>
    <xdr:sp macro="" textlink="">
      <xdr:nvSpPr>
        <xdr:cNvPr id="32" name="TextBox 3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1122EF13-72FB-7F4F-978E-D003B11481E4}"/>
            </a:ext>
          </a:extLst>
        </xdr:cNvPr>
        <xdr:cNvSpPr txBox="1"/>
      </xdr:nvSpPr>
      <xdr:spPr>
        <a:xfrm>
          <a:off x="2565400" y="499389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77</xdr:row>
      <xdr:rowOff>723900</xdr:rowOff>
    </xdr:from>
    <xdr:to>
      <xdr:col>2</xdr:col>
      <xdr:colOff>2672443</xdr:colOff>
      <xdr:row>77</xdr:row>
      <xdr:rowOff>1041400</xdr:rowOff>
    </xdr:to>
    <xdr:sp macro="" textlink="">
      <xdr:nvSpPr>
        <xdr:cNvPr id="33" name="TextBox 36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B408253-8CC2-524B-9ABF-A6A1CB4DC66C}"/>
            </a:ext>
          </a:extLst>
        </xdr:cNvPr>
        <xdr:cNvSpPr txBox="1"/>
      </xdr:nvSpPr>
      <xdr:spPr>
        <a:xfrm>
          <a:off x="2501900" y="89020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30</xdr:row>
      <xdr:rowOff>736600</xdr:rowOff>
    </xdr:from>
    <xdr:to>
      <xdr:col>2</xdr:col>
      <xdr:colOff>2685143</xdr:colOff>
      <xdr:row>30</xdr:row>
      <xdr:rowOff>1054100</xdr:rowOff>
    </xdr:to>
    <xdr:sp macro="" textlink="">
      <xdr:nvSpPr>
        <xdr:cNvPr id="34" name="TextBox 3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7C56DABB-65D9-B644-BB4D-B42EB36CC251}"/>
            </a:ext>
          </a:extLst>
        </xdr:cNvPr>
        <xdr:cNvSpPr txBox="1"/>
      </xdr:nvSpPr>
      <xdr:spPr>
        <a:xfrm>
          <a:off x="2514600" y="349313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914400</xdr:colOff>
      <xdr:row>44</xdr:row>
      <xdr:rowOff>685800</xdr:rowOff>
    </xdr:from>
    <xdr:to>
      <xdr:col>2</xdr:col>
      <xdr:colOff>2761343</xdr:colOff>
      <xdr:row>44</xdr:row>
      <xdr:rowOff>1003300</xdr:rowOff>
    </xdr:to>
    <xdr:sp macro="" textlink="">
      <xdr:nvSpPr>
        <xdr:cNvPr id="35" name="TextBox 2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8ECE1DCD-9102-9242-A17C-999E78A4D153}"/>
            </a:ext>
          </a:extLst>
        </xdr:cNvPr>
        <xdr:cNvSpPr txBox="1"/>
      </xdr:nvSpPr>
      <xdr:spPr>
        <a:xfrm>
          <a:off x="2590800" y="482346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48</xdr:row>
      <xdr:rowOff>674593</xdr:rowOff>
    </xdr:from>
    <xdr:to>
      <xdr:col>2</xdr:col>
      <xdr:colOff>2737437</xdr:colOff>
      <xdr:row>48</xdr:row>
      <xdr:rowOff>992093</xdr:rowOff>
    </xdr:to>
    <xdr:sp macro="" textlink="">
      <xdr:nvSpPr>
        <xdr:cNvPr id="36" name="TextBox 7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FBA0D204-8F79-4441-875A-3277EA8C197E}"/>
            </a:ext>
          </a:extLst>
        </xdr:cNvPr>
        <xdr:cNvSpPr txBox="1"/>
      </xdr:nvSpPr>
      <xdr:spPr>
        <a:xfrm>
          <a:off x="2566894" y="537669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882276</xdr:colOff>
      <xdr:row>74</xdr:row>
      <xdr:rowOff>679823</xdr:rowOff>
    </xdr:from>
    <xdr:to>
      <xdr:col>2</xdr:col>
      <xdr:colOff>2729219</xdr:colOff>
      <xdr:row>74</xdr:row>
      <xdr:rowOff>997323</xdr:rowOff>
    </xdr:to>
    <xdr:sp macro="" textlink="">
      <xdr:nvSpPr>
        <xdr:cNvPr id="37" name="TextBox 1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A34ADAAE-F2C3-774B-BA07-6F1074EEA2D8}"/>
            </a:ext>
          </a:extLst>
        </xdr:cNvPr>
        <xdr:cNvSpPr txBox="1"/>
      </xdr:nvSpPr>
      <xdr:spPr>
        <a:xfrm>
          <a:off x="2558676" y="8512847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19</xdr:row>
      <xdr:rowOff>674593</xdr:rowOff>
    </xdr:from>
    <xdr:to>
      <xdr:col>2</xdr:col>
      <xdr:colOff>2737437</xdr:colOff>
      <xdr:row>19</xdr:row>
      <xdr:rowOff>992093</xdr:rowOff>
    </xdr:to>
    <xdr:sp macro="" textlink="">
      <xdr:nvSpPr>
        <xdr:cNvPr id="38" name="TextBox 7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FBA0D204-8F79-4441-875A-3277EA8C197E}"/>
            </a:ext>
          </a:extLst>
        </xdr:cNvPr>
        <xdr:cNvSpPr txBox="1"/>
      </xdr:nvSpPr>
      <xdr:spPr>
        <a:xfrm>
          <a:off x="2566894" y="186006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746311</xdr:colOff>
      <xdr:row>20</xdr:row>
      <xdr:rowOff>720165</xdr:rowOff>
    </xdr:from>
    <xdr:to>
      <xdr:col>2</xdr:col>
      <xdr:colOff>2593254</xdr:colOff>
      <xdr:row>20</xdr:row>
      <xdr:rowOff>1037665</xdr:rowOff>
    </xdr:to>
    <xdr:sp macro="" textlink="">
      <xdr:nvSpPr>
        <xdr:cNvPr id="39" name="TextBox 18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A94096DA-C926-5B45-A82F-B184B890FBA2}"/>
            </a:ext>
          </a:extLst>
        </xdr:cNvPr>
        <xdr:cNvSpPr txBox="1"/>
      </xdr:nvSpPr>
      <xdr:spPr>
        <a:xfrm>
          <a:off x="2422711" y="20341665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756023</xdr:colOff>
      <xdr:row>21</xdr:row>
      <xdr:rowOff>704478</xdr:rowOff>
    </xdr:from>
    <xdr:to>
      <xdr:col>2</xdr:col>
      <xdr:colOff>2602966</xdr:colOff>
      <xdr:row>21</xdr:row>
      <xdr:rowOff>1021978</xdr:rowOff>
    </xdr:to>
    <xdr:sp macro="" textlink="">
      <xdr:nvSpPr>
        <xdr:cNvPr id="40" name="TextBox 1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87DB6F6D-60A6-8A41-8A65-917EA59545F4}"/>
            </a:ext>
          </a:extLst>
        </xdr:cNvPr>
        <xdr:cNvSpPr txBox="1"/>
      </xdr:nvSpPr>
      <xdr:spPr>
        <a:xfrm>
          <a:off x="2432423" y="22021428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936812</xdr:colOff>
      <xdr:row>22</xdr:row>
      <xdr:rowOff>720912</xdr:rowOff>
    </xdr:from>
    <xdr:to>
      <xdr:col>2</xdr:col>
      <xdr:colOff>2783755</xdr:colOff>
      <xdr:row>22</xdr:row>
      <xdr:rowOff>1038412</xdr:rowOff>
    </xdr:to>
    <xdr:sp macro="" textlink="">
      <xdr:nvSpPr>
        <xdr:cNvPr id="41" name="TextBox 10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89D92E21-B855-2442-ACEE-1CB8DC694480}"/>
            </a:ext>
          </a:extLst>
        </xdr:cNvPr>
        <xdr:cNvSpPr txBox="1"/>
      </xdr:nvSpPr>
      <xdr:spPr>
        <a:xfrm>
          <a:off x="2613212" y="2373331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16</xdr:row>
      <xdr:rowOff>674593</xdr:rowOff>
    </xdr:from>
    <xdr:to>
      <xdr:col>2</xdr:col>
      <xdr:colOff>2737437</xdr:colOff>
      <xdr:row>16</xdr:row>
      <xdr:rowOff>992093</xdr:rowOff>
    </xdr:to>
    <xdr:sp macro="" textlink="">
      <xdr:nvSpPr>
        <xdr:cNvPr id="42" name="TextBox 7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FBA0D204-8F79-4441-875A-3277EA8C197E}"/>
            </a:ext>
          </a:extLst>
        </xdr:cNvPr>
        <xdr:cNvSpPr txBox="1"/>
      </xdr:nvSpPr>
      <xdr:spPr>
        <a:xfrm>
          <a:off x="2566894" y="147525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25</xdr:row>
      <xdr:rowOff>707407</xdr:rowOff>
    </xdr:from>
    <xdr:to>
      <xdr:col>2</xdr:col>
      <xdr:colOff>2672443</xdr:colOff>
      <xdr:row>25</xdr:row>
      <xdr:rowOff>1024907</xdr:rowOff>
    </xdr:to>
    <xdr:sp macro="" textlink="">
      <xdr:nvSpPr>
        <xdr:cNvPr id="43" name="TextBox 28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B3D87566-38B9-9842-AFEA-F7EA5A62C793}"/>
            </a:ext>
          </a:extLst>
        </xdr:cNvPr>
        <xdr:cNvSpPr txBox="1"/>
      </xdr:nvSpPr>
      <xdr:spPr>
        <a:xfrm>
          <a:off x="2501900" y="2760600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26</xdr:row>
      <xdr:rowOff>698500</xdr:rowOff>
    </xdr:from>
    <xdr:to>
      <xdr:col>2</xdr:col>
      <xdr:colOff>2685143</xdr:colOff>
      <xdr:row>26</xdr:row>
      <xdr:rowOff>1016000</xdr:rowOff>
    </xdr:to>
    <xdr:sp macro="" textlink="">
      <xdr:nvSpPr>
        <xdr:cNvPr id="44" name="TextBox 2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C4B9970B-63B4-B940-832E-105DFF47D104}"/>
            </a:ext>
          </a:extLst>
        </xdr:cNvPr>
        <xdr:cNvSpPr txBox="1"/>
      </xdr:nvSpPr>
      <xdr:spPr>
        <a:xfrm>
          <a:off x="2514600" y="292925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952500</xdr:colOff>
      <xdr:row>27</xdr:row>
      <xdr:rowOff>717924</xdr:rowOff>
    </xdr:from>
    <xdr:to>
      <xdr:col>2</xdr:col>
      <xdr:colOff>2799443</xdr:colOff>
      <xdr:row>27</xdr:row>
      <xdr:rowOff>1035424</xdr:rowOff>
    </xdr:to>
    <xdr:sp macro="" textlink="">
      <xdr:nvSpPr>
        <xdr:cNvPr id="45" name="TextBox 1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57833A79-FC2B-BE42-ABDD-49D6D4CEC7CE}"/>
            </a:ext>
          </a:extLst>
        </xdr:cNvPr>
        <xdr:cNvSpPr txBox="1"/>
      </xdr:nvSpPr>
      <xdr:spPr>
        <a:xfrm>
          <a:off x="2628900" y="3100742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33</xdr:row>
      <xdr:rowOff>685800</xdr:rowOff>
    </xdr:from>
    <xdr:to>
      <xdr:col>2</xdr:col>
      <xdr:colOff>2774043</xdr:colOff>
      <xdr:row>33</xdr:row>
      <xdr:rowOff>1003300</xdr:rowOff>
    </xdr:to>
    <xdr:sp macro="" textlink="">
      <xdr:nvSpPr>
        <xdr:cNvPr id="46" name="TextBox 2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959684F3-7233-F441-A893-9508D4B110CE}"/>
            </a:ext>
          </a:extLst>
        </xdr:cNvPr>
        <xdr:cNvSpPr txBox="1"/>
      </xdr:nvSpPr>
      <xdr:spPr>
        <a:xfrm>
          <a:off x="2603500" y="387858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33</xdr:row>
      <xdr:rowOff>685800</xdr:rowOff>
    </xdr:from>
    <xdr:to>
      <xdr:col>2</xdr:col>
      <xdr:colOff>2774043</xdr:colOff>
      <xdr:row>33</xdr:row>
      <xdr:rowOff>1003300</xdr:rowOff>
    </xdr:to>
    <xdr:sp macro="" textlink="">
      <xdr:nvSpPr>
        <xdr:cNvPr id="47" name="TextBox 2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959684F3-7233-F441-A893-9508D4B110CE}"/>
            </a:ext>
          </a:extLst>
        </xdr:cNvPr>
        <xdr:cNvSpPr txBox="1"/>
      </xdr:nvSpPr>
      <xdr:spPr>
        <a:xfrm>
          <a:off x="2603500" y="387858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34</xdr:row>
      <xdr:rowOff>736600</xdr:rowOff>
    </xdr:from>
    <xdr:to>
      <xdr:col>2</xdr:col>
      <xdr:colOff>2685143</xdr:colOff>
      <xdr:row>34</xdr:row>
      <xdr:rowOff>1054100</xdr:rowOff>
    </xdr:to>
    <xdr:sp macro="" textlink="">
      <xdr:nvSpPr>
        <xdr:cNvPr id="48" name="TextBox 3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7C56DABB-65D9-B644-BB4D-B42EB36CC251}"/>
            </a:ext>
          </a:extLst>
        </xdr:cNvPr>
        <xdr:cNvSpPr txBox="1"/>
      </xdr:nvSpPr>
      <xdr:spPr>
        <a:xfrm>
          <a:off x="2514600" y="405320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48</xdr:row>
      <xdr:rowOff>674593</xdr:rowOff>
    </xdr:from>
    <xdr:to>
      <xdr:col>2</xdr:col>
      <xdr:colOff>2737437</xdr:colOff>
      <xdr:row>48</xdr:row>
      <xdr:rowOff>992093</xdr:rowOff>
    </xdr:to>
    <xdr:sp macro="" textlink="">
      <xdr:nvSpPr>
        <xdr:cNvPr id="49" name="TextBox 7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FBA0D204-8F79-4441-875A-3277EA8C197E}"/>
            </a:ext>
          </a:extLst>
        </xdr:cNvPr>
        <xdr:cNvSpPr txBox="1"/>
      </xdr:nvSpPr>
      <xdr:spPr>
        <a:xfrm>
          <a:off x="2566894" y="537669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746311</xdr:colOff>
      <xdr:row>49</xdr:row>
      <xdr:rowOff>720165</xdr:rowOff>
    </xdr:from>
    <xdr:to>
      <xdr:col>2</xdr:col>
      <xdr:colOff>2593254</xdr:colOff>
      <xdr:row>49</xdr:row>
      <xdr:rowOff>1037665</xdr:rowOff>
    </xdr:to>
    <xdr:sp macro="" textlink="">
      <xdr:nvSpPr>
        <xdr:cNvPr id="50" name="TextBox 18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A94096DA-C926-5B45-A82F-B184B890FBA2}"/>
            </a:ext>
          </a:extLst>
        </xdr:cNvPr>
        <xdr:cNvSpPr txBox="1"/>
      </xdr:nvSpPr>
      <xdr:spPr>
        <a:xfrm>
          <a:off x="2422711" y="55507965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60</xdr:row>
      <xdr:rowOff>694707</xdr:rowOff>
    </xdr:from>
    <xdr:to>
      <xdr:col>2</xdr:col>
      <xdr:colOff>2685143</xdr:colOff>
      <xdr:row>60</xdr:row>
      <xdr:rowOff>1012207</xdr:rowOff>
    </xdr:to>
    <xdr:sp macro="" textlink="">
      <xdr:nvSpPr>
        <xdr:cNvPr id="51" name="TextBox 3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DF8680-97AF-EF43-91FC-7BF3814EC783}"/>
            </a:ext>
          </a:extLst>
        </xdr:cNvPr>
        <xdr:cNvSpPr txBox="1"/>
      </xdr:nvSpPr>
      <xdr:spPr>
        <a:xfrm>
          <a:off x="2514600" y="717702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63</xdr:row>
      <xdr:rowOff>685800</xdr:rowOff>
    </xdr:from>
    <xdr:to>
      <xdr:col>2</xdr:col>
      <xdr:colOff>2774043</xdr:colOff>
      <xdr:row>63</xdr:row>
      <xdr:rowOff>1003300</xdr:rowOff>
    </xdr:to>
    <xdr:sp macro="" textlink="">
      <xdr:nvSpPr>
        <xdr:cNvPr id="52" name="TextBox 2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959684F3-7233-F441-A893-9508D4B110CE}"/>
            </a:ext>
          </a:extLst>
        </xdr:cNvPr>
        <xdr:cNvSpPr txBox="1"/>
      </xdr:nvSpPr>
      <xdr:spPr>
        <a:xfrm>
          <a:off x="2603500" y="75685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63</xdr:row>
      <xdr:rowOff>685800</xdr:rowOff>
    </xdr:from>
    <xdr:to>
      <xdr:col>2</xdr:col>
      <xdr:colOff>2774043</xdr:colOff>
      <xdr:row>63</xdr:row>
      <xdr:rowOff>1003300</xdr:rowOff>
    </xdr:to>
    <xdr:sp macro="" textlink="">
      <xdr:nvSpPr>
        <xdr:cNvPr id="53" name="TextBox 2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959684F3-7233-F441-A893-9508D4B110CE}"/>
            </a:ext>
          </a:extLst>
        </xdr:cNvPr>
        <xdr:cNvSpPr txBox="1"/>
      </xdr:nvSpPr>
      <xdr:spPr>
        <a:xfrm>
          <a:off x="2603500" y="75685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64</xdr:row>
      <xdr:rowOff>736600</xdr:rowOff>
    </xdr:from>
    <xdr:to>
      <xdr:col>2</xdr:col>
      <xdr:colOff>2685143</xdr:colOff>
      <xdr:row>64</xdr:row>
      <xdr:rowOff>1054100</xdr:rowOff>
    </xdr:to>
    <xdr:sp macro="" textlink="">
      <xdr:nvSpPr>
        <xdr:cNvPr id="54" name="TextBox 3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7C56DABB-65D9-B644-BB4D-B42EB36CC251}"/>
            </a:ext>
          </a:extLst>
        </xdr:cNvPr>
        <xdr:cNvSpPr txBox="1"/>
      </xdr:nvSpPr>
      <xdr:spPr>
        <a:xfrm>
          <a:off x="2514600" y="774319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54</xdr:row>
      <xdr:rowOff>707407</xdr:rowOff>
    </xdr:from>
    <xdr:to>
      <xdr:col>2</xdr:col>
      <xdr:colOff>2672443</xdr:colOff>
      <xdr:row>54</xdr:row>
      <xdr:rowOff>1024907</xdr:rowOff>
    </xdr:to>
    <xdr:sp macro="" textlink="">
      <xdr:nvSpPr>
        <xdr:cNvPr id="55" name="TextBox 28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B3D87566-38B9-9842-AFEA-F7EA5A62C793}"/>
            </a:ext>
          </a:extLst>
        </xdr:cNvPr>
        <xdr:cNvSpPr txBox="1"/>
      </xdr:nvSpPr>
      <xdr:spPr>
        <a:xfrm>
          <a:off x="2501900" y="6277230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55</xdr:row>
      <xdr:rowOff>698500</xdr:rowOff>
    </xdr:from>
    <xdr:to>
      <xdr:col>2</xdr:col>
      <xdr:colOff>2685143</xdr:colOff>
      <xdr:row>55</xdr:row>
      <xdr:rowOff>1016000</xdr:rowOff>
    </xdr:to>
    <xdr:sp macro="" textlink="">
      <xdr:nvSpPr>
        <xdr:cNvPr id="56" name="TextBox 29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C4B9970B-63B4-B940-832E-105DFF47D104}"/>
            </a:ext>
          </a:extLst>
        </xdr:cNvPr>
        <xdr:cNvSpPr txBox="1"/>
      </xdr:nvSpPr>
      <xdr:spPr>
        <a:xfrm>
          <a:off x="2514600" y="644588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952500</xdr:colOff>
      <xdr:row>56</xdr:row>
      <xdr:rowOff>717924</xdr:rowOff>
    </xdr:from>
    <xdr:to>
      <xdr:col>2</xdr:col>
      <xdr:colOff>2799443</xdr:colOff>
      <xdr:row>56</xdr:row>
      <xdr:rowOff>1035424</xdr:rowOff>
    </xdr:to>
    <xdr:sp macro="" textlink="">
      <xdr:nvSpPr>
        <xdr:cNvPr id="57" name="TextBox 1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57833A79-FC2B-BE42-ABDD-49D6D4CEC7CE}"/>
            </a:ext>
          </a:extLst>
        </xdr:cNvPr>
        <xdr:cNvSpPr txBox="1"/>
      </xdr:nvSpPr>
      <xdr:spPr>
        <a:xfrm>
          <a:off x="2628900" y="6617372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940130</xdr:colOff>
      <xdr:row>11</xdr:row>
      <xdr:rowOff>709220</xdr:rowOff>
    </xdr:from>
    <xdr:to>
      <xdr:col>2</xdr:col>
      <xdr:colOff>2787073</xdr:colOff>
      <xdr:row>11</xdr:row>
      <xdr:rowOff>1026720</xdr:rowOff>
    </xdr:to>
    <xdr:sp macro="" textlink="">
      <xdr:nvSpPr>
        <xdr:cNvPr id="58" name="TextBox 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D9C6540D-CD61-E849-A035-3AFCB6A5D1F0}"/>
            </a:ext>
          </a:extLst>
        </xdr:cNvPr>
        <xdr:cNvSpPr txBox="1"/>
      </xdr:nvSpPr>
      <xdr:spPr>
        <a:xfrm>
          <a:off x="2616530" y="630992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36</xdr:row>
      <xdr:rowOff>736600</xdr:rowOff>
    </xdr:from>
    <xdr:to>
      <xdr:col>2</xdr:col>
      <xdr:colOff>2685143</xdr:colOff>
      <xdr:row>36</xdr:row>
      <xdr:rowOff>1054100</xdr:rowOff>
    </xdr:to>
    <xdr:sp macro="" textlink="">
      <xdr:nvSpPr>
        <xdr:cNvPr id="59" name="TextBox 3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7C56DABB-65D9-B644-BB4D-B42EB36CC251}"/>
            </a:ext>
          </a:extLst>
        </xdr:cNvPr>
        <xdr:cNvSpPr txBox="1"/>
      </xdr:nvSpPr>
      <xdr:spPr>
        <a:xfrm>
          <a:off x="2514600" y="427228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66</xdr:row>
      <xdr:rowOff>736600</xdr:rowOff>
    </xdr:from>
    <xdr:to>
      <xdr:col>2</xdr:col>
      <xdr:colOff>2685143</xdr:colOff>
      <xdr:row>66</xdr:row>
      <xdr:rowOff>1054100</xdr:rowOff>
    </xdr:to>
    <xdr:sp macro="" textlink="">
      <xdr:nvSpPr>
        <xdr:cNvPr id="60" name="TextBox 3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7C56DABB-65D9-B644-BB4D-B42EB36CC251}"/>
            </a:ext>
          </a:extLst>
        </xdr:cNvPr>
        <xdr:cNvSpPr txBox="1"/>
      </xdr:nvSpPr>
      <xdr:spPr>
        <a:xfrm>
          <a:off x="2514600" y="79622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86</xdr:row>
      <xdr:rowOff>736600</xdr:rowOff>
    </xdr:from>
    <xdr:to>
      <xdr:col>2</xdr:col>
      <xdr:colOff>2685143</xdr:colOff>
      <xdr:row>86</xdr:row>
      <xdr:rowOff>1054100</xdr:rowOff>
    </xdr:to>
    <xdr:sp macro="" textlink="">
      <xdr:nvSpPr>
        <xdr:cNvPr id="61" name="TextBox 3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7C56DABB-65D9-B644-BB4D-B42EB36CC251}"/>
            </a:ext>
          </a:extLst>
        </xdr:cNvPr>
        <xdr:cNvSpPr txBox="1"/>
      </xdr:nvSpPr>
      <xdr:spPr>
        <a:xfrm>
          <a:off x="2514600" y="1018921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s%20documentos/Materia%20Prima/MADERAS/Costos%20MP/MODELO%20DE%20COSTOS%20PARA%20EL%20INFORME%20FINANCIER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Library/Application%20Support/Microsoft/Office/Office%202011%20AutoRecovery/SM%20DATA%20ROOM/ACOM1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CONTROL%20BOARD%20(Personal)/Life%20Plan%202016%20(version%201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%20(SMO)/GERENCIA%20SMO/Finanzas/Reporte%20JD%20-%20Analisis%20Ef&#180;s%202014/12%20-%20Diciembre/Comentarios%20GF/UP%20GRADES%2020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efeTesoreria/Mis%20documentos/Dropbox%20Ultimate/Dropbox/Finanzas/Reporte%20JD%20-%20Analisis%20Ef&#180;s%202014/03%20-%20Marzo/EEFF/Analisis%20Ef&#180;s%20SM%20MILLWORKS,%20S.A.%20-%20Agenda%20Marzo%20201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salmeron/Escritorio/Dropbox/Finanzas/Reporte%20JD%20-%20Analisis%20Financiero%202013/Analisis%20Ef&#180;s%20al%2031%20Diciembre%202013/Analisis%20de%20Ef&#180;s%20SM%20MILLWORKS%20201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ager/Dropbox%20(SMO)/Producci&#243;n/Indicadores/Cinthya%20Cano/Controles/Documents%20and%20Settings/aserriomapiinicsa/Configuraci&#243;n%20local/Archivos%20temporales%20de%20Internet/OLK109/Aux%20de%20kardex%20Octubre-13%20origin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farias.SMG/Configuraci&#243;n%20local/Archivos%20temporales%20de%20Internet/Content.Outlook/KQ4VS71Q/costos%20de%20produccion%20AGROFORESTAL%20_25-08-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feCostos/Dropbox/Costos/SM%20MILLWORKS/2014/Agosto%202014/Soporte%20Contable/RESUMEN%20PANELES%20%20(%20BPT%20)%20MILLWORKS%202014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salmeron/Mis%20documentos/Dropbox/OUTSOURCING/Tesoreria-%20OUTSOURCING/EEFF%20SMG%20Enero%20a%20Marzo%202013/Ef&#180;s%20SM%20Millworks%20Enero%20-%20Marzo%202013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figueroa/Downloads/Ordenes%20de%20Trabajo%20Mantenimiento/HORAS%20HOMBRE%202013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TURNKEY%20SOLUTIONS/NPK%20LOGISTICS%20PARK/codpart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/Ronald%20Rojas/Gerencia/Finanzas/Reporte%20JD%20-%20Analisis%20Financiero%202013/Analisis%20Ef&#180;s%20al%2031%20Diciembre%202013/Ef&#180;s%20SM%20INIAXA%20Abril%202013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ue.SMG/Dropbox/Consolidados%20Insumos/Consolidado%20Mantenimiento%202014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/Ronald%20Rojas/Gerencia/Finanzas/Reporte%20JD%20-%20Analisis%20Financiero%202013/Analisis%20Ef&#180;s%20al%2031%20Diciembre%202013/GenQ1ActualsReserv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/Ronald%20Rojas/Gerencia/Finanzas/Reporte%20JD%20-%20Analisis%20Financiero%202013/Analisis%20Ef&#180;s%20al%2031%20Diciembre%202013/xper_SCH_1_Feb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Library/Application%20Support/Microsoft/Office/Office%202011%20AutoRecovery/SM%20DATA%20ROOM/Worksheet%20in%205610%20Activo%20Fijo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TURNKEY%20SOLUTIONS/SM%20INFORMATION%20DECK/docs-Ruedas_de_la_Vida_Autocoaching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efeCostos/Mis%20documentos/Dropbox/Costos/SM%20MILLWORKS/2014/Febrero%202014/Soportes%20Contables/H%20H%20Febrero%20MIllworck-2014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ownloads/Weekly_Schedule_Calenda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GROW%20SYSTEMS/BEST%20PRACTICES/Personal%20Growth%20&amp;%20Productivity/Jose%20Bola&#241;os%20-%20Acelerador%20de%20Desarrollo%20II(one%20page)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lanning/Mis%20documentos/Dropbox/Consolidados%20Insumos/Consolidado%20Insumos%20SMM%202014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esktop/VILLAGE%20FARMS/Village%20Farms%2024.07.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S"/>
      <sheetName val="Movimientos Aserradero"/>
      <sheetName val="Movimientos Patios"/>
      <sheetName val="EXTRACCION"/>
      <sheetName val="ASERRADERO"/>
      <sheetName val="Rendimientos"/>
      <sheetName val="PATIOS"/>
      <sheetName val="ESTAD1"/>
      <sheetName val="SMG Model"/>
      <sheetName val="Legal Structure"/>
      <sheetName val="SM Purpose "/>
      <sheetName val="Sales Channel"/>
      <sheetName val="Faclity Plan 2016"/>
      <sheetName val="Future Layout"/>
      <sheetName val="Future Layout (Options)"/>
      <sheetName val="Sales Network "/>
      <sheetName val="Industry Players"/>
      <sheetName val="Investment 2016"/>
      <sheetName val="Valuation INIAXA"/>
      <sheetName val="Cash flow"/>
    </sheetNames>
    <sheetDataSet>
      <sheetData sheetId="0" refreshError="1">
        <row r="27">
          <cell r="BJ27">
            <v>24996.62</v>
          </cell>
        </row>
        <row r="87">
          <cell r="BO87">
            <v>0.41532128998927442</v>
          </cell>
        </row>
        <row r="88">
          <cell r="BO88">
            <v>79995.951524885037</v>
          </cell>
        </row>
        <row r="105">
          <cell r="B105">
            <v>0.34978295441685381</v>
          </cell>
          <cell r="C105">
            <v>0.83956874381800184</v>
          </cell>
          <cell r="D105">
            <v>0.52385849898677983</v>
          </cell>
          <cell r="E105">
            <v>0.65989463761655343</v>
          </cell>
          <cell r="F105">
            <v>0.88140838470662308</v>
          </cell>
          <cell r="G105">
            <v>0.83658798446983829</v>
          </cell>
          <cell r="H105">
            <v>0.54796382279598943</v>
          </cell>
          <cell r="I105">
            <v>0.4318842630590855</v>
          </cell>
          <cell r="J105">
            <v>0.42795173076923082</v>
          </cell>
        </row>
        <row r="253">
          <cell r="B253">
            <v>102668.38</v>
          </cell>
          <cell r="C253">
            <v>107339.07</v>
          </cell>
          <cell r="D253">
            <v>103796.22</v>
          </cell>
          <cell r="E253">
            <v>115291.48</v>
          </cell>
          <cell r="F253">
            <v>133297.35</v>
          </cell>
          <cell r="G253">
            <v>89520.79</v>
          </cell>
          <cell r="H253">
            <v>103183.32999999999</v>
          </cell>
          <cell r="I253">
            <v>119569.84999999999</v>
          </cell>
          <cell r="J253">
            <v>102186.76999999999</v>
          </cell>
        </row>
        <row r="317">
          <cell r="B317">
            <v>11095.59</v>
          </cell>
          <cell r="C317">
            <v>10896.5</v>
          </cell>
          <cell r="D317">
            <v>10167.5</v>
          </cell>
          <cell r="E317">
            <v>11539.9</v>
          </cell>
          <cell r="F317">
            <v>10429.75</v>
          </cell>
          <cell r="G317">
            <v>11607.8</v>
          </cell>
          <cell r="H317">
            <v>10096.75</v>
          </cell>
          <cell r="I317">
            <v>11958.5</v>
          </cell>
          <cell r="J317">
            <v>13076.25</v>
          </cell>
        </row>
        <row r="340">
          <cell r="B340">
            <v>147686.85</v>
          </cell>
          <cell r="C340">
            <v>166176.26</v>
          </cell>
          <cell r="D340">
            <v>167614.63</v>
          </cell>
          <cell r="E340">
            <v>160341.01</v>
          </cell>
          <cell r="F340">
            <v>168852.58000000002</v>
          </cell>
          <cell r="G340">
            <v>169169.61</v>
          </cell>
          <cell r="H340">
            <v>158605.22999999998</v>
          </cell>
          <cell r="I340">
            <v>213904.08000000002</v>
          </cell>
          <cell r="J340">
            <v>194330.86</v>
          </cell>
        </row>
      </sheetData>
      <sheetData sheetId="1" refreshError="1"/>
      <sheetData sheetId="2" refreshError="1"/>
      <sheetData sheetId="3" refreshError="1"/>
      <sheetData sheetId="4">
        <row r="22">
          <cell r="K22">
            <v>48276.76</v>
          </cell>
        </row>
      </sheetData>
      <sheetData sheetId="5" refreshError="1"/>
      <sheetData sheetId="6">
        <row r="27">
          <cell r="BJ27">
            <v>24996.62</v>
          </cell>
        </row>
      </sheetData>
      <sheetData sheetId="7" refreshError="1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O Data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ipies"/>
      <sheetName val="Menu Principal"/>
      <sheetName val="Menu Theory"/>
      <sheetName val="Menu Secundario"/>
      <sheetName val="My Unique Abilities"/>
      <sheetName val="THe 4 Energies (Simple)"/>
      <sheetName val="Power Hour"/>
      <sheetName val="THe Purposeful Approach"/>
      <sheetName val="BiG Goals (Spanish)"/>
      <sheetName val="BiG Goals"/>
      <sheetName val="The GAP"/>
      <sheetName val="SMART GOals"/>
      <sheetName val="Video Metodologia"/>
      <sheetName val="Video 24h"/>
      <sheetName val="Focus"/>
      <sheetName val="Weekly Review (Spanish)"/>
      <sheetName val="Productivity Booster (Spanish)"/>
      <sheetName val="Productivity Booster"/>
      <sheetName val="TED"/>
      <sheetName val="Tools &amp; Resources"/>
      <sheetName val="7. The life you WANT"/>
      <sheetName val="Personal"/>
      <sheetName val="Yearly Retreat (Spanish)"/>
      <sheetName val="Sheet5"/>
      <sheetName val="Goal Setting Retreat (Spanish)"/>
      <sheetName val="Life Success (Spanish)"/>
      <sheetName val="Life Success"/>
      <sheetName val="Mastery Cycle (Spanish)"/>
      <sheetName val="Mastery Cycle"/>
      <sheetName val="Unique Ability Concept"/>
      <sheetName val="The Habit Cycle"/>
      <sheetName val="Habitual Vs. Generativo"/>
      <sheetName val="THe 4 Energies"/>
      <sheetName val="The Golden Circle"/>
      <sheetName val="The Accountabilty Choice (Span)"/>
      <sheetName val="THe Accountabilty Choice"/>
      <sheetName val="Productivity Killers (Spanish)"/>
      <sheetName val="Productivity Killers"/>
      <sheetName val="Success Principals"/>
      <sheetName val="Productivity Pyramid"/>
      <sheetName val="Productivity Pyramid (Spanish)"/>
      <sheetName val="The Grow System"/>
      <sheetName val="Weekly Productivity (Spanish)"/>
      <sheetName val="Weekly Productivity"/>
      <sheetName val="LifeWheel Evolution (Spanish)"/>
      <sheetName val="LifeWheel Evolution"/>
      <sheetName val="Ritual Summary"/>
      <sheetName val="Ritual Summary (Spanish)"/>
      <sheetName val="Lifewheel Gral(Spanish)"/>
      <sheetName val="Lifewheel (Digging deep)"/>
      <sheetName val="Your life NOW"/>
      <sheetName val="Diagnostico Valores"/>
      <sheetName val="Values Assesment"/>
      <sheetName val="Energy Diagnose"/>
      <sheetName val="Energy Diagnose (Spanish)"/>
      <sheetName val="Vital Numbers (Spanish)"/>
      <sheetName val="Vital Numbers"/>
      <sheetName val="Discover Abilities (Spanish)"/>
      <sheetName val="Discover Abilities"/>
      <sheetName val="Life Roles (Blank)"/>
      <sheetName val="Vision Statement"/>
      <sheetName val="Vision Statement (blank)"/>
      <sheetName val="Vision Statement (Spanish)"/>
      <sheetName val="Roles de Vida (Spanish)"/>
      <sheetName val="Key Life Questions (Spanish)"/>
      <sheetName val="Key Life Questions"/>
      <sheetName val="My Prod. Pyramid (Spanish)"/>
      <sheetName val="My Prod. Pyramid"/>
      <sheetName val="OPPP"/>
      <sheetName val="Key Relationships"/>
      <sheetName val="R-QUESTION (Spanish)"/>
      <sheetName val="R-QUESTION "/>
      <sheetName val="Top 1 Goal"/>
      <sheetName val="Top 2 Goal"/>
      <sheetName val="Top 3 Goal"/>
      <sheetName val="Blank Goal "/>
      <sheetName val="Blank Goal (Spanish)"/>
      <sheetName val="Key BFF days"/>
      <sheetName val="WRR"/>
      <sheetName val="WRR (Spanish)"/>
      <sheetName val="HPB BASIC (Spanish)"/>
      <sheetName val="HPB BASIC"/>
      <sheetName val="HPB PERSONAL"/>
      <sheetName val="HPB PERSONAL (Spanish)"/>
      <sheetName val="HPB WORK"/>
      <sheetName val="HPB WORK (Spanish)"/>
      <sheetName val="Weekly Planer"/>
      <sheetName val="Weekly Planer (Spanish)"/>
      <sheetName val="Daily Planer"/>
      <sheetName val="Daily Planer (Spanish)"/>
      <sheetName val="Top 20 &amp; Farm Club"/>
      <sheetName val="ROUTINE"/>
      <sheetName val="LL Personal Growth"/>
      <sheetName val="Books- Personal"/>
      <sheetName val="Key Strategies"/>
      <sheetName val="Presentation Strategies"/>
      <sheetName val="Unique Ability"/>
      <sheetName val="50 Goals"/>
      <sheetName val="Summary (Spanish)"/>
      <sheetName val="LL Relationships"/>
      <sheetName val="Books- Relationships"/>
      <sheetName val="Family Goals"/>
      <sheetName val="ANTS"/>
      <sheetName val="Cemaforo"/>
      <sheetName val="LL Romance"/>
      <sheetName val="Books- Int. Relationships"/>
      <sheetName val="Ideal Partner"/>
      <sheetName val="Diagnóstico"/>
      <sheetName val="Rituales &amp; Roles"/>
      <sheetName val="Compromisos"/>
      <sheetName val="Descarga"/>
      <sheetName val="Diagnóstico (blank)"/>
      <sheetName val="Rituales &amp; Roles (blank)"/>
      <sheetName val="Compromisos (blank)"/>
      <sheetName val="LL Health"/>
      <sheetName val="Books- Health"/>
      <sheetName val="Menu 1"/>
      <sheetName val="Menu 2"/>
      <sheetName val="Menu 3"/>
      <sheetName val="Ingredientes"/>
      <sheetName val="LL Personal Finance"/>
      <sheetName val="Books- Personal Finance"/>
      <sheetName val="Financial Goals"/>
      <sheetName val="Budget"/>
      <sheetName val="Historical Charts 2015 "/>
      <sheetName val="Charts 2015"/>
      <sheetName val="Charts 2014"/>
      <sheetName val="CXP"/>
      <sheetName val="CXC"/>
      <sheetName val="Patrimonio Consolidado"/>
      <sheetName val="Patrimonio (BANCO)"/>
      <sheetName val="Security Plan"/>
      <sheetName val="ANH"/>
      <sheetName val="LL Lifestyle"/>
      <sheetName val="Books- Lifestyle"/>
      <sheetName val="Plan 2016"/>
      <sheetName val="Bucket List Family"/>
      <sheetName val="Bucket List Couples"/>
      <sheetName val="Bucket List Caro"/>
      <sheetName val="Bucket List AP"/>
      <sheetName val="Personal Logbook"/>
      <sheetName val="Family Logbook"/>
      <sheetName val="Caro Logbook"/>
      <sheetName val="Spouse Logbook"/>
      <sheetName val="Home Checklists"/>
      <sheetName val="Inventarios"/>
      <sheetName val="LL Business"/>
      <sheetName val="Business"/>
      <sheetName val="Books-Business"/>
      <sheetName val="Business Assessment"/>
      <sheetName val="Business Vision"/>
      <sheetName val="Business Wheel"/>
      <sheetName val="The Piramid of Wealth"/>
      <sheetName val="Minset"/>
      <sheetName val="Minset (Spanish)"/>
    </sheetNames>
    <sheetDataSet>
      <sheetData sheetId="0" refreshError="1">
        <row r="12">
          <cell r="D12" t="str">
            <v>Igual a Adultos</v>
          </cell>
          <cell r="F12" t="str">
            <v>Pure</v>
          </cell>
          <cell r="H12" t="str">
            <v>Batido Verde con Chia</v>
          </cell>
        </row>
        <row r="13">
          <cell r="B13" t="str">
            <v>Receta Nueva</v>
          </cell>
          <cell r="F13" t="str">
            <v>Arroz</v>
          </cell>
          <cell r="H13" t="str">
            <v>Desayuno Tipico (Gallopinto, Huevo, Queso y Maduro)</v>
          </cell>
        </row>
        <row r="14">
          <cell r="D14" t="str">
            <v>Carnes</v>
          </cell>
          <cell r="F14" t="str">
            <v>Frijoles</v>
          </cell>
          <cell r="H14" t="str">
            <v>Omelette con tomates deshidratadas, espinaca, jamon pavo, pesto y queso suizo</v>
          </cell>
        </row>
        <row r="15">
          <cell r="B15" t="str">
            <v>Carnes</v>
          </cell>
          <cell r="D15" t="str">
            <v>Filete a la plancha con pure de papa/ malanga</v>
          </cell>
          <cell r="F15" t="str">
            <v>Chayote salteado</v>
          </cell>
          <cell r="H15" t="str">
            <v xml:space="preserve">Omelette con hongos, chiltoma, cebollita, jamon y queso </v>
          </cell>
        </row>
        <row r="16">
          <cell r="B16" t="str">
            <v>Filete a la parrilla chimichurri con Verdura asada y Couscous</v>
          </cell>
          <cell r="D16" t="str">
            <v>Torta de carde Molida con papas fritas</v>
          </cell>
          <cell r="F16" t="str">
            <v>Hongos Salteados</v>
          </cell>
          <cell r="H16" t="str">
            <v>Huevos Revueltos con Parmesano y Jamon</v>
          </cell>
        </row>
        <row r="17">
          <cell r="B17" t="str">
            <v>Filete a la parrilla y chorizos con Arroz, Frijoles, Maduro, chimichurri</v>
          </cell>
          <cell r="D17" t="str">
            <v>Picana a la parrilla con Pure de Malanga</v>
          </cell>
          <cell r="F17" t="str">
            <v>Maiz Asado</v>
          </cell>
          <cell r="H17" t="str">
            <v>Huevos Enteros con Bacon, Jamon o Salchicha</v>
          </cell>
        </row>
        <row r="18">
          <cell r="B18" t="str">
            <v>Ribeye a la parrilla con papas salteadas a las hierbas</v>
          </cell>
          <cell r="D18" t="str">
            <v>Filetitos a la plancha con arroz y pipian cocido</v>
          </cell>
          <cell r="F18" t="str">
            <v>Taboulet clasico</v>
          </cell>
          <cell r="H18" t="str">
            <v>Huevos Tibios con Mouillettes</v>
          </cell>
        </row>
        <row r="19">
          <cell r="B19" t="str">
            <v>Picana a la parrilla con Pure de Malanga</v>
          </cell>
          <cell r="D19" t="str">
            <v>Filetitos de carne con papas fritas</v>
          </cell>
          <cell r="F19" t="str">
            <v>Taboulet tropical</v>
          </cell>
          <cell r="H19" t="str">
            <v>Huevos Horneados con Pan, Bacon y Queso</v>
          </cell>
        </row>
        <row r="20">
          <cell r="B20" t="str">
            <v>Medallones a la pimienta, Verdura salteadas y arroz integral y/o Basmati</v>
          </cell>
          <cell r="D20" t="str">
            <v>Filetitos de pollo con papas fritas</v>
          </cell>
          <cell r="F20" t="str">
            <v>Papas fritas</v>
          </cell>
          <cell r="H20" t="str">
            <v>Huevos Rancheros con Frijoles Molidos</v>
          </cell>
        </row>
        <row r="21">
          <cell r="B21" t="str">
            <v xml:space="preserve">Filete a la plancha con papas fritas </v>
          </cell>
          <cell r="F21" t="str">
            <v>Tostones con queso</v>
          </cell>
          <cell r="H21" t="str">
            <v>Huevos Estrellados con Frijoles, Pollo y queso</v>
          </cell>
        </row>
        <row r="22">
          <cell r="B22" t="str">
            <v>Tacos de Cerdo con frijoles, pico de gallo y tortilla</v>
          </cell>
          <cell r="D22" t="str">
            <v>Aves</v>
          </cell>
          <cell r="F22" t="str">
            <v>Zanahoris Salteadas</v>
          </cell>
          <cell r="H22" t="str">
            <v>Yogurt con Granola, Miel y Frutas</v>
          </cell>
        </row>
        <row r="23">
          <cell r="B23" t="str">
            <v>Chuleta de cerdo ahumada con pure de papa con cascara y mazanas asadas</v>
          </cell>
          <cell r="D23" t="str">
            <v>Pollo a la plancha con arroz y frijoles</v>
          </cell>
          <cell r="F23" t="str">
            <v>Verduras Horneadas</v>
          </cell>
          <cell r="H23" t="str">
            <v>Yogurt Natural con Miel o Jalea</v>
          </cell>
        </row>
        <row r="24">
          <cell r="B24" t="str">
            <v>Tacos de Carne Desmenusada</v>
          </cell>
          <cell r="D24" t="str">
            <v>Pollo a la plancha con fideos con tomate fresco (Zuchini &amp; Zanahoria licuados)</v>
          </cell>
          <cell r="F24" t="str">
            <v>Verduras Asadas</v>
          </cell>
          <cell r="H24" t="str">
            <v xml:space="preserve">Granola con Leche de Almendra </v>
          </cell>
        </row>
        <row r="25">
          <cell r="B25" t="str">
            <v>Hamburguesa de carne</v>
          </cell>
          <cell r="D25" t="str">
            <v>Pollo entero horneado, pure de papas o papas fritas, arroz basmati</v>
          </cell>
          <cell r="F25" t="str">
            <v>Chiltoma rellena</v>
          </cell>
          <cell r="H25" t="str">
            <v>Sandwich de Jamon y queso</v>
          </cell>
        </row>
        <row r="26">
          <cell r="B26" t="str">
            <v>Tacos mexicanos</v>
          </cell>
          <cell r="D26" t="str">
            <v>Pollo a la parrilla, maiz asado, arroz basmati</v>
          </cell>
          <cell r="F26" t="str">
            <v>Papas Asadas</v>
          </cell>
          <cell r="H26" t="str">
            <v>Tostadas de Pan Integral con Jalea</v>
          </cell>
        </row>
        <row r="27">
          <cell r="B27" t="str">
            <v>Couscous</v>
          </cell>
          <cell r="F27" t="str">
            <v>Pasta con mantequilla</v>
          </cell>
          <cell r="H27" t="str">
            <v>Tostadas Francesas</v>
          </cell>
        </row>
        <row r="28">
          <cell r="B28" t="str">
            <v>Pierna de cordero al horno, quinoa y frijoles verdes</v>
          </cell>
          <cell r="D28" t="str">
            <v>Pescado</v>
          </cell>
          <cell r="F28" t="str">
            <v>Guizo de pipian</v>
          </cell>
          <cell r="H28" t="str">
            <v>Cereal con Leche</v>
          </cell>
        </row>
        <row r="29">
          <cell r="B29" t="str">
            <v>Chuletas de cordero a la parrila, tomates provecales, arroz basmati</v>
          </cell>
          <cell r="D29" t="str">
            <v>Filete de pescado a la plancha con pure de papa/ malanga, verdurita cocida</v>
          </cell>
          <cell r="F29" t="str">
            <v xml:space="preserve">Papas Salteadas </v>
          </cell>
          <cell r="H29" t="str">
            <v>Crepes con Jamon, Queso y Huevo</v>
          </cell>
        </row>
        <row r="30">
          <cell r="D30" t="str">
            <v>Filete de pescado empanizado con pasta</v>
          </cell>
          <cell r="F30" t="str">
            <v>Gratin de papas</v>
          </cell>
          <cell r="H30" t="str">
            <v xml:space="preserve">Waffles </v>
          </cell>
        </row>
        <row r="31">
          <cell r="B31" t="str">
            <v>Aves</v>
          </cell>
          <cell r="D31" t="str">
            <v>Filete de pescado empanizado y arroz y frijoles</v>
          </cell>
          <cell r="F31" t="str">
            <v>Gratin de berenjena</v>
          </cell>
          <cell r="H31" t="str">
            <v xml:space="preserve">Pancakes </v>
          </cell>
        </row>
        <row r="32">
          <cell r="B32" t="str">
            <v>Curry de Pollo con arroz basmati, mani y perejil italiano</v>
          </cell>
          <cell r="F32" t="str">
            <v>Gratin de pasta</v>
          </cell>
          <cell r="H32" t="str">
            <v>Frutas y Chia</v>
          </cell>
        </row>
        <row r="33">
          <cell r="B33" t="str">
            <v>Pierna de pollo a la crisel con arroz basmati y/o quinoa</v>
          </cell>
          <cell r="D33" t="str">
            <v>Arroz, Pastas &amp; Pizza</v>
          </cell>
          <cell r="F33" t="str">
            <v xml:space="preserve">Pasta fria </v>
          </cell>
          <cell r="H33" t="str">
            <v>Bagel con queso crema, cebollita y Salmon Ahumado</v>
          </cell>
        </row>
        <row r="34">
          <cell r="B34" t="str">
            <v>Pierna de pollo hierbas de provincia, tamotes provecal y arroz basmati</v>
          </cell>
          <cell r="D34" t="str">
            <v>Pizza con salsa de tomate fresco (Zuchini &amp; Zanahoria licuados) en el BGE</v>
          </cell>
          <cell r="F34" t="str">
            <v>Mishuilla</v>
          </cell>
        </row>
        <row r="35">
          <cell r="B35" t="str">
            <v>Muslo de Pollo a la griega y arroz</v>
          </cell>
          <cell r="D35" t="str">
            <v>Pasta fria con Atún</v>
          </cell>
          <cell r="F35" t="str">
            <v>Macedoine</v>
          </cell>
          <cell r="H35" t="str">
            <v>Niños</v>
          </cell>
        </row>
        <row r="36">
          <cell r="B36" t="str">
            <v xml:space="preserve">Pechuga de pollo Jurk Chicken, </v>
          </cell>
          <cell r="D36" t="str">
            <v>Pasta de estrella con Mantequilla con Salchichas y/o Jamon</v>
          </cell>
          <cell r="F36" t="str">
            <v>Frijolitos verdes</v>
          </cell>
          <cell r="H36" t="str">
            <v>Huevos Tibios con Mouillettes</v>
          </cell>
        </row>
        <row r="37">
          <cell r="B37" t="str">
            <v>Pollo entero horneado, gratin de berenjena y papas salteadas</v>
          </cell>
          <cell r="D37" t="str">
            <v>Pasta a la Boloñesa</v>
          </cell>
          <cell r="F37" t="str">
            <v>Ensalada de papa</v>
          </cell>
          <cell r="H37" t="str">
            <v>Desayuno Tipico (Gallopinto, Huevo, Queso y Maduro)</v>
          </cell>
        </row>
        <row r="38">
          <cell r="B38" t="str">
            <v>Pollo entero a la parrilla, maiz asado, arroz basmati</v>
          </cell>
          <cell r="D38" t="str">
            <v>Pasta con tomate fresco (Zuchini &amp; Zanahoria licuados)</v>
          </cell>
          <cell r="F38" t="str">
            <v>Flan de Berenjena</v>
          </cell>
          <cell r="H38" t="str">
            <v xml:space="preserve">Pancakes </v>
          </cell>
        </row>
        <row r="39">
          <cell r="B39" t="str">
            <v>Pato entero horneado, quinoa y hongos salteados</v>
          </cell>
          <cell r="D39" t="str">
            <v>Maccaroni &amp; cheese (Hecho en casa)</v>
          </cell>
          <cell r="F39" t="str">
            <v>Tortilla</v>
          </cell>
          <cell r="H39" t="str">
            <v>Huevos Revueltos, Frijoles Molidos y tortillitas</v>
          </cell>
        </row>
        <row r="40">
          <cell r="B40" t="str">
            <v>Pato al tamarindo con pure de ayote  y gratin de papas</v>
          </cell>
          <cell r="D40" t="str">
            <v>Pasta Carbonara con bacon, huevos y jamon</v>
          </cell>
          <cell r="F40" t="str">
            <v>Zuchini con Berenjena Salteados con Hierbas y Ajo</v>
          </cell>
          <cell r="H40" t="str">
            <v>Sandwiches de Jamon y queso</v>
          </cell>
        </row>
        <row r="41">
          <cell r="B41" t="str">
            <v>Pato con aceitunas con arroz / quinoa</v>
          </cell>
          <cell r="D41" t="str">
            <v>Repochetas con frijolitos molidos</v>
          </cell>
          <cell r="F41" t="str">
            <v xml:space="preserve">Quinoa con Vegetables </v>
          </cell>
          <cell r="H41" t="str">
            <v>Cereal con Leche</v>
          </cell>
        </row>
        <row r="42">
          <cell r="D42" t="str">
            <v>Tortillas con Frijoles, crema y quesillo</v>
          </cell>
          <cell r="F42" t="str">
            <v>Quinoa Normal</v>
          </cell>
        </row>
        <row r="43">
          <cell r="B43" t="str">
            <v>Mariscos</v>
          </cell>
          <cell r="D43" t="str">
            <v>Sandwich de Jamon y queso</v>
          </cell>
          <cell r="F43" t="str">
            <v>Arroz Basmati</v>
          </cell>
        </row>
        <row r="44">
          <cell r="B44" t="str">
            <v>Curry de Camarones con arroz Jasmin</v>
          </cell>
          <cell r="D44" t="str">
            <v>Quiche de jamon</v>
          </cell>
          <cell r="F44" t="str">
            <v>Berenjena al horno</v>
          </cell>
        </row>
        <row r="45">
          <cell r="B45" t="str">
            <v>Pescado entero frito a la tipitapa con arroz y tostones</v>
          </cell>
          <cell r="D45" t="str">
            <v>Arroz a la valenciana</v>
          </cell>
        </row>
        <row r="46">
          <cell r="B46" t="str">
            <v>Filete de pescado a la plancha con pure de camote y arroz basmati</v>
          </cell>
          <cell r="D46" t="str">
            <v>Hot Dog</v>
          </cell>
        </row>
        <row r="47">
          <cell r="B47" t="str">
            <v>Filete de pescado a la meuniere con arroz basmati y verdura salteadas</v>
          </cell>
          <cell r="D47" t="str">
            <v>Pupusas</v>
          </cell>
        </row>
        <row r="48">
          <cell r="B48" t="str">
            <v>Filete de pescado horneado con arroz basmati y verdura asada</v>
          </cell>
        </row>
        <row r="49">
          <cell r="B49" t="str">
            <v>Filete de pescado empanizado y arroz y frijoles</v>
          </cell>
        </row>
        <row r="50">
          <cell r="B50" t="str">
            <v>Filete de pescado gruyere y aguacate</v>
          </cell>
          <cell r="D50" t="str">
            <v>Sopas</v>
          </cell>
        </row>
        <row r="51">
          <cell r="B51" t="str">
            <v>Langosta fria mayonesa</v>
          </cell>
          <cell r="D51" t="str">
            <v>Caldo de Pollo</v>
          </cell>
        </row>
        <row r="52">
          <cell r="B52" t="str">
            <v xml:space="preserve">Langosta al horno ajillo y arroz </v>
          </cell>
          <cell r="D52" t="str">
            <v>Caldo de Carne</v>
          </cell>
        </row>
        <row r="53">
          <cell r="B53" t="str">
            <v>Camarones al Ajillo y arroz</v>
          </cell>
          <cell r="D53" t="str">
            <v>Caldo de Pescado</v>
          </cell>
        </row>
        <row r="54">
          <cell r="B54" t="str">
            <v xml:space="preserve">Camarones con bacon y hierbas, pure de Malanga </v>
          </cell>
          <cell r="D54" t="str">
            <v>Sopa de Pipian</v>
          </cell>
        </row>
        <row r="55">
          <cell r="B55" t="str">
            <v>Calamares en su tinta y arroz</v>
          </cell>
          <cell r="D55" t="str">
            <v>Sopa de ayote</v>
          </cell>
        </row>
        <row r="56">
          <cell r="B56" t="str">
            <v xml:space="preserve">Paella </v>
          </cell>
          <cell r="D56" t="str">
            <v xml:space="preserve">Sopa de Cola </v>
          </cell>
        </row>
        <row r="57">
          <cell r="B57" t="str">
            <v>Tomates rellenos con atún preparado y pepino</v>
          </cell>
          <cell r="D57" t="str">
            <v>Arroz Aguado</v>
          </cell>
        </row>
        <row r="58">
          <cell r="D58" t="str">
            <v>Sopa de Frijoles</v>
          </cell>
        </row>
        <row r="59">
          <cell r="B59" t="str">
            <v>Pastas &amp; Pizza</v>
          </cell>
          <cell r="D59" t="str">
            <v>Sopa de verdura licuada con mantequilla</v>
          </cell>
        </row>
        <row r="60">
          <cell r="B60" t="str">
            <v>Paella</v>
          </cell>
        </row>
        <row r="61">
          <cell r="B61" t="str">
            <v>Pizza</v>
          </cell>
        </row>
        <row r="62">
          <cell r="B62" t="str">
            <v>Pasta fria con Atún</v>
          </cell>
        </row>
        <row r="63">
          <cell r="B63" t="str">
            <v xml:space="preserve">Pasta integral con </v>
          </cell>
        </row>
        <row r="64">
          <cell r="B64" t="str">
            <v>Pasta con Chiltoma, Bacon, Ajo y Parmesano</v>
          </cell>
        </row>
        <row r="65">
          <cell r="B65" t="str">
            <v>Pasta con Zuccini, Bacon, Chiltoma y Parmesano</v>
          </cell>
        </row>
        <row r="66">
          <cell r="B66" t="str">
            <v>Pasta con Pollo, hongos, tomate deshidratado, romero, ajo, bacon y queso parmesano</v>
          </cell>
        </row>
        <row r="67">
          <cell r="B67" t="str">
            <v>Pasta a la carbonara</v>
          </cell>
        </row>
        <row r="68">
          <cell r="B68" t="str">
            <v>Pasta carbonara camarones</v>
          </cell>
        </row>
        <row r="69">
          <cell r="B69" t="str">
            <v>Pasta con mantequilla y parmesano</v>
          </cell>
        </row>
        <row r="70">
          <cell r="B70" t="str">
            <v>Pasta al pesto</v>
          </cell>
        </row>
        <row r="71">
          <cell r="B71" t="str">
            <v>Repochetas y gallopinto</v>
          </cell>
        </row>
        <row r="72">
          <cell r="B72" t="str">
            <v>Sandwich de Jamon y queso</v>
          </cell>
        </row>
        <row r="73">
          <cell r="B73" t="str">
            <v>Quiche de jamon</v>
          </cell>
        </row>
        <row r="74">
          <cell r="B74" t="str">
            <v>Quiche de cebolla</v>
          </cell>
        </row>
        <row r="75">
          <cell r="B75" t="str">
            <v>Pasta con verduras asadas</v>
          </cell>
        </row>
        <row r="77">
          <cell r="B77" t="str">
            <v>Sopas</v>
          </cell>
        </row>
        <row r="78">
          <cell r="B78" t="str">
            <v>Sopa de Mariscos</v>
          </cell>
        </row>
        <row r="79">
          <cell r="B79" t="str">
            <v>Sopa de Pipian</v>
          </cell>
        </row>
        <row r="80">
          <cell r="B80" t="str">
            <v>Sopa de ayote</v>
          </cell>
        </row>
        <row r="81">
          <cell r="B81" t="str">
            <v>Sopa de Cola</v>
          </cell>
        </row>
        <row r="84">
          <cell r="B84" t="str">
            <v>Delivery</v>
          </cell>
        </row>
        <row r="86">
          <cell r="B86" t="str">
            <v xml:space="preserve">Alitas &amp; Costillitas de Woody's </v>
          </cell>
        </row>
        <row r="87">
          <cell r="B87" t="str">
            <v>Chino de Xian Tian Di</v>
          </cell>
        </row>
        <row r="88">
          <cell r="B88" t="str">
            <v>Parrillada de El Patio</v>
          </cell>
        </row>
        <row r="89">
          <cell r="B89" t="str">
            <v>Pizza de Pizza Hut</v>
          </cell>
        </row>
        <row r="90">
          <cell r="B90" t="str">
            <v>Pizza de Spbarro</v>
          </cell>
        </row>
        <row r="91">
          <cell r="B91" t="str">
            <v>Pizza de Italianissino</v>
          </cell>
        </row>
        <row r="92">
          <cell r="B92" t="str">
            <v>Pizza de Chik Chak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D12" t="str">
            <v>Igual a Adultos</v>
          </cell>
        </row>
      </sheetData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oral"/>
      <sheetName val="50 53"/>
      <sheetName val="214 53 10 14 5614"/>
      <sheetName val="1090 5100"/>
      <sheetName val="5818  20  24  26  30"/>
      <sheetName val="DC220 230"/>
      <sheetName val="DC332 340"/>
      <sheetName val="DC420 432 440"/>
      <sheetName val="COLOR"/>
      <sheetName val="3001 30 30 60 8830"/>
      <sheetName val="DETALLE (9)"/>
    </sheetNames>
    <sheetDataSet>
      <sheetData sheetId="0" refreshError="1">
        <row r="2">
          <cell r="B2" t="str">
            <v>YES</v>
          </cell>
        </row>
        <row r="3">
          <cell r="B3" t="str">
            <v>NO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omp"/>
      <sheetName val="Portada"/>
      <sheetName val="data"/>
      <sheetName val="Agenda"/>
      <sheetName val="P. Acción"/>
      <sheetName val="1"/>
      <sheetName val="2"/>
      <sheetName val="3"/>
      <sheetName val="4"/>
      <sheetName val="5"/>
      <sheetName val="6"/>
      <sheetName val="BG"/>
      <sheetName val="ER"/>
      <sheetName val="Anexos BG"/>
      <sheetName val="Anexos ER"/>
    </sheetNames>
    <sheetDataSet>
      <sheetData sheetId="0" refreshError="1">
        <row r="3">
          <cell r="D3" t="str">
            <v>1000</v>
          </cell>
          <cell r="E3" t="str">
            <v>ACTIVO</v>
          </cell>
          <cell r="F3">
            <v>1453264.5</v>
          </cell>
          <cell r="G3">
            <v>414061.82</v>
          </cell>
          <cell r="H3">
            <v>386999.84</v>
          </cell>
          <cell r="I3">
            <v>27061.98</v>
          </cell>
          <cell r="J3">
            <v>1480326.48</v>
          </cell>
        </row>
        <row r="4">
          <cell r="D4" t="str">
            <v>1100</v>
          </cell>
          <cell r="E4" t="str">
            <v>Activo Corriente</v>
          </cell>
          <cell r="F4">
            <v>1083929.71</v>
          </cell>
          <cell r="G4">
            <v>396119.16</v>
          </cell>
          <cell r="H4">
            <v>380106.66</v>
          </cell>
          <cell r="I4">
            <v>16012.5</v>
          </cell>
          <cell r="J4">
            <v>1099942.21</v>
          </cell>
        </row>
        <row r="5">
          <cell r="D5" t="str">
            <v>1110</v>
          </cell>
          <cell r="E5" t="str">
            <v>Efectivo y equivalentes</v>
          </cell>
          <cell r="F5">
            <v>23646.39</v>
          </cell>
          <cell r="G5">
            <v>53484.3</v>
          </cell>
          <cell r="H5">
            <v>76258.31</v>
          </cell>
          <cell r="I5">
            <v>-22774.01</v>
          </cell>
          <cell r="J5">
            <v>872.38</v>
          </cell>
        </row>
        <row r="6">
          <cell r="D6" t="str">
            <v>1111</v>
          </cell>
          <cell r="E6" t="str">
            <v>Caja</v>
          </cell>
          <cell r="F6">
            <v>1074.07</v>
          </cell>
          <cell r="G6">
            <v>1189.5899999999999</v>
          </cell>
          <cell r="H6">
            <v>1463.2</v>
          </cell>
          <cell r="I6">
            <v>-273.61</v>
          </cell>
          <cell r="J6">
            <v>800.46</v>
          </cell>
        </row>
        <row r="7">
          <cell r="D7" t="str">
            <v>11112</v>
          </cell>
          <cell r="E7" t="str">
            <v xml:space="preserve">    Caja Chica</v>
          </cell>
          <cell r="F7">
            <v>1074.07</v>
          </cell>
          <cell r="G7">
            <v>1189.5899999999999</v>
          </cell>
          <cell r="H7">
            <v>1463.2</v>
          </cell>
          <cell r="I7">
            <v>-273.61</v>
          </cell>
          <cell r="J7">
            <v>800.46</v>
          </cell>
        </row>
        <row r="8">
          <cell r="D8" t="str">
            <v>111121</v>
          </cell>
          <cell r="E8" t="str">
            <v xml:space="preserve">      Compras &amp; Suministros</v>
          </cell>
          <cell r="F8">
            <v>395.93</v>
          </cell>
          <cell r="G8">
            <v>969.46</v>
          </cell>
          <cell r="H8">
            <v>999.67</v>
          </cell>
          <cell r="I8">
            <v>-30.21</v>
          </cell>
          <cell r="J8">
            <v>365.72</v>
          </cell>
        </row>
        <row r="9">
          <cell r="D9" t="str">
            <v>111122</v>
          </cell>
          <cell r="E9" t="str">
            <v xml:space="preserve">      Recursos Humanos</v>
          </cell>
          <cell r="F9">
            <v>284.24</v>
          </cell>
          <cell r="G9">
            <v>220.13</v>
          </cell>
          <cell r="H9">
            <v>288.95999999999998</v>
          </cell>
          <cell r="I9">
            <v>-68.83</v>
          </cell>
          <cell r="J9">
            <v>215.41</v>
          </cell>
        </row>
        <row r="10">
          <cell r="D10" t="str">
            <v>111123</v>
          </cell>
          <cell r="E10" t="str">
            <v xml:space="preserve">      Import &amp; Export</v>
          </cell>
          <cell r="F10">
            <v>393.9</v>
          </cell>
          <cell r="G10" t="str">
            <v/>
          </cell>
          <cell r="H10">
            <v>174.57</v>
          </cell>
          <cell r="I10">
            <v>-174.57</v>
          </cell>
          <cell r="J10">
            <v>219.33</v>
          </cell>
        </row>
        <row r="11">
          <cell r="D11" t="str">
            <v>1112</v>
          </cell>
          <cell r="E11" t="str">
            <v>Bancos</v>
          </cell>
          <cell r="F11">
            <v>22572.32</v>
          </cell>
          <cell r="G11">
            <v>52294.71</v>
          </cell>
          <cell r="H11">
            <v>74795.11</v>
          </cell>
          <cell r="I11">
            <v>-22500.400000000001</v>
          </cell>
          <cell r="J11">
            <v>71.92</v>
          </cell>
        </row>
        <row r="12">
          <cell r="D12" t="str">
            <v>11121</v>
          </cell>
          <cell r="E12" t="str">
            <v xml:space="preserve">    Bancos Moneda Local</v>
          </cell>
          <cell r="F12">
            <v>1175.74</v>
          </cell>
          <cell r="G12">
            <v>9379.69</v>
          </cell>
          <cell r="H12">
            <v>10541.38</v>
          </cell>
          <cell r="I12">
            <v>-1161.69</v>
          </cell>
          <cell r="J12">
            <v>14.05</v>
          </cell>
        </row>
        <row r="13">
          <cell r="D13" t="str">
            <v>111213</v>
          </cell>
          <cell r="E13" t="str">
            <v xml:space="preserve">      Banpro Cordobas No. 10010408885587</v>
          </cell>
          <cell r="F13">
            <v>1175.74</v>
          </cell>
          <cell r="G13">
            <v>9379.69</v>
          </cell>
          <cell r="H13">
            <v>10541.38</v>
          </cell>
          <cell r="I13">
            <v>-1161.69</v>
          </cell>
          <cell r="J13">
            <v>14.05</v>
          </cell>
        </row>
        <row r="14">
          <cell r="D14" t="str">
            <v>11122</v>
          </cell>
          <cell r="E14" t="str">
            <v xml:space="preserve">    Bancos Moneda Extranjera</v>
          </cell>
          <cell r="F14">
            <v>21396.58</v>
          </cell>
          <cell r="G14">
            <v>42915.02</v>
          </cell>
          <cell r="H14">
            <v>64253.73</v>
          </cell>
          <cell r="I14">
            <v>-21338.71</v>
          </cell>
          <cell r="J14">
            <v>57.87</v>
          </cell>
        </row>
        <row r="15">
          <cell r="D15" t="str">
            <v>111223</v>
          </cell>
          <cell r="E15" t="str">
            <v xml:space="preserve">      Banpro Dolares No. 10010418885577</v>
          </cell>
          <cell r="F15">
            <v>21396.58</v>
          </cell>
          <cell r="G15">
            <v>42915.02</v>
          </cell>
          <cell r="H15">
            <v>64253.73</v>
          </cell>
          <cell r="I15">
            <v>-21338.71</v>
          </cell>
          <cell r="J15">
            <v>57.87</v>
          </cell>
        </row>
        <row r="16">
          <cell r="D16" t="str">
            <v>1120</v>
          </cell>
          <cell r="E16" t="str">
            <v>Cuentas y documentos  por cobrar, neto</v>
          </cell>
          <cell r="F16">
            <v>223481.19</v>
          </cell>
          <cell r="G16">
            <v>58019.1</v>
          </cell>
          <cell r="H16">
            <v>75559.070000000007</v>
          </cell>
          <cell r="I16">
            <v>-17539.97</v>
          </cell>
          <cell r="J16">
            <v>205941.22</v>
          </cell>
        </row>
        <row r="17">
          <cell r="D17" t="str">
            <v>1121</v>
          </cell>
          <cell r="E17" t="str">
            <v>Cuentas por cobrar Comerciales</v>
          </cell>
          <cell r="F17">
            <v>104956.22</v>
          </cell>
          <cell r="G17">
            <v>51086.78</v>
          </cell>
          <cell r="H17">
            <v>56428.959999999999</v>
          </cell>
          <cell r="I17">
            <v>-5342.18</v>
          </cell>
          <cell r="J17">
            <v>99614.04</v>
          </cell>
        </row>
        <row r="18">
          <cell r="D18" t="str">
            <v>11211</v>
          </cell>
          <cell r="E18" t="str">
            <v xml:space="preserve">    Clientes</v>
          </cell>
          <cell r="F18">
            <v>42693.599999999999</v>
          </cell>
          <cell r="G18">
            <v>47216.81</v>
          </cell>
          <cell r="H18" t="str">
            <v/>
          </cell>
          <cell r="I18">
            <v>47216.81</v>
          </cell>
          <cell r="J18">
            <v>89910.41</v>
          </cell>
        </row>
        <row r="19">
          <cell r="D19" t="str">
            <v>1121171</v>
          </cell>
          <cell r="E19" t="str">
            <v xml:space="preserve">      Alfresco Concepts </v>
          </cell>
          <cell r="F19" t="str">
            <v/>
          </cell>
          <cell r="G19">
            <v>47216.81</v>
          </cell>
          <cell r="H19" t="str">
            <v/>
          </cell>
          <cell r="I19">
            <v>47216.81</v>
          </cell>
          <cell r="J19">
            <v>47216.81</v>
          </cell>
        </row>
        <row r="20">
          <cell r="D20" t="str">
            <v>1121175</v>
          </cell>
          <cell r="E20" t="str">
            <v xml:space="preserve">      Todd Nowell </v>
          </cell>
          <cell r="F20">
            <v>42693.599999999999</v>
          </cell>
          <cell r="G20" t="str">
            <v/>
          </cell>
          <cell r="H20" t="str">
            <v/>
          </cell>
          <cell r="I20">
            <v>0</v>
          </cell>
          <cell r="J20">
            <v>42693.599999999999</v>
          </cell>
        </row>
        <row r="21">
          <cell r="D21" t="str">
            <v>11212</v>
          </cell>
          <cell r="E21" t="str">
            <v xml:space="preserve">    Anticipos a Proveedores</v>
          </cell>
          <cell r="F21">
            <v>45817.22</v>
          </cell>
          <cell r="G21">
            <v>869.97</v>
          </cell>
          <cell r="H21">
            <v>46679</v>
          </cell>
          <cell r="I21">
            <v>-45809.03</v>
          </cell>
          <cell r="J21">
            <v>8.19</v>
          </cell>
        </row>
        <row r="22">
          <cell r="D22" t="str">
            <v>1121277</v>
          </cell>
          <cell r="E22" t="str">
            <v xml:space="preserve">      Agroforestal </v>
          </cell>
          <cell r="F22">
            <v>35100</v>
          </cell>
          <cell r="G22">
            <v>861.78</v>
          </cell>
          <cell r="H22">
            <v>35961.78</v>
          </cell>
          <cell r="I22">
            <v>-35100</v>
          </cell>
          <cell r="J22">
            <v>0</v>
          </cell>
        </row>
        <row r="23">
          <cell r="D23" t="str">
            <v>1121288</v>
          </cell>
          <cell r="E23" t="str">
            <v xml:space="preserve">      Sm Outsourcing, S.A. </v>
          </cell>
          <cell r="F23">
            <v>10717.22</v>
          </cell>
          <cell r="G23" t="str">
            <v/>
          </cell>
          <cell r="H23">
            <v>10717.22</v>
          </cell>
          <cell r="I23">
            <v>-10717.22</v>
          </cell>
          <cell r="J23">
            <v>0</v>
          </cell>
        </row>
        <row r="24">
          <cell r="D24" t="str">
            <v>1121292</v>
          </cell>
          <cell r="E24" t="str">
            <v xml:space="preserve">      Roberto Antonio Vanegas </v>
          </cell>
          <cell r="F24" t="str">
            <v/>
          </cell>
          <cell r="G24">
            <v>8.19</v>
          </cell>
          <cell r="H24" t="str">
            <v/>
          </cell>
          <cell r="I24">
            <v>8.19</v>
          </cell>
          <cell r="J24">
            <v>8.19</v>
          </cell>
        </row>
        <row r="25">
          <cell r="D25" t="str">
            <v>11213</v>
          </cell>
          <cell r="E25" t="str">
            <v xml:space="preserve">    Deudores Diversos</v>
          </cell>
          <cell r="F25">
            <v>16445.400000000001</v>
          </cell>
          <cell r="G25">
            <v>3000</v>
          </cell>
          <cell r="H25">
            <v>9749.9599999999991</v>
          </cell>
          <cell r="I25">
            <v>-6749.96</v>
          </cell>
          <cell r="J25">
            <v>9695.44</v>
          </cell>
        </row>
        <row r="26">
          <cell r="D26" t="str">
            <v>112131</v>
          </cell>
          <cell r="E26" t="str">
            <v xml:space="preserve">      Otto Figueroa Lemus</v>
          </cell>
          <cell r="F26">
            <v>5491.18</v>
          </cell>
          <cell r="G26" t="str">
            <v/>
          </cell>
          <cell r="H26" t="str">
            <v/>
          </cell>
          <cell r="I26">
            <v>0</v>
          </cell>
          <cell r="J26">
            <v>5491.18</v>
          </cell>
        </row>
        <row r="27">
          <cell r="D27" t="str">
            <v>112133</v>
          </cell>
          <cell r="E27" t="str">
            <v xml:space="preserve">      Josue Perdomo</v>
          </cell>
          <cell r="F27">
            <v>750</v>
          </cell>
          <cell r="G27" t="str">
            <v/>
          </cell>
          <cell r="H27" t="str">
            <v/>
          </cell>
          <cell r="I27">
            <v>0</v>
          </cell>
          <cell r="J27">
            <v>750</v>
          </cell>
        </row>
        <row r="28">
          <cell r="D28" t="str">
            <v>112134</v>
          </cell>
          <cell r="E28" t="str">
            <v xml:space="preserve">      Francisco Arias</v>
          </cell>
          <cell r="F28">
            <v>2439.08</v>
          </cell>
          <cell r="G28" t="str">
            <v/>
          </cell>
          <cell r="H28" t="str">
            <v/>
          </cell>
          <cell r="I28">
            <v>0</v>
          </cell>
          <cell r="J28">
            <v>2439.08</v>
          </cell>
        </row>
        <row r="29">
          <cell r="D29" t="str">
            <v>112135</v>
          </cell>
          <cell r="E29" t="str">
            <v xml:space="preserve">      Gustavo Fidel Espinoza Palencia</v>
          </cell>
          <cell r="F29">
            <v>497.93</v>
          </cell>
          <cell r="G29" t="str">
            <v/>
          </cell>
          <cell r="H29" t="str">
            <v/>
          </cell>
          <cell r="I29">
            <v>0</v>
          </cell>
          <cell r="J29">
            <v>497.93</v>
          </cell>
        </row>
        <row r="30">
          <cell r="D30" t="str">
            <v>112136</v>
          </cell>
          <cell r="E30" t="str">
            <v xml:space="preserve">      Donald Aguirr Sanchez</v>
          </cell>
          <cell r="F30">
            <v>6767.21</v>
          </cell>
          <cell r="G30">
            <v>3000</v>
          </cell>
          <cell r="H30">
            <v>9749.9599999999991</v>
          </cell>
          <cell r="I30">
            <v>-6749.96</v>
          </cell>
          <cell r="J30">
            <v>17.25</v>
          </cell>
        </row>
        <row r="31">
          <cell r="D31" t="str">
            <v>112137</v>
          </cell>
          <cell r="E31" t="str">
            <v xml:space="preserve">      Osberto Giron</v>
          </cell>
          <cell r="F31">
            <v>325</v>
          </cell>
          <cell r="G31" t="str">
            <v/>
          </cell>
          <cell r="H31" t="str">
            <v/>
          </cell>
          <cell r="I31">
            <v>0</v>
          </cell>
          <cell r="J31">
            <v>325</v>
          </cell>
        </row>
        <row r="32">
          <cell r="D32" t="str">
            <v>112138</v>
          </cell>
          <cell r="E32" t="str">
            <v xml:space="preserve">      Melesio Hernandez</v>
          </cell>
          <cell r="F32">
            <v>175</v>
          </cell>
          <cell r="G32" t="str">
            <v/>
          </cell>
          <cell r="H32" t="str">
            <v/>
          </cell>
          <cell r="I32">
            <v>0</v>
          </cell>
          <cell r="J32">
            <v>175</v>
          </cell>
        </row>
        <row r="33">
          <cell r="D33" t="str">
            <v>1122</v>
          </cell>
          <cell r="E33" t="str">
            <v>Cuentas por Cobrar Intercompañía</v>
          </cell>
          <cell r="F33">
            <v>80305.899999999994</v>
          </cell>
          <cell r="G33">
            <v>2452.08</v>
          </cell>
          <cell r="H33">
            <v>17096.07</v>
          </cell>
          <cell r="I33">
            <v>-14643.99</v>
          </cell>
          <cell r="J33">
            <v>65661.91</v>
          </cell>
        </row>
        <row r="34">
          <cell r="D34" t="str">
            <v>11221</v>
          </cell>
          <cell r="E34" t="str">
            <v xml:space="preserve">    Facturacion Intercompañia</v>
          </cell>
          <cell r="F34">
            <v>80305.899999999994</v>
          </cell>
          <cell r="G34">
            <v>2452.08</v>
          </cell>
          <cell r="H34">
            <v>17096.07</v>
          </cell>
          <cell r="I34">
            <v>-14643.99</v>
          </cell>
          <cell r="J34">
            <v>65661.91</v>
          </cell>
        </row>
        <row r="35">
          <cell r="D35" t="str">
            <v>112212</v>
          </cell>
          <cell r="E35" t="str">
            <v xml:space="preserve">      Iniaxa, S.A.</v>
          </cell>
          <cell r="F35" t="str">
            <v/>
          </cell>
          <cell r="G35">
            <v>2008.09</v>
          </cell>
          <cell r="H35" t="str">
            <v/>
          </cell>
          <cell r="I35">
            <v>2008.09</v>
          </cell>
          <cell r="J35">
            <v>2008.09</v>
          </cell>
        </row>
        <row r="36">
          <cell r="D36" t="str">
            <v>112216</v>
          </cell>
          <cell r="E36" t="str">
            <v xml:space="preserve">      Living, S.A.</v>
          </cell>
          <cell r="F36">
            <v>17096.07</v>
          </cell>
          <cell r="G36" t="str">
            <v/>
          </cell>
          <cell r="H36">
            <v>17096.07</v>
          </cell>
          <cell r="I36">
            <v>-17096.07</v>
          </cell>
          <cell r="J36">
            <v>0</v>
          </cell>
        </row>
        <row r="37">
          <cell r="D37" t="str">
            <v>112218</v>
          </cell>
          <cell r="E37" t="str">
            <v xml:space="preserve">      Agroforestal, S.A.</v>
          </cell>
          <cell r="F37">
            <v>63209.83</v>
          </cell>
          <cell r="G37">
            <v>443.99</v>
          </cell>
          <cell r="H37" t="str">
            <v/>
          </cell>
          <cell r="I37">
            <v>443.99</v>
          </cell>
          <cell r="J37">
            <v>63653.82</v>
          </cell>
        </row>
        <row r="38">
          <cell r="D38" t="str">
            <v>1123</v>
          </cell>
          <cell r="E38" t="str">
            <v>Créditos fiscales</v>
          </cell>
          <cell r="F38">
            <v>5917.32</v>
          </cell>
          <cell r="G38">
            <v>126.6</v>
          </cell>
          <cell r="H38" t="str">
            <v/>
          </cell>
          <cell r="I38">
            <v>126.6</v>
          </cell>
          <cell r="J38">
            <v>6043.92</v>
          </cell>
        </row>
        <row r="39">
          <cell r="D39" t="str">
            <v>11231</v>
          </cell>
          <cell r="E39" t="str">
            <v xml:space="preserve">    Impuesto al Valor Agregado - IVA</v>
          </cell>
          <cell r="F39">
            <v>5865.73</v>
          </cell>
          <cell r="G39">
            <v>126.6</v>
          </cell>
          <cell r="H39" t="str">
            <v/>
          </cell>
          <cell r="I39">
            <v>126.6</v>
          </cell>
          <cell r="J39">
            <v>5992.33</v>
          </cell>
        </row>
        <row r="40">
          <cell r="D40" t="str">
            <v>112311</v>
          </cell>
          <cell r="E40" t="str">
            <v xml:space="preserve">      IVA Acreditable</v>
          </cell>
          <cell r="F40">
            <v>5865.73</v>
          </cell>
          <cell r="G40">
            <v>126.6</v>
          </cell>
          <cell r="H40" t="str">
            <v/>
          </cell>
          <cell r="I40">
            <v>126.6</v>
          </cell>
          <cell r="J40">
            <v>5992.33</v>
          </cell>
        </row>
        <row r="41">
          <cell r="D41" t="str">
            <v>11232</v>
          </cell>
          <cell r="E41" t="str">
            <v xml:space="preserve">    Impuesto sobre la Renta</v>
          </cell>
          <cell r="F41">
            <v>51.59</v>
          </cell>
          <cell r="G41" t="str">
            <v/>
          </cell>
          <cell r="H41" t="str">
            <v/>
          </cell>
          <cell r="I41">
            <v>0</v>
          </cell>
          <cell r="J41">
            <v>51.59</v>
          </cell>
        </row>
        <row r="42">
          <cell r="D42" t="str">
            <v>112322</v>
          </cell>
          <cell r="E42" t="str">
            <v xml:space="preserve">      Anticipo IR o Pago Minimo Definitivo</v>
          </cell>
          <cell r="F42">
            <v>51.59</v>
          </cell>
          <cell r="G42" t="str">
            <v/>
          </cell>
          <cell r="H42" t="str">
            <v/>
          </cell>
          <cell r="I42">
            <v>0</v>
          </cell>
          <cell r="J42">
            <v>51.59</v>
          </cell>
        </row>
        <row r="43">
          <cell r="D43" t="str">
            <v>1124</v>
          </cell>
          <cell r="E43" t="str">
            <v>Anticipos por justificar</v>
          </cell>
          <cell r="F43">
            <v>629.78</v>
          </cell>
          <cell r="G43">
            <v>1963.08</v>
          </cell>
          <cell r="H43">
            <v>2034.04</v>
          </cell>
          <cell r="I43">
            <v>-70.959999999999994</v>
          </cell>
          <cell r="J43">
            <v>558.82000000000005</v>
          </cell>
        </row>
        <row r="44">
          <cell r="D44" t="str">
            <v>11241</v>
          </cell>
          <cell r="E44" t="str">
            <v xml:space="preserve">    Anyelina Miranda Sirias</v>
          </cell>
          <cell r="F44">
            <v>98.95</v>
          </cell>
          <cell r="G44">
            <v>1593.08</v>
          </cell>
          <cell r="H44">
            <v>1664.4</v>
          </cell>
          <cell r="I44">
            <v>-71.319999999999993</v>
          </cell>
          <cell r="J44">
            <v>27.63</v>
          </cell>
        </row>
        <row r="45">
          <cell r="D45" t="str">
            <v>11243</v>
          </cell>
          <cell r="E45" t="str">
            <v xml:space="preserve">    Julio Amador Cortez</v>
          </cell>
          <cell r="F45">
            <v>201.5</v>
          </cell>
          <cell r="G45">
            <v>370</v>
          </cell>
          <cell r="H45">
            <v>369.64</v>
          </cell>
          <cell r="I45">
            <v>0.36</v>
          </cell>
          <cell r="J45">
            <v>201.86</v>
          </cell>
        </row>
        <row r="46">
          <cell r="D46" t="str">
            <v>11246</v>
          </cell>
          <cell r="E46" t="str">
            <v xml:space="preserve">    Javier Antonio López</v>
          </cell>
          <cell r="F46">
            <v>329.33</v>
          </cell>
          <cell r="G46" t="str">
            <v/>
          </cell>
          <cell r="H46" t="str">
            <v/>
          </cell>
          <cell r="I46">
            <v>0</v>
          </cell>
          <cell r="J46">
            <v>329.33</v>
          </cell>
        </row>
        <row r="47">
          <cell r="D47" t="str">
            <v>1125</v>
          </cell>
          <cell r="E47" t="str">
            <v>Cuentas por cobrar accionistas</v>
          </cell>
          <cell r="F47">
            <v>31671.97</v>
          </cell>
          <cell r="G47">
            <v>2390.56</v>
          </cell>
          <cell r="H47" t="str">
            <v/>
          </cell>
          <cell r="I47">
            <v>2390.56</v>
          </cell>
          <cell r="J47">
            <v>34062.53</v>
          </cell>
        </row>
        <row r="48">
          <cell r="D48" t="str">
            <v>11251</v>
          </cell>
          <cell r="E48" t="str">
            <v xml:space="preserve">    Socios</v>
          </cell>
          <cell r="F48">
            <v>31671.97</v>
          </cell>
          <cell r="G48">
            <v>2390.56</v>
          </cell>
          <cell r="H48" t="str">
            <v/>
          </cell>
          <cell r="I48">
            <v>2390.56</v>
          </cell>
          <cell r="J48">
            <v>34062.53</v>
          </cell>
        </row>
        <row r="49">
          <cell r="D49" t="str">
            <v>112512</v>
          </cell>
          <cell r="E49" t="str">
            <v xml:space="preserve">      Arnold Laurent Poncon</v>
          </cell>
          <cell r="F49">
            <v>19737.5</v>
          </cell>
          <cell r="G49" t="str">
            <v/>
          </cell>
          <cell r="H49" t="str">
            <v/>
          </cell>
          <cell r="I49">
            <v>0</v>
          </cell>
          <cell r="J49">
            <v>19737.5</v>
          </cell>
        </row>
        <row r="50">
          <cell r="D50" t="str">
            <v>112513</v>
          </cell>
          <cell r="E50" t="str">
            <v xml:space="preserve">      Matthew Richard Falkiner</v>
          </cell>
          <cell r="F50">
            <v>11934.47</v>
          </cell>
          <cell r="G50">
            <v>2390.56</v>
          </cell>
          <cell r="H50" t="str">
            <v/>
          </cell>
          <cell r="I50">
            <v>2390.56</v>
          </cell>
          <cell r="J50">
            <v>14325.03</v>
          </cell>
        </row>
        <row r="51">
          <cell r="D51" t="str">
            <v>1130</v>
          </cell>
          <cell r="E51" t="str">
            <v>Inventarios</v>
          </cell>
          <cell r="F51">
            <v>835949.88</v>
          </cell>
          <cell r="G51">
            <v>284615.76</v>
          </cell>
          <cell r="H51">
            <v>228226.53</v>
          </cell>
          <cell r="I51">
            <v>56389.23</v>
          </cell>
          <cell r="J51">
            <v>892339.11</v>
          </cell>
        </row>
        <row r="52">
          <cell r="D52" t="str">
            <v>1131</v>
          </cell>
          <cell r="E52" t="str">
            <v>Inventarios Materia Prima</v>
          </cell>
          <cell r="F52">
            <v>154020.43</v>
          </cell>
          <cell r="G52">
            <v>63507.65</v>
          </cell>
          <cell r="H52">
            <v>53408.69</v>
          </cell>
          <cell r="I52">
            <v>10098.959999999999</v>
          </cell>
          <cell r="J52">
            <v>164119.39000000001</v>
          </cell>
        </row>
        <row r="53">
          <cell r="D53" t="str">
            <v>11313</v>
          </cell>
          <cell r="E53" t="str">
            <v xml:space="preserve">    Madera Aserrada Verde</v>
          </cell>
          <cell r="F53">
            <v>54979.28</v>
          </cell>
          <cell r="G53">
            <v>5572.82</v>
          </cell>
          <cell r="H53" t="str">
            <v/>
          </cell>
          <cell r="I53">
            <v>5572.82</v>
          </cell>
          <cell r="J53">
            <v>60552.1</v>
          </cell>
        </row>
        <row r="54">
          <cell r="D54" t="str">
            <v>11314</v>
          </cell>
          <cell r="E54" t="str">
            <v xml:space="preserve">    Madera Aserrada Seca</v>
          </cell>
          <cell r="F54">
            <v>45498.16</v>
          </cell>
          <cell r="G54">
            <v>4319.6499999999996</v>
          </cell>
          <cell r="H54" t="str">
            <v/>
          </cell>
          <cell r="I54">
            <v>4319.6499999999996</v>
          </cell>
          <cell r="J54">
            <v>49817.81</v>
          </cell>
        </row>
        <row r="55">
          <cell r="D55" t="str">
            <v>11316</v>
          </cell>
          <cell r="E55" t="str">
            <v xml:space="preserve">    Madera Aserrada Seca Cepillada</v>
          </cell>
          <cell r="F55">
            <v>46079.73</v>
          </cell>
          <cell r="G55">
            <v>23130.06</v>
          </cell>
          <cell r="H55">
            <v>23024.29</v>
          </cell>
          <cell r="I55">
            <v>105.77</v>
          </cell>
          <cell r="J55">
            <v>46185.5</v>
          </cell>
        </row>
        <row r="56">
          <cell r="D56" t="str">
            <v>11317</v>
          </cell>
          <cell r="E56" t="str">
            <v xml:space="preserve">    Paneles</v>
          </cell>
          <cell r="F56">
            <v>7463.26</v>
          </cell>
          <cell r="G56">
            <v>30485.119999999999</v>
          </cell>
          <cell r="H56">
            <v>30384.400000000001</v>
          </cell>
          <cell r="I56">
            <v>100.72</v>
          </cell>
          <cell r="J56">
            <v>7563.98</v>
          </cell>
        </row>
        <row r="57">
          <cell r="D57">
            <v>1132</v>
          </cell>
          <cell r="E57" t="str">
            <v>Inventario en Proceso</v>
          </cell>
          <cell r="F57">
            <v>241874.2</v>
          </cell>
          <cell r="G57">
            <v>142635.45000000001</v>
          </cell>
          <cell r="H57">
            <v>95539.08</v>
          </cell>
          <cell r="I57">
            <v>47096.37</v>
          </cell>
          <cell r="J57">
            <v>288970.57</v>
          </cell>
        </row>
        <row r="58">
          <cell r="D58" t="str">
            <v>11321</v>
          </cell>
          <cell r="E58" t="str">
            <v xml:space="preserve">    Materia Prima</v>
          </cell>
          <cell r="F58">
            <v>101653.82</v>
          </cell>
          <cell r="G58">
            <v>53408.69</v>
          </cell>
          <cell r="H58">
            <v>17327.310000000001</v>
          </cell>
          <cell r="I58">
            <v>36081.379999999997</v>
          </cell>
          <cell r="J58">
            <v>137735.20000000001</v>
          </cell>
        </row>
        <row r="59">
          <cell r="D59" t="str">
            <v>113214</v>
          </cell>
          <cell r="E59" t="str">
            <v xml:space="preserve">      Madera Aserrada Seca Cepillada</v>
          </cell>
          <cell r="F59">
            <v>10701.81</v>
          </cell>
          <cell r="G59">
            <v>23024.29</v>
          </cell>
          <cell r="H59">
            <v>9843.2000000000007</v>
          </cell>
          <cell r="I59">
            <v>13181.09</v>
          </cell>
          <cell r="J59">
            <v>23882.9</v>
          </cell>
        </row>
        <row r="60">
          <cell r="D60" t="str">
            <v>113216</v>
          </cell>
          <cell r="E60" t="str">
            <v xml:space="preserve">      Paneles</v>
          </cell>
          <cell r="F60">
            <v>90952.01</v>
          </cell>
          <cell r="G60">
            <v>30384.400000000001</v>
          </cell>
          <cell r="H60">
            <v>7484.11</v>
          </cell>
          <cell r="I60">
            <v>22900.29</v>
          </cell>
          <cell r="J60">
            <v>113852.3</v>
          </cell>
        </row>
        <row r="61">
          <cell r="D61" t="str">
            <v>11322</v>
          </cell>
          <cell r="E61" t="str">
            <v xml:space="preserve">    Mano de Obra Directa</v>
          </cell>
          <cell r="F61">
            <v>37355.85</v>
          </cell>
          <cell r="G61">
            <v>19816.810000000001</v>
          </cell>
          <cell r="H61">
            <v>21918.47</v>
          </cell>
          <cell r="I61">
            <v>-2101.66</v>
          </cell>
          <cell r="J61">
            <v>35254.19</v>
          </cell>
        </row>
        <row r="62">
          <cell r="D62" t="str">
            <v>11323</v>
          </cell>
          <cell r="E62" t="str">
            <v xml:space="preserve">    Costos Indirectos de Fabricacion</v>
          </cell>
          <cell r="F62">
            <v>78414.240000000005</v>
          </cell>
          <cell r="G62">
            <v>58380.38</v>
          </cell>
          <cell r="H62">
            <v>48707.45</v>
          </cell>
          <cell r="I62">
            <v>9672.93</v>
          </cell>
          <cell r="J62">
            <v>88087.17</v>
          </cell>
        </row>
        <row r="63">
          <cell r="D63" t="str">
            <v>113231</v>
          </cell>
          <cell r="E63" t="str">
            <v xml:space="preserve">      Alquileres</v>
          </cell>
          <cell r="F63">
            <v>33336.04</v>
          </cell>
          <cell r="G63">
            <v>15691.57</v>
          </cell>
          <cell r="H63">
            <v>19174.73</v>
          </cell>
          <cell r="I63">
            <v>-3483.16</v>
          </cell>
          <cell r="J63">
            <v>29852.880000000001</v>
          </cell>
        </row>
        <row r="64">
          <cell r="D64" t="str">
            <v>113232</v>
          </cell>
          <cell r="E64" t="str">
            <v xml:space="preserve">      Energia Electrica</v>
          </cell>
          <cell r="F64">
            <v>12502.84</v>
          </cell>
          <cell r="G64">
            <v>7110.8</v>
          </cell>
          <cell r="H64">
            <v>6461.31</v>
          </cell>
          <cell r="I64">
            <v>649.49</v>
          </cell>
          <cell r="J64">
            <v>13152.33</v>
          </cell>
        </row>
        <row r="65">
          <cell r="D65" t="str">
            <v>113233</v>
          </cell>
          <cell r="E65" t="str">
            <v xml:space="preserve">      Depreciaciones</v>
          </cell>
          <cell r="F65">
            <v>116.61</v>
          </cell>
          <cell r="G65">
            <v>819.43</v>
          </cell>
          <cell r="H65">
            <v>57.64</v>
          </cell>
          <cell r="I65">
            <v>761.79</v>
          </cell>
          <cell r="J65">
            <v>878.4</v>
          </cell>
        </row>
        <row r="66">
          <cell r="D66" t="str">
            <v>113236</v>
          </cell>
          <cell r="E66" t="str">
            <v xml:space="preserve">      Viaticos Alimentacion</v>
          </cell>
          <cell r="F66">
            <v>21.52</v>
          </cell>
          <cell r="G66">
            <v>713.94</v>
          </cell>
          <cell r="H66">
            <v>589.27</v>
          </cell>
          <cell r="I66">
            <v>124.67</v>
          </cell>
          <cell r="J66">
            <v>146.19</v>
          </cell>
        </row>
        <row r="67">
          <cell r="D67" t="str">
            <v>113237</v>
          </cell>
          <cell r="E67" t="str">
            <v xml:space="preserve">      Viaticos de Transporte</v>
          </cell>
          <cell r="F67">
            <v>436.6</v>
          </cell>
          <cell r="G67">
            <v>233.75</v>
          </cell>
          <cell r="H67">
            <v>141.76</v>
          </cell>
          <cell r="I67">
            <v>91.99</v>
          </cell>
          <cell r="J67">
            <v>528.59</v>
          </cell>
        </row>
        <row r="68">
          <cell r="D68" t="str">
            <v>113238</v>
          </cell>
          <cell r="E68" t="str">
            <v xml:space="preserve">      Mantenimiento y Reparaciones</v>
          </cell>
          <cell r="F68">
            <v>10509.01</v>
          </cell>
          <cell r="G68">
            <v>6274.13</v>
          </cell>
          <cell r="H68">
            <v>4033.59</v>
          </cell>
          <cell r="I68">
            <v>2240.54</v>
          </cell>
          <cell r="J68">
            <v>12749.55</v>
          </cell>
        </row>
        <row r="69">
          <cell r="D69" t="str">
            <v>1132314</v>
          </cell>
          <cell r="E69" t="str">
            <v xml:space="preserve">      Materiales</v>
          </cell>
          <cell r="F69">
            <v>2765.55</v>
          </cell>
          <cell r="G69">
            <v>2231.66</v>
          </cell>
          <cell r="H69">
            <v>2233.7600000000002</v>
          </cell>
          <cell r="I69">
            <v>-2.1</v>
          </cell>
          <cell r="J69">
            <v>2763.45</v>
          </cell>
        </row>
        <row r="70">
          <cell r="D70" t="str">
            <v>1132315</v>
          </cell>
          <cell r="E70" t="str">
            <v xml:space="preserve">      Mano de Obra Indirecta</v>
          </cell>
          <cell r="F70">
            <v>18726.07</v>
          </cell>
          <cell r="G70">
            <v>25305.1</v>
          </cell>
          <cell r="H70">
            <v>16015.39</v>
          </cell>
          <cell r="I70">
            <v>9289.7099999999991</v>
          </cell>
          <cell r="J70">
            <v>28015.78</v>
          </cell>
        </row>
        <row r="71">
          <cell r="D71" t="str">
            <v>11324</v>
          </cell>
          <cell r="E71" t="str">
            <v xml:space="preserve">    Insumos</v>
          </cell>
          <cell r="F71">
            <v>24450.29</v>
          </cell>
          <cell r="G71">
            <v>11029.57</v>
          </cell>
          <cell r="H71">
            <v>7585.85</v>
          </cell>
          <cell r="I71">
            <v>3443.72</v>
          </cell>
          <cell r="J71">
            <v>27894.01</v>
          </cell>
        </row>
        <row r="72">
          <cell r="D72" t="str">
            <v>1133</v>
          </cell>
          <cell r="E72" t="str">
            <v>Inventario de Productos Terminados</v>
          </cell>
          <cell r="F72">
            <v>283751.19</v>
          </cell>
          <cell r="G72">
            <v>36992.5</v>
          </cell>
          <cell r="H72">
            <v>45190.17</v>
          </cell>
          <cell r="I72">
            <v>-8197.67</v>
          </cell>
          <cell r="J72">
            <v>275553.52</v>
          </cell>
        </row>
        <row r="73">
          <cell r="D73" t="str">
            <v>11331</v>
          </cell>
          <cell r="E73" t="str">
            <v xml:space="preserve">    Productos Terminados</v>
          </cell>
          <cell r="F73">
            <v>283751.19</v>
          </cell>
          <cell r="G73">
            <v>36992.5</v>
          </cell>
          <cell r="H73">
            <v>45190.17</v>
          </cell>
          <cell r="I73">
            <v>-8197.67</v>
          </cell>
          <cell r="J73">
            <v>275553.52</v>
          </cell>
        </row>
        <row r="74">
          <cell r="D74" t="str">
            <v>1133112</v>
          </cell>
          <cell r="E74" t="str">
            <v xml:space="preserve">      Muebles</v>
          </cell>
          <cell r="F74">
            <v>283751.19</v>
          </cell>
          <cell r="G74">
            <v>36992.5</v>
          </cell>
          <cell r="H74">
            <v>45190.17</v>
          </cell>
          <cell r="I74">
            <v>-8197.67</v>
          </cell>
          <cell r="J74">
            <v>275553.52</v>
          </cell>
        </row>
        <row r="75">
          <cell r="D75" t="str">
            <v>1134</v>
          </cell>
          <cell r="E75" t="str">
            <v>Materiales y Suministros</v>
          </cell>
          <cell r="F75">
            <v>100699.48</v>
          </cell>
          <cell r="G75">
            <v>28003.81</v>
          </cell>
          <cell r="H75">
            <v>13690.56</v>
          </cell>
          <cell r="I75">
            <v>14313.25</v>
          </cell>
          <cell r="J75">
            <v>115012.73</v>
          </cell>
        </row>
        <row r="76">
          <cell r="D76" t="str">
            <v>11341</v>
          </cell>
          <cell r="E76" t="str">
            <v xml:space="preserve">    Materiales</v>
          </cell>
          <cell r="F76">
            <v>100699.48</v>
          </cell>
          <cell r="G76">
            <v>28003.81</v>
          </cell>
          <cell r="H76">
            <v>13690.56</v>
          </cell>
          <cell r="I76">
            <v>14313.25</v>
          </cell>
          <cell r="J76">
            <v>115012.73</v>
          </cell>
        </row>
        <row r="77">
          <cell r="D77" t="str">
            <v>113411</v>
          </cell>
          <cell r="E77" t="str">
            <v xml:space="preserve">      Pinturas y Quimicos</v>
          </cell>
          <cell r="F77">
            <v>29639.360000000001</v>
          </cell>
          <cell r="G77">
            <v>492.05</v>
          </cell>
          <cell r="H77">
            <v>2651.74</v>
          </cell>
          <cell r="I77">
            <v>-2159.69</v>
          </cell>
          <cell r="J77">
            <v>27479.67</v>
          </cell>
        </row>
        <row r="78">
          <cell r="D78" t="str">
            <v>113412</v>
          </cell>
          <cell r="E78" t="str">
            <v xml:space="preserve">      Materiales Gastable</v>
          </cell>
          <cell r="F78">
            <v>5922.37</v>
          </cell>
          <cell r="G78">
            <v>132.53</v>
          </cell>
          <cell r="H78">
            <v>613.5</v>
          </cell>
          <cell r="I78">
            <v>-480.97</v>
          </cell>
          <cell r="J78">
            <v>5441.4</v>
          </cell>
        </row>
        <row r="79">
          <cell r="D79" t="str">
            <v>113413</v>
          </cell>
          <cell r="E79" t="str">
            <v xml:space="preserve">      Herrajes</v>
          </cell>
          <cell r="F79">
            <v>14418.42</v>
          </cell>
          <cell r="G79">
            <v>9718.91</v>
          </cell>
          <cell r="H79">
            <v>869.28</v>
          </cell>
          <cell r="I79">
            <v>8849.6299999999992</v>
          </cell>
          <cell r="J79">
            <v>23268.05</v>
          </cell>
        </row>
        <row r="80">
          <cell r="D80" t="str">
            <v>113414</v>
          </cell>
          <cell r="E80" t="str">
            <v xml:space="preserve">      Clavos y Tornillos</v>
          </cell>
          <cell r="F80">
            <v>2675.01</v>
          </cell>
          <cell r="G80">
            <v>5316.16</v>
          </cell>
          <cell r="H80">
            <v>826.63</v>
          </cell>
          <cell r="I80">
            <v>4489.53</v>
          </cell>
          <cell r="J80">
            <v>7164.54</v>
          </cell>
        </row>
        <row r="81">
          <cell r="D81" t="str">
            <v>113415</v>
          </cell>
          <cell r="E81" t="str">
            <v xml:space="preserve">      Láminas</v>
          </cell>
          <cell r="F81">
            <v>1117.4100000000001</v>
          </cell>
          <cell r="G81">
            <v>2089.3200000000002</v>
          </cell>
          <cell r="H81">
            <v>2842.8</v>
          </cell>
          <cell r="I81">
            <v>-753.48</v>
          </cell>
          <cell r="J81">
            <v>363.93</v>
          </cell>
        </row>
        <row r="82">
          <cell r="D82" t="str">
            <v>113416</v>
          </cell>
          <cell r="E82" t="str">
            <v xml:space="preserve">      Equipos de Seguridad</v>
          </cell>
          <cell r="F82">
            <v>128.63</v>
          </cell>
          <cell r="G82">
            <v>283.02</v>
          </cell>
          <cell r="H82">
            <v>316.91000000000003</v>
          </cell>
          <cell r="I82">
            <v>-33.89</v>
          </cell>
          <cell r="J82">
            <v>94.74</v>
          </cell>
        </row>
        <row r="83">
          <cell r="D83" t="str">
            <v>113417</v>
          </cell>
          <cell r="E83" t="str">
            <v xml:space="preserve">      Materiales Electricos</v>
          </cell>
          <cell r="F83">
            <v>1170.8599999999999</v>
          </cell>
          <cell r="G83">
            <v>93.6</v>
          </cell>
          <cell r="H83">
            <v>127.99</v>
          </cell>
          <cell r="I83">
            <v>-34.39</v>
          </cell>
          <cell r="J83">
            <v>1136.47</v>
          </cell>
        </row>
        <row r="84">
          <cell r="D84" t="str">
            <v>113418</v>
          </cell>
          <cell r="E84" t="str">
            <v xml:space="preserve">      Materiales Varios</v>
          </cell>
          <cell r="F84">
            <v>7248.54</v>
          </cell>
          <cell r="G84">
            <v>2049.86</v>
          </cell>
          <cell r="H84">
            <v>3029.42</v>
          </cell>
          <cell r="I84">
            <v>-979.56</v>
          </cell>
          <cell r="J84">
            <v>6268.98</v>
          </cell>
        </row>
        <row r="85">
          <cell r="D85" t="str">
            <v>113419</v>
          </cell>
          <cell r="E85" t="str">
            <v xml:space="preserve">      Repuestos y Partes</v>
          </cell>
          <cell r="F85">
            <v>13189.07</v>
          </cell>
          <cell r="G85">
            <v>282</v>
          </cell>
          <cell r="H85">
            <v>443.08</v>
          </cell>
          <cell r="I85">
            <v>-161.08000000000001</v>
          </cell>
          <cell r="J85">
            <v>13027.99</v>
          </cell>
        </row>
        <row r="86">
          <cell r="D86" t="str">
            <v>1134110</v>
          </cell>
          <cell r="E86" t="str">
            <v xml:space="preserve">      Papeleria y Utiles</v>
          </cell>
          <cell r="F86">
            <v>738.59</v>
          </cell>
          <cell r="G86">
            <v>846.41</v>
          </cell>
          <cell r="H86">
            <v>769.82</v>
          </cell>
          <cell r="I86">
            <v>76.59</v>
          </cell>
          <cell r="J86">
            <v>815.18</v>
          </cell>
        </row>
        <row r="87">
          <cell r="D87" t="str">
            <v>1134111</v>
          </cell>
          <cell r="E87" t="str">
            <v xml:space="preserve">      Herramientas y Maquinarias</v>
          </cell>
          <cell r="F87">
            <v>1583.97</v>
          </cell>
          <cell r="G87">
            <v>210.7</v>
          </cell>
          <cell r="H87">
            <v>390.57</v>
          </cell>
          <cell r="I87">
            <v>-179.87</v>
          </cell>
          <cell r="J87">
            <v>1404.1</v>
          </cell>
        </row>
        <row r="88">
          <cell r="D88" t="str">
            <v>1134112</v>
          </cell>
          <cell r="E88" t="str">
            <v xml:space="preserve">      Combustibles y Lubricantes</v>
          </cell>
          <cell r="F88">
            <v>122.44</v>
          </cell>
          <cell r="G88" t="str">
            <v/>
          </cell>
          <cell r="H88" t="str">
            <v/>
          </cell>
          <cell r="I88">
            <v>0</v>
          </cell>
          <cell r="J88">
            <v>122.44</v>
          </cell>
        </row>
        <row r="89">
          <cell r="D89" t="str">
            <v>1134113</v>
          </cell>
          <cell r="E89" t="str">
            <v xml:space="preserve">      Espejos y Vidrios</v>
          </cell>
          <cell r="F89">
            <v>657.63</v>
          </cell>
          <cell r="G89" t="str">
            <v/>
          </cell>
          <cell r="H89" t="str">
            <v/>
          </cell>
          <cell r="I89">
            <v>0</v>
          </cell>
          <cell r="J89">
            <v>657.63</v>
          </cell>
        </row>
        <row r="90">
          <cell r="D90" t="str">
            <v>1134114</v>
          </cell>
          <cell r="E90" t="str">
            <v xml:space="preserve">      Abrasivos (Lijas)</v>
          </cell>
          <cell r="F90">
            <v>8873.17</v>
          </cell>
          <cell r="G90">
            <v>4799.38</v>
          </cell>
          <cell r="H90">
            <v>227.3</v>
          </cell>
          <cell r="I90">
            <v>4572.08</v>
          </cell>
          <cell r="J90">
            <v>13445.25</v>
          </cell>
        </row>
        <row r="91">
          <cell r="D91" t="str">
            <v>1134115</v>
          </cell>
          <cell r="E91" t="str">
            <v xml:space="preserve">      Tapicerias</v>
          </cell>
          <cell r="F91">
            <v>2859.13</v>
          </cell>
          <cell r="G91" t="str">
            <v/>
          </cell>
          <cell r="H91">
            <v>10.95</v>
          </cell>
          <cell r="I91">
            <v>-10.95</v>
          </cell>
          <cell r="J91">
            <v>2848.18</v>
          </cell>
        </row>
        <row r="92">
          <cell r="D92" t="str">
            <v>1134116</v>
          </cell>
          <cell r="E92" t="str">
            <v xml:space="preserve">      Empaques</v>
          </cell>
          <cell r="F92">
            <v>10354.879999999999</v>
          </cell>
          <cell r="G92">
            <v>1689.87</v>
          </cell>
          <cell r="H92">
            <v>570.57000000000005</v>
          </cell>
          <cell r="I92">
            <v>1119.3</v>
          </cell>
          <cell r="J92">
            <v>11474.18</v>
          </cell>
        </row>
        <row r="93">
          <cell r="D93" t="str">
            <v>1136</v>
          </cell>
          <cell r="E93" t="str">
            <v>Inventario en Transito</v>
          </cell>
          <cell r="F93">
            <v>55604.58</v>
          </cell>
          <cell r="G93">
            <v>13476.35</v>
          </cell>
          <cell r="H93">
            <v>20398.03</v>
          </cell>
          <cell r="I93">
            <v>-6921.68</v>
          </cell>
          <cell r="J93">
            <v>48682.9</v>
          </cell>
        </row>
        <row r="94">
          <cell r="D94" t="str">
            <v>11361</v>
          </cell>
          <cell r="E94" t="str">
            <v xml:space="preserve">    Proveedor Internacional</v>
          </cell>
          <cell r="F94">
            <v>55604.58</v>
          </cell>
          <cell r="G94">
            <v>13476.35</v>
          </cell>
          <cell r="H94">
            <v>20398.03</v>
          </cell>
          <cell r="I94">
            <v>-6921.68</v>
          </cell>
          <cell r="J94">
            <v>48682.9</v>
          </cell>
        </row>
        <row r="95">
          <cell r="D95" t="str">
            <v>113613</v>
          </cell>
          <cell r="E95" t="str">
            <v xml:space="preserve">      Amazon</v>
          </cell>
          <cell r="F95">
            <v>155.12</v>
          </cell>
          <cell r="G95">
            <v>592.14</v>
          </cell>
          <cell r="H95" t="str">
            <v/>
          </cell>
          <cell r="I95">
            <v>592.14</v>
          </cell>
          <cell r="J95">
            <v>747.26</v>
          </cell>
        </row>
        <row r="96">
          <cell r="D96" t="str">
            <v>113614</v>
          </cell>
          <cell r="E96" t="str">
            <v xml:space="preserve">      Franklin Internacional</v>
          </cell>
          <cell r="F96">
            <v>987.95</v>
          </cell>
          <cell r="G96">
            <v>102.73</v>
          </cell>
          <cell r="H96" t="str">
            <v/>
          </cell>
          <cell r="I96">
            <v>102.73</v>
          </cell>
          <cell r="J96">
            <v>1090.68</v>
          </cell>
        </row>
        <row r="97">
          <cell r="D97" t="str">
            <v>113615</v>
          </cell>
          <cell r="E97" t="str">
            <v xml:space="preserve">      Astro Carton, S.A</v>
          </cell>
          <cell r="F97">
            <v>1910.5</v>
          </cell>
          <cell r="G97">
            <v>996.55</v>
          </cell>
          <cell r="H97">
            <v>1691.13</v>
          </cell>
          <cell r="I97">
            <v>-694.58</v>
          </cell>
          <cell r="J97">
            <v>1215.92</v>
          </cell>
        </row>
        <row r="98">
          <cell r="D98" t="str">
            <v>113616</v>
          </cell>
          <cell r="E98" t="str">
            <v xml:space="preserve">      Stafast Of The Carolinas</v>
          </cell>
          <cell r="F98">
            <v>2341.48</v>
          </cell>
          <cell r="G98">
            <v>1774.14</v>
          </cell>
          <cell r="H98">
            <v>4707.76</v>
          </cell>
          <cell r="I98">
            <v>-2933.62</v>
          </cell>
          <cell r="J98">
            <v>-592.14</v>
          </cell>
        </row>
        <row r="99">
          <cell r="D99" t="str">
            <v>113617</v>
          </cell>
          <cell r="E99" t="str">
            <v xml:space="preserve">      FC Service Inc</v>
          </cell>
          <cell r="F99">
            <v>5778.15</v>
          </cell>
          <cell r="G99">
            <v>66</v>
          </cell>
          <cell r="H99">
            <v>4446.3500000000004</v>
          </cell>
          <cell r="I99">
            <v>-4380.3500000000004</v>
          </cell>
          <cell r="J99">
            <v>1397.8</v>
          </cell>
        </row>
        <row r="100">
          <cell r="D100" t="str">
            <v>113618</v>
          </cell>
          <cell r="E100" t="str">
            <v xml:space="preserve">      Sphepherrd</v>
          </cell>
          <cell r="F100" t="str">
            <v/>
          </cell>
          <cell r="G100">
            <v>7955.6</v>
          </cell>
          <cell r="H100" t="str">
            <v/>
          </cell>
          <cell r="I100">
            <v>7955.6</v>
          </cell>
          <cell r="J100">
            <v>7955.6</v>
          </cell>
        </row>
        <row r="101">
          <cell r="D101" t="str">
            <v>1136110</v>
          </cell>
          <cell r="E101" t="str">
            <v xml:space="preserve">      Quickkscrews Internacional Corp Quotation</v>
          </cell>
          <cell r="F101">
            <v>4578.21</v>
          </cell>
          <cell r="G101">
            <v>1570.32</v>
          </cell>
          <cell r="H101">
            <v>4753.41</v>
          </cell>
          <cell r="I101">
            <v>-3183.09</v>
          </cell>
          <cell r="J101">
            <v>1395.12</v>
          </cell>
        </row>
        <row r="102">
          <cell r="D102" t="str">
            <v>1136111</v>
          </cell>
          <cell r="E102" t="str">
            <v xml:space="preserve">      Corsa (Corporación Automotriz Sancehez, S.A</v>
          </cell>
          <cell r="F102">
            <v>11102.27</v>
          </cell>
          <cell r="G102">
            <v>142.87</v>
          </cell>
          <cell r="H102">
            <v>4799.38</v>
          </cell>
          <cell r="I102">
            <v>-4656.51</v>
          </cell>
          <cell r="J102">
            <v>6445.76</v>
          </cell>
        </row>
        <row r="103">
          <cell r="D103" t="str">
            <v>1136115</v>
          </cell>
          <cell r="E103" t="str">
            <v xml:space="preserve">      Carver S.R.L.</v>
          </cell>
          <cell r="F103">
            <v>28526.94</v>
          </cell>
          <cell r="G103" t="str">
            <v/>
          </cell>
          <cell r="H103" t="str">
            <v/>
          </cell>
          <cell r="I103">
            <v>0</v>
          </cell>
          <cell r="J103">
            <v>28526.94</v>
          </cell>
        </row>
        <row r="104">
          <cell r="D104" t="str">
            <v>1136118</v>
          </cell>
          <cell r="E104" t="str">
            <v xml:space="preserve">      Ilma Innovation Systems SRL</v>
          </cell>
          <cell r="F104">
            <v>73.05</v>
          </cell>
          <cell r="G104" t="str">
            <v/>
          </cell>
          <cell r="H104" t="str">
            <v/>
          </cell>
          <cell r="I104">
            <v>0</v>
          </cell>
          <cell r="J104">
            <v>73.05</v>
          </cell>
        </row>
        <row r="105">
          <cell r="D105" t="str">
            <v>1136120</v>
          </cell>
          <cell r="E105" t="str">
            <v xml:space="preserve">      Amana Tool</v>
          </cell>
          <cell r="F105">
            <v>150.91</v>
          </cell>
          <cell r="G105" t="str">
            <v/>
          </cell>
          <cell r="H105" t="str">
            <v/>
          </cell>
          <cell r="I105">
            <v>0</v>
          </cell>
          <cell r="J105">
            <v>150.91</v>
          </cell>
        </row>
        <row r="106">
          <cell r="D106" t="str">
            <v>1136121</v>
          </cell>
          <cell r="E106" t="str">
            <v xml:space="preserve">      Tossun Rubber &amp; Plastic Co.Ltd</v>
          </cell>
          <cell r="F106" t="str">
            <v/>
          </cell>
          <cell r="G106">
            <v>276</v>
          </cell>
          <cell r="H106" t="str">
            <v/>
          </cell>
          <cell r="I106">
            <v>276</v>
          </cell>
          <cell r="J106">
            <v>276</v>
          </cell>
        </row>
        <row r="107">
          <cell r="D107" t="str">
            <v>1140</v>
          </cell>
          <cell r="E107" t="str">
            <v>Gastos pagados por anticipado</v>
          </cell>
          <cell r="F107">
            <v>852.25</v>
          </cell>
          <cell r="G107" t="str">
            <v/>
          </cell>
          <cell r="H107">
            <v>62.75</v>
          </cell>
          <cell r="I107">
            <v>-62.75</v>
          </cell>
          <cell r="J107">
            <v>789.5</v>
          </cell>
        </row>
        <row r="108">
          <cell r="D108" t="str">
            <v>1141</v>
          </cell>
          <cell r="E108" t="str">
            <v>Pagos Anticipados</v>
          </cell>
          <cell r="F108">
            <v>852.25</v>
          </cell>
          <cell r="G108" t="str">
            <v/>
          </cell>
          <cell r="H108">
            <v>62.75</v>
          </cell>
          <cell r="I108">
            <v>-62.75</v>
          </cell>
          <cell r="J108">
            <v>789.5</v>
          </cell>
        </row>
        <row r="109">
          <cell r="D109" t="str">
            <v>11412</v>
          </cell>
          <cell r="E109" t="str">
            <v xml:space="preserve">    Seguros y Fianzas</v>
          </cell>
          <cell r="F109">
            <v>852.25</v>
          </cell>
          <cell r="G109" t="str">
            <v/>
          </cell>
          <cell r="H109">
            <v>62.75</v>
          </cell>
          <cell r="I109">
            <v>-62.75</v>
          </cell>
          <cell r="J109">
            <v>789.5</v>
          </cell>
        </row>
        <row r="110">
          <cell r="D110" t="str">
            <v>1200</v>
          </cell>
          <cell r="E110" t="str">
            <v>Activo no corriente</v>
          </cell>
          <cell r="F110">
            <v>369334.79</v>
          </cell>
          <cell r="G110">
            <v>17942.66</v>
          </cell>
          <cell r="H110">
            <v>6893.18</v>
          </cell>
          <cell r="I110">
            <v>11049.48</v>
          </cell>
          <cell r="J110">
            <v>380384.27</v>
          </cell>
        </row>
        <row r="111">
          <cell r="D111" t="str">
            <v>1210</v>
          </cell>
          <cell r="E111" t="str">
            <v>Cuentas por cobrar a largo plazo</v>
          </cell>
          <cell r="F111">
            <v>327362.94</v>
          </cell>
          <cell r="G111">
            <v>6001.64</v>
          </cell>
          <cell r="H111">
            <v>5090.38</v>
          </cell>
          <cell r="I111">
            <v>911.26</v>
          </cell>
          <cell r="J111">
            <v>328274.2</v>
          </cell>
        </row>
        <row r="112">
          <cell r="D112" t="str">
            <v>1211</v>
          </cell>
          <cell r="E112" t="str">
            <v>Cuentas por cobrar a largo plazo</v>
          </cell>
          <cell r="F112">
            <v>327362.94</v>
          </cell>
          <cell r="G112">
            <v>6001.64</v>
          </cell>
          <cell r="H112">
            <v>5090.38</v>
          </cell>
          <cell r="I112">
            <v>911.26</v>
          </cell>
          <cell r="J112">
            <v>328274.2</v>
          </cell>
        </row>
        <row r="113">
          <cell r="D113" t="str">
            <v>12111</v>
          </cell>
          <cell r="E113" t="str">
            <v xml:space="preserve">    Compañías Relacionadas</v>
          </cell>
          <cell r="F113">
            <v>327362.94</v>
          </cell>
          <cell r="G113">
            <v>6001.64</v>
          </cell>
          <cell r="H113">
            <v>5090.38</v>
          </cell>
          <cell r="I113">
            <v>911.26</v>
          </cell>
          <cell r="J113">
            <v>328274.2</v>
          </cell>
        </row>
        <row r="114">
          <cell r="D114" t="str">
            <v>121112</v>
          </cell>
          <cell r="E114" t="str">
            <v xml:space="preserve">      Iniaxa, S.A.</v>
          </cell>
          <cell r="F114">
            <v>39154.44</v>
          </cell>
          <cell r="G114">
            <v>349</v>
          </cell>
          <cell r="H114" t="str">
            <v/>
          </cell>
          <cell r="I114">
            <v>349</v>
          </cell>
          <cell r="J114">
            <v>39503.440000000002</v>
          </cell>
        </row>
        <row r="115">
          <cell r="D115" t="str">
            <v>121113</v>
          </cell>
          <cell r="E115" t="str">
            <v xml:space="preserve">      SM Construcciones, S. A.</v>
          </cell>
          <cell r="F115">
            <v>7183.27</v>
          </cell>
          <cell r="G115">
            <v>900</v>
          </cell>
          <cell r="H115" t="str">
            <v/>
          </cell>
          <cell r="I115">
            <v>900</v>
          </cell>
          <cell r="J115">
            <v>8083.27</v>
          </cell>
        </row>
        <row r="116">
          <cell r="D116" t="str">
            <v>121114</v>
          </cell>
          <cell r="E116" t="str">
            <v xml:space="preserve">      Mapiinic, S.A.</v>
          </cell>
          <cell r="F116">
            <v>208282.85</v>
          </cell>
          <cell r="G116">
            <v>4540</v>
          </cell>
          <cell r="H116" t="str">
            <v/>
          </cell>
          <cell r="I116">
            <v>4540</v>
          </cell>
          <cell r="J116">
            <v>212822.85</v>
          </cell>
        </row>
        <row r="117">
          <cell r="D117" t="str">
            <v>121115</v>
          </cell>
          <cell r="E117" t="str">
            <v xml:space="preserve">      Exchange, S.A.</v>
          </cell>
          <cell r="F117">
            <v>16124.64</v>
          </cell>
          <cell r="G117" t="str">
            <v/>
          </cell>
          <cell r="H117" t="str">
            <v/>
          </cell>
          <cell r="I117">
            <v>0</v>
          </cell>
          <cell r="J117">
            <v>16124.64</v>
          </cell>
        </row>
        <row r="118">
          <cell r="D118" t="str">
            <v>121116</v>
          </cell>
          <cell r="E118" t="str">
            <v xml:space="preserve">      Living, S.A.</v>
          </cell>
          <cell r="F118">
            <v>5090.38</v>
          </cell>
          <cell r="G118" t="str">
            <v/>
          </cell>
          <cell r="H118">
            <v>5090.38</v>
          </cell>
          <cell r="I118">
            <v>-5090.38</v>
          </cell>
          <cell r="J118">
            <v>0</v>
          </cell>
        </row>
        <row r="119">
          <cell r="D119" t="str">
            <v>121117</v>
          </cell>
          <cell r="E119" t="str">
            <v xml:space="preserve">      SM Outsourcing, S.A.</v>
          </cell>
          <cell r="F119">
            <v>5517.8</v>
          </cell>
          <cell r="G119">
            <v>27.74</v>
          </cell>
          <cell r="H119" t="str">
            <v/>
          </cell>
          <cell r="I119">
            <v>27.74</v>
          </cell>
          <cell r="J119">
            <v>5545.54</v>
          </cell>
        </row>
        <row r="120">
          <cell r="D120" t="str">
            <v>121118</v>
          </cell>
          <cell r="E120" t="str">
            <v xml:space="preserve">      Agroforestal, S.A.</v>
          </cell>
          <cell r="F120">
            <v>44830.83</v>
          </cell>
          <cell r="G120">
            <v>184.9</v>
          </cell>
          <cell r="H120" t="str">
            <v/>
          </cell>
          <cell r="I120">
            <v>184.9</v>
          </cell>
          <cell r="J120">
            <v>45015.73</v>
          </cell>
        </row>
        <row r="121">
          <cell r="D121" t="str">
            <v>121119</v>
          </cell>
          <cell r="E121" t="str">
            <v xml:space="preserve">      S M Energy</v>
          </cell>
          <cell r="F121">
            <v>1178.73</v>
          </cell>
          <cell r="G121" t="str">
            <v/>
          </cell>
          <cell r="H121" t="str">
            <v/>
          </cell>
          <cell r="I121">
            <v>0</v>
          </cell>
          <cell r="J121">
            <v>1178.73</v>
          </cell>
        </row>
        <row r="122">
          <cell r="D122" t="str">
            <v>1240</v>
          </cell>
          <cell r="E122" t="str">
            <v>Activos Fijos</v>
          </cell>
          <cell r="F122">
            <v>32041.1</v>
          </cell>
          <cell r="G122">
            <v>11941.02</v>
          </cell>
          <cell r="H122">
            <v>1802.8</v>
          </cell>
          <cell r="I122">
            <v>10138.219999999999</v>
          </cell>
          <cell r="J122">
            <v>42179.32</v>
          </cell>
        </row>
        <row r="123">
          <cell r="D123" t="str">
            <v>1241</v>
          </cell>
          <cell r="E123" t="str">
            <v>Activos Fijos</v>
          </cell>
          <cell r="F123">
            <v>32041.1</v>
          </cell>
          <cell r="G123">
            <v>11941.02</v>
          </cell>
          <cell r="H123">
            <v>1802.8</v>
          </cell>
          <cell r="I123">
            <v>10138.219999999999</v>
          </cell>
          <cell r="J123">
            <v>42179.32</v>
          </cell>
        </row>
        <row r="124">
          <cell r="D124" t="str">
            <v>12411</v>
          </cell>
          <cell r="E124" t="str">
            <v xml:space="preserve">    Propiedad Planta y Equipo</v>
          </cell>
          <cell r="F124">
            <v>33325.46</v>
          </cell>
          <cell r="G124">
            <v>11089.44</v>
          </cell>
          <cell r="H124">
            <v>1277.3699999999999</v>
          </cell>
          <cell r="I124">
            <v>9812.07</v>
          </cell>
          <cell r="J124">
            <v>43137.53</v>
          </cell>
        </row>
        <row r="125">
          <cell r="D125" t="str">
            <v>124113</v>
          </cell>
          <cell r="E125" t="str">
            <v xml:space="preserve">      Mobiliario y Equipo de Oficina</v>
          </cell>
          <cell r="F125" t="str">
            <v/>
          </cell>
          <cell r="G125">
            <v>11089.44</v>
          </cell>
          <cell r="H125" t="str">
            <v/>
          </cell>
          <cell r="I125">
            <v>11089.44</v>
          </cell>
          <cell r="J125">
            <v>11089.44</v>
          </cell>
        </row>
        <row r="126">
          <cell r="D126" t="str">
            <v>124116</v>
          </cell>
          <cell r="E126" t="str">
            <v xml:space="preserve">      Vehículos</v>
          </cell>
          <cell r="F126">
            <v>31656.77</v>
          </cell>
          <cell r="G126" t="str">
            <v/>
          </cell>
          <cell r="H126" t="str">
            <v/>
          </cell>
          <cell r="I126">
            <v>0</v>
          </cell>
          <cell r="J126">
            <v>31656.77</v>
          </cell>
        </row>
        <row r="127">
          <cell r="D127" t="str">
            <v>1241114</v>
          </cell>
          <cell r="E127" t="str">
            <v xml:space="preserve">      Herramientas en Uso</v>
          </cell>
          <cell r="F127">
            <v>1668.69</v>
          </cell>
          <cell r="G127" t="str">
            <v/>
          </cell>
          <cell r="H127">
            <v>1277.3699999999999</v>
          </cell>
          <cell r="I127">
            <v>-1277.3699999999999</v>
          </cell>
          <cell r="J127">
            <v>391.32</v>
          </cell>
        </row>
        <row r="128">
          <cell r="D128" t="str">
            <v>12412</v>
          </cell>
          <cell r="E128" t="str">
            <v xml:space="preserve">    Depreciación acumulada</v>
          </cell>
          <cell r="F128">
            <v>-6657.44</v>
          </cell>
          <cell r="G128">
            <v>851.58</v>
          </cell>
          <cell r="H128">
            <v>525.42999999999995</v>
          </cell>
          <cell r="I128">
            <v>326.14999999999998</v>
          </cell>
          <cell r="J128">
            <v>-6331.29</v>
          </cell>
        </row>
        <row r="129">
          <cell r="D129" t="str">
            <v>124126</v>
          </cell>
          <cell r="E129" t="str">
            <v xml:space="preserve">      Depreciación acumulada de Vehículos</v>
          </cell>
          <cell r="F129">
            <v>-5805.86</v>
          </cell>
          <cell r="G129" t="str">
            <v/>
          </cell>
          <cell r="H129">
            <v>525.42999999999995</v>
          </cell>
          <cell r="I129">
            <v>-525.42999999999995</v>
          </cell>
          <cell r="J129">
            <v>-6331.29</v>
          </cell>
        </row>
        <row r="130">
          <cell r="D130" t="str">
            <v>124127</v>
          </cell>
          <cell r="E130" t="str">
            <v xml:space="preserve">      Dep acum Maquinaria y equipo</v>
          </cell>
          <cell r="F130">
            <v>-851.58</v>
          </cell>
          <cell r="G130">
            <v>851.58</v>
          </cell>
          <cell r="H130" t="str">
            <v/>
          </cell>
          <cell r="I130">
            <v>851.58</v>
          </cell>
          <cell r="J130">
            <v>0</v>
          </cell>
        </row>
        <row r="131">
          <cell r="D131" t="str">
            <v>12413</v>
          </cell>
          <cell r="E131" t="str">
            <v xml:space="preserve">    Construcciones en Procesos</v>
          </cell>
          <cell r="F131">
            <v>5373.08</v>
          </cell>
          <cell r="G131" t="str">
            <v/>
          </cell>
          <cell r="H131" t="str">
            <v/>
          </cell>
          <cell r="I131">
            <v>0</v>
          </cell>
          <cell r="J131">
            <v>5373.08</v>
          </cell>
        </row>
        <row r="132">
          <cell r="D132" t="str">
            <v>124131</v>
          </cell>
          <cell r="E132" t="str">
            <v xml:space="preserve">      Proyecto Iluminacion</v>
          </cell>
          <cell r="F132">
            <v>848.91</v>
          </cell>
          <cell r="G132" t="str">
            <v/>
          </cell>
          <cell r="H132" t="str">
            <v/>
          </cell>
          <cell r="I132">
            <v>0</v>
          </cell>
          <cell r="J132">
            <v>848.91</v>
          </cell>
        </row>
        <row r="133">
          <cell r="D133" t="str">
            <v>124132</v>
          </cell>
          <cell r="E133" t="str">
            <v xml:space="preserve">      Proyecto Red Electrica</v>
          </cell>
          <cell r="F133">
            <v>155.16</v>
          </cell>
          <cell r="G133" t="str">
            <v/>
          </cell>
          <cell r="H133" t="str">
            <v/>
          </cell>
          <cell r="I133">
            <v>0</v>
          </cell>
          <cell r="J133">
            <v>155.16</v>
          </cell>
        </row>
        <row r="134">
          <cell r="D134" t="str">
            <v>124133</v>
          </cell>
          <cell r="E134" t="str">
            <v xml:space="preserve">      Proyecto Linea de Ensamble</v>
          </cell>
          <cell r="F134">
            <v>1224.75</v>
          </cell>
          <cell r="G134" t="str">
            <v/>
          </cell>
          <cell r="H134" t="str">
            <v/>
          </cell>
          <cell r="I134">
            <v>0</v>
          </cell>
          <cell r="J134">
            <v>1224.75</v>
          </cell>
        </row>
        <row r="135">
          <cell r="D135" t="str">
            <v>124134</v>
          </cell>
          <cell r="E135" t="str">
            <v xml:space="preserve">      Proyecto Linea de Acabado</v>
          </cell>
          <cell r="F135">
            <v>3144.26</v>
          </cell>
          <cell r="G135" t="str">
            <v/>
          </cell>
          <cell r="H135" t="str">
            <v/>
          </cell>
          <cell r="I135">
            <v>0</v>
          </cell>
          <cell r="J135">
            <v>3144.26</v>
          </cell>
        </row>
        <row r="136">
          <cell r="D136" t="str">
            <v>1260</v>
          </cell>
          <cell r="E136" t="str">
            <v>Otros Activos</v>
          </cell>
          <cell r="F136">
            <v>9930.75</v>
          </cell>
          <cell r="G136" t="str">
            <v/>
          </cell>
          <cell r="H136" t="str">
            <v/>
          </cell>
          <cell r="I136">
            <v>0</v>
          </cell>
          <cell r="J136">
            <v>9930.75</v>
          </cell>
        </row>
        <row r="137">
          <cell r="D137" t="str">
            <v>1261</v>
          </cell>
          <cell r="E137" t="str">
            <v>Otros Activos</v>
          </cell>
          <cell r="F137">
            <v>9930.75</v>
          </cell>
          <cell r="G137" t="str">
            <v/>
          </cell>
          <cell r="H137" t="str">
            <v/>
          </cell>
          <cell r="I137">
            <v>0</v>
          </cell>
          <cell r="J137">
            <v>9930.75</v>
          </cell>
        </row>
        <row r="138">
          <cell r="D138" t="str">
            <v>12611</v>
          </cell>
          <cell r="E138" t="str">
            <v xml:space="preserve">    Depósito en garantía</v>
          </cell>
          <cell r="F138">
            <v>9930.75</v>
          </cell>
          <cell r="G138" t="str">
            <v/>
          </cell>
          <cell r="H138" t="str">
            <v/>
          </cell>
          <cell r="I138">
            <v>0</v>
          </cell>
          <cell r="J138">
            <v>9930.75</v>
          </cell>
        </row>
        <row r="139">
          <cell r="D139" t="str">
            <v>126116</v>
          </cell>
          <cell r="E139" t="str">
            <v xml:space="preserve">      Comision Nacional de Zona Franca</v>
          </cell>
          <cell r="F139">
            <v>9930.75</v>
          </cell>
          <cell r="G139" t="str">
            <v/>
          </cell>
          <cell r="H139" t="str">
            <v/>
          </cell>
          <cell r="I139">
            <v>0</v>
          </cell>
          <cell r="J139">
            <v>9930.75</v>
          </cell>
        </row>
        <row r="140">
          <cell r="D140" t="str">
            <v>2000</v>
          </cell>
          <cell r="E140" t="str">
            <v>PASIVOS</v>
          </cell>
          <cell r="F140">
            <v>-1745473.97</v>
          </cell>
          <cell r="G140">
            <v>88992.51</v>
          </cell>
          <cell r="H140">
            <v>174326.17</v>
          </cell>
          <cell r="I140">
            <v>-85333.66</v>
          </cell>
          <cell r="J140">
            <v>-1830807.63</v>
          </cell>
        </row>
        <row r="141">
          <cell r="D141" t="str">
            <v>2100</v>
          </cell>
          <cell r="E141" t="str">
            <v>Pasivo corriente</v>
          </cell>
          <cell r="F141">
            <v>-952111.8</v>
          </cell>
          <cell r="G141">
            <v>85902.13</v>
          </cell>
          <cell r="H141">
            <v>156463.75</v>
          </cell>
          <cell r="I141">
            <v>-70561.62</v>
          </cell>
          <cell r="J141">
            <v>-1022673.42</v>
          </cell>
        </row>
        <row r="142">
          <cell r="D142" t="str">
            <v>2110</v>
          </cell>
          <cell r="E142" t="str">
            <v>Cuentas por pagar comerciales</v>
          </cell>
          <cell r="F142">
            <v>-717065.73</v>
          </cell>
          <cell r="G142">
            <v>7753.05</v>
          </cell>
          <cell r="H142">
            <v>19079.849999999999</v>
          </cell>
          <cell r="I142">
            <v>-11326.8</v>
          </cell>
          <cell r="J142">
            <v>-728392.53</v>
          </cell>
        </row>
        <row r="143">
          <cell r="D143" t="str">
            <v>2111</v>
          </cell>
          <cell r="E143" t="str">
            <v>Cuentas por Pagar</v>
          </cell>
          <cell r="F143">
            <v>-33064.089999999997</v>
          </cell>
          <cell r="G143">
            <v>7753.05</v>
          </cell>
          <cell r="H143">
            <v>11222.7</v>
          </cell>
          <cell r="I143">
            <v>-3469.65</v>
          </cell>
          <cell r="J143">
            <v>-36533.74</v>
          </cell>
        </row>
        <row r="144">
          <cell r="D144" t="str">
            <v>21111</v>
          </cell>
          <cell r="E144" t="str">
            <v xml:space="preserve">    Proveedores</v>
          </cell>
          <cell r="F144">
            <v>-33064.089999999997</v>
          </cell>
          <cell r="G144">
            <v>7753.05</v>
          </cell>
          <cell r="H144">
            <v>11222.7</v>
          </cell>
          <cell r="I144">
            <v>-3469.65</v>
          </cell>
          <cell r="J144">
            <v>-36533.74</v>
          </cell>
        </row>
        <row r="145">
          <cell r="D145" t="str">
            <v>211113</v>
          </cell>
          <cell r="E145" t="str">
            <v xml:space="preserve">      Futec Industrial </v>
          </cell>
          <cell r="F145">
            <v>0.35</v>
          </cell>
          <cell r="G145">
            <v>74.97</v>
          </cell>
          <cell r="H145">
            <v>75.319999999999993</v>
          </cell>
          <cell r="I145">
            <v>-0.35</v>
          </cell>
          <cell r="J145">
            <v>0</v>
          </cell>
        </row>
        <row r="146">
          <cell r="D146" t="str">
            <v>211114</v>
          </cell>
          <cell r="E146" t="str">
            <v xml:space="preserve">      Sinsa </v>
          </cell>
          <cell r="F146">
            <v>0.01</v>
          </cell>
          <cell r="G146">
            <v>324.42</v>
          </cell>
          <cell r="H146">
            <v>324.43</v>
          </cell>
          <cell r="I146">
            <v>-0.01</v>
          </cell>
          <cell r="J146">
            <v>0</v>
          </cell>
        </row>
        <row r="147">
          <cell r="D147" t="str">
            <v>211116</v>
          </cell>
          <cell r="E147" t="str">
            <v xml:space="preserve">      Caja Chica Anyelina Miranda </v>
          </cell>
          <cell r="F147">
            <v>57.74</v>
          </cell>
          <cell r="G147">
            <v>898.61</v>
          </cell>
          <cell r="H147">
            <v>858.01</v>
          </cell>
          <cell r="I147">
            <v>40.6</v>
          </cell>
          <cell r="J147">
            <v>98.34</v>
          </cell>
        </row>
        <row r="148">
          <cell r="D148" t="str">
            <v>2111110</v>
          </cell>
          <cell r="E148" t="str">
            <v xml:space="preserve">      Veronica Patricia Hernandez </v>
          </cell>
          <cell r="F148">
            <v>-117.89</v>
          </cell>
          <cell r="G148">
            <v>84.75</v>
          </cell>
          <cell r="H148">
            <v>723.9</v>
          </cell>
          <cell r="I148">
            <v>-639.15</v>
          </cell>
          <cell r="J148">
            <v>-757.04</v>
          </cell>
        </row>
        <row r="149">
          <cell r="D149" t="str">
            <v>2111112</v>
          </cell>
          <cell r="E149" t="str">
            <v xml:space="preserve">      Suministros Graficos </v>
          </cell>
          <cell r="F149" t="str">
            <v/>
          </cell>
          <cell r="G149" t="str">
            <v/>
          </cell>
          <cell r="H149">
            <v>110</v>
          </cell>
          <cell r="I149">
            <v>-110</v>
          </cell>
          <cell r="J149">
            <v>-110</v>
          </cell>
        </row>
        <row r="150">
          <cell r="D150" t="str">
            <v>2111113</v>
          </cell>
          <cell r="E150" t="str">
            <v xml:space="preserve">      Redes de Nicaragua, S.A </v>
          </cell>
          <cell r="F150">
            <v>-31.36</v>
          </cell>
          <cell r="G150" t="str">
            <v/>
          </cell>
          <cell r="H150" t="str">
            <v/>
          </cell>
          <cell r="I150">
            <v>0</v>
          </cell>
          <cell r="J150">
            <v>-31.36</v>
          </cell>
        </row>
        <row r="151">
          <cell r="D151" t="str">
            <v>2111114</v>
          </cell>
          <cell r="E151" t="str">
            <v xml:space="preserve">      Pintura Sur de Nicaragua, S.A </v>
          </cell>
          <cell r="F151">
            <v>-7688.71</v>
          </cell>
          <cell r="G151">
            <v>139.77000000000001</v>
          </cell>
          <cell r="H151">
            <v>139.56</v>
          </cell>
          <cell r="I151">
            <v>0.21</v>
          </cell>
          <cell r="J151">
            <v>-7688.5</v>
          </cell>
        </row>
        <row r="152">
          <cell r="D152" t="str">
            <v>2111126</v>
          </cell>
          <cell r="E152" t="str">
            <v xml:space="preserve">      Comisión Nacional de Zonas Franca </v>
          </cell>
          <cell r="F152" t="str">
            <v/>
          </cell>
          <cell r="G152" t="str">
            <v/>
          </cell>
          <cell r="H152">
            <v>95</v>
          </cell>
          <cell r="I152">
            <v>-95</v>
          </cell>
          <cell r="J152">
            <v>-95</v>
          </cell>
        </row>
        <row r="153">
          <cell r="D153" t="str">
            <v>2111127</v>
          </cell>
          <cell r="E153" t="str">
            <v xml:space="preserve">      AZ Logistic, S.A </v>
          </cell>
          <cell r="F153">
            <v>-583.5</v>
          </cell>
          <cell r="G153" t="str">
            <v/>
          </cell>
          <cell r="H153">
            <v>47.5</v>
          </cell>
          <cell r="I153">
            <v>-47.5</v>
          </cell>
          <cell r="J153">
            <v>-631</v>
          </cell>
        </row>
        <row r="154">
          <cell r="D154" t="str">
            <v>2111128</v>
          </cell>
          <cell r="E154" t="str">
            <v xml:space="preserve">      GRH Logistic </v>
          </cell>
          <cell r="F154" t="str">
            <v/>
          </cell>
          <cell r="G154" t="str">
            <v/>
          </cell>
          <cell r="H154">
            <v>81.87</v>
          </cell>
          <cell r="I154">
            <v>-81.87</v>
          </cell>
          <cell r="J154">
            <v>-81.87</v>
          </cell>
        </row>
        <row r="155">
          <cell r="D155" t="str">
            <v>2111130</v>
          </cell>
          <cell r="E155" t="str">
            <v xml:space="preserve">      La Casa del Perno </v>
          </cell>
          <cell r="F155">
            <v>-1559.32</v>
          </cell>
          <cell r="G155">
            <v>357.71</v>
          </cell>
          <cell r="H155">
            <v>503.45</v>
          </cell>
          <cell r="I155">
            <v>-145.74</v>
          </cell>
          <cell r="J155">
            <v>-1705.06</v>
          </cell>
        </row>
        <row r="156">
          <cell r="D156" t="str">
            <v>2111131</v>
          </cell>
          <cell r="E156" t="str">
            <v xml:space="preserve">      Etiplast de Nicaragua, S.A </v>
          </cell>
          <cell r="F156">
            <v>-346.46</v>
          </cell>
          <cell r="G156">
            <v>119.81</v>
          </cell>
          <cell r="H156">
            <v>119.77</v>
          </cell>
          <cell r="I156">
            <v>0.04</v>
          </cell>
          <cell r="J156">
            <v>-346.42</v>
          </cell>
        </row>
        <row r="157">
          <cell r="D157" t="str">
            <v>2111136</v>
          </cell>
          <cell r="E157" t="str">
            <v xml:space="preserve">      Luz Marina Gonzalez </v>
          </cell>
          <cell r="F157">
            <v>2.2000000000000002</v>
          </cell>
          <cell r="G157" t="str">
            <v/>
          </cell>
          <cell r="H157">
            <v>2.2000000000000002</v>
          </cell>
          <cell r="I157">
            <v>-2.2000000000000002</v>
          </cell>
          <cell r="J157">
            <v>0</v>
          </cell>
        </row>
        <row r="158">
          <cell r="D158" t="str">
            <v>2111139</v>
          </cell>
          <cell r="E158" t="str">
            <v xml:space="preserve">      Distribuidora la Universal </v>
          </cell>
          <cell r="F158" t="str">
            <v/>
          </cell>
          <cell r="G158">
            <v>37</v>
          </cell>
          <cell r="H158">
            <v>37</v>
          </cell>
          <cell r="I158">
            <v>0</v>
          </cell>
          <cell r="J158">
            <v>0</v>
          </cell>
        </row>
        <row r="159">
          <cell r="D159" t="str">
            <v>2111146</v>
          </cell>
          <cell r="E159" t="str">
            <v xml:space="preserve">      ABS Comercial, S.A. </v>
          </cell>
          <cell r="F159">
            <v>1.25</v>
          </cell>
          <cell r="G159" t="str">
            <v/>
          </cell>
          <cell r="H159">
            <v>1.25</v>
          </cell>
          <cell r="I159">
            <v>-1.25</v>
          </cell>
          <cell r="J159">
            <v>0</v>
          </cell>
        </row>
        <row r="160">
          <cell r="D160" t="str">
            <v>2111148</v>
          </cell>
          <cell r="E160" t="str">
            <v xml:space="preserve">      Dhl Nicaragua, S.A. </v>
          </cell>
          <cell r="F160" t="str">
            <v/>
          </cell>
          <cell r="G160" t="str">
            <v/>
          </cell>
          <cell r="H160">
            <v>76.099999999999994</v>
          </cell>
          <cell r="I160">
            <v>-76.099999999999994</v>
          </cell>
          <cell r="J160">
            <v>-76.099999999999994</v>
          </cell>
        </row>
        <row r="161">
          <cell r="D161" t="str">
            <v>2111150</v>
          </cell>
          <cell r="E161" t="str">
            <v xml:space="preserve">      Ferreteria Tecnica, S.A (Fetesa) </v>
          </cell>
          <cell r="F161">
            <v>0.13</v>
          </cell>
          <cell r="G161" t="str">
            <v/>
          </cell>
          <cell r="H161">
            <v>0.13</v>
          </cell>
          <cell r="I161">
            <v>-0.13</v>
          </cell>
          <cell r="J161">
            <v>0</v>
          </cell>
        </row>
        <row r="162">
          <cell r="D162" t="str">
            <v>2111151</v>
          </cell>
          <cell r="E162" t="str">
            <v xml:space="preserve">      El Gigante, S.A. </v>
          </cell>
          <cell r="F162" t="str">
            <v/>
          </cell>
          <cell r="G162">
            <v>1842.09</v>
          </cell>
          <cell r="H162">
            <v>1842.09</v>
          </cell>
          <cell r="I162">
            <v>0</v>
          </cell>
          <cell r="J162">
            <v>0</v>
          </cell>
        </row>
        <row r="163">
          <cell r="D163" t="str">
            <v>2111153</v>
          </cell>
          <cell r="E163" t="str">
            <v xml:space="preserve">      Marily </v>
          </cell>
          <cell r="F163" t="str">
            <v/>
          </cell>
          <cell r="G163">
            <v>22.15</v>
          </cell>
          <cell r="H163">
            <v>22.15</v>
          </cell>
          <cell r="I163">
            <v>0</v>
          </cell>
          <cell r="J163">
            <v>0</v>
          </cell>
        </row>
        <row r="164">
          <cell r="D164" t="str">
            <v>2111156</v>
          </cell>
          <cell r="E164" t="str">
            <v xml:space="preserve">      Tramesa Comercial, S.A. </v>
          </cell>
          <cell r="F164">
            <v>-3.94</v>
          </cell>
          <cell r="G164">
            <v>1185</v>
          </cell>
          <cell r="H164">
            <v>1181.06</v>
          </cell>
          <cell r="I164">
            <v>3.94</v>
          </cell>
          <cell r="J164">
            <v>0</v>
          </cell>
        </row>
        <row r="165">
          <cell r="D165" t="str">
            <v>2111160</v>
          </cell>
          <cell r="E165" t="str">
            <v xml:space="preserve">      Buhler Bandas y Mangueras, S.A. </v>
          </cell>
          <cell r="F165">
            <v>78.52</v>
          </cell>
          <cell r="G165" t="str">
            <v/>
          </cell>
          <cell r="H165">
            <v>156.32</v>
          </cell>
          <cell r="I165">
            <v>-156.32</v>
          </cell>
          <cell r="J165">
            <v>-77.8</v>
          </cell>
        </row>
        <row r="166">
          <cell r="D166" t="str">
            <v>2111163</v>
          </cell>
          <cell r="E166" t="str">
            <v xml:space="preserve">      Comercial Mantica Farach </v>
          </cell>
          <cell r="F166" t="str">
            <v/>
          </cell>
          <cell r="G166">
            <v>111.18</v>
          </cell>
          <cell r="H166">
            <v>111.18</v>
          </cell>
          <cell r="I166">
            <v>0</v>
          </cell>
          <cell r="J166">
            <v>0</v>
          </cell>
        </row>
        <row r="167">
          <cell r="D167" t="str">
            <v>2111164</v>
          </cell>
          <cell r="E167" t="str">
            <v xml:space="preserve">      Mercado Oriental </v>
          </cell>
          <cell r="F167" t="str">
            <v/>
          </cell>
          <cell r="G167">
            <v>80.349999999999994</v>
          </cell>
          <cell r="H167">
            <v>86.98</v>
          </cell>
          <cell r="I167">
            <v>-6.63</v>
          </cell>
          <cell r="J167">
            <v>-6.63</v>
          </cell>
        </row>
        <row r="168">
          <cell r="D168" t="str">
            <v>2111166</v>
          </cell>
          <cell r="E168" t="str">
            <v xml:space="preserve">      Ferreteria Lugo, S.A </v>
          </cell>
          <cell r="F168" t="str">
            <v/>
          </cell>
          <cell r="G168">
            <v>51.93</v>
          </cell>
          <cell r="H168">
            <v>51.93</v>
          </cell>
          <cell r="I168">
            <v>0</v>
          </cell>
          <cell r="J168">
            <v>0</v>
          </cell>
        </row>
        <row r="169">
          <cell r="D169" t="str">
            <v>2111172</v>
          </cell>
          <cell r="E169" t="str">
            <v xml:space="preserve">      Ferreteria Richarson, S.A </v>
          </cell>
          <cell r="F169" t="str">
            <v/>
          </cell>
          <cell r="G169">
            <v>232.12</v>
          </cell>
          <cell r="H169">
            <v>86.42</v>
          </cell>
          <cell r="I169">
            <v>145.69999999999999</v>
          </cell>
          <cell r="J169">
            <v>145.69999999999999</v>
          </cell>
        </row>
        <row r="170">
          <cell r="D170" t="str">
            <v>2111176</v>
          </cell>
          <cell r="E170" t="str">
            <v xml:space="preserve">      Carver, S.R.L </v>
          </cell>
          <cell r="F170">
            <v>-22872.84</v>
          </cell>
          <cell r="G170" t="str">
            <v/>
          </cell>
          <cell r="H170" t="str">
            <v/>
          </cell>
          <cell r="I170">
            <v>0</v>
          </cell>
          <cell r="J170">
            <v>-22872.84</v>
          </cell>
        </row>
        <row r="171">
          <cell r="D171" t="str">
            <v>2111178</v>
          </cell>
          <cell r="E171" t="str">
            <v xml:space="preserve">      Maria Lanuza </v>
          </cell>
          <cell r="F171">
            <v>-0.01</v>
          </cell>
          <cell r="G171">
            <v>0.01</v>
          </cell>
          <cell r="H171" t="str">
            <v/>
          </cell>
          <cell r="I171">
            <v>0.01</v>
          </cell>
          <cell r="J171">
            <v>0</v>
          </cell>
        </row>
        <row r="172">
          <cell r="D172" t="str">
            <v>2111179</v>
          </cell>
          <cell r="E172" t="str">
            <v xml:space="preserve">      Solorzano Industrial &amp; Cia. Ltda </v>
          </cell>
          <cell r="F172" t="str">
            <v/>
          </cell>
          <cell r="G172">
            <v>42.01</v>
          </cell>
          <cell r="H172">
            <v>42.01</v>
          </cell>
          <cell r="I172">
            <v>0</v>
          </cell>
          <cell r="J172">
            <v>0</v>
          </cell>
        </row>
        <row r="173">
          <cell r="D173" t="str">
            <v>2111183</v>
          </cell>
          <cell r="E173" t="str">
            <v xml:space="preserve">      Corte y precision de metales S.A. </v>
          </cell>
          <cell r="F173" t="str">
            <v/>
          </cell>
          <cell r="G173">
            <v>187.6</v>
          </cell>
          <cell r="H173">
            <v>72.44</v>
          </cell>
          <cell r="I173">
            <v>115.16</v>
          </cell>
          <cell r="J173">
            <v>115.16</v>
          </cell>
        </row>
        <row r="174">
          <cell r="D174" t="str">
            <v>2111184</v>
          </cell>
          <cell r="E174" t="str">
            <v xml:space="preserve">      CASCO DE NICARAGUA </v>
          </cell>
          <cell r="F174" t="str">
            <v/>
          </cell>
          <cell r="G174">
            <v>44.99</v>
          </cell>
          <cell r="H174">
            <v>44.99</v>
          </cell>
          <cell r="I174">
            <v>0</v>
          </cell>
          <cell r="J174">
            <v>0</v>
          </cell>
        </row>
        <row r="175">
          <cell r="D175" t="str">
            <v>2111186</v>
          </cell>
          <cell r="E175" t="str">
            <v xml:space="preserve">      Alder Jose Lopez Calero </v>
          </cell>
          <cell r="F175" t="str">
            <v/>
          </cell>
          <cell r="G175">
            <v>86.88</v>
          </cell>
          <cell r="H175">
            <v>86.88</v>
          </cell>
          <cell r="I175">
            <v>0</v>
          </cell>
          <cell r="J175">
            <v>0</v>
          </cell>
        </row>
        <row r="176">
          <cell r="D176" t="str">
            <v>2111189</v>
          </cell>
          <cell r="E176" t="str">
            <v xml:space="preserve">      Targa Induistrial, S.A </v>
          </cell>
          <cell r="F176" t="str">
            <v/>
          </cell>
          <cell r="G176">
            <v>101.15</v>
          </cell>
          <cell r="H176">
            <v>101.15</v>
          </cell>
          <cell r="I176">
            <v>0</v>
          </cell>
          <cell r="J176">
            <v>0</v>
          </cell>
        </row>
        <row r="177">
          <cell r="D177" t="str">
            <v>2111190</v>
          </cell>
          <cell r="E177" t="str">
            <v xml:space="preserve">      Juana Lacayo </v>
          </cell>
          <cell r="F177" t="str">
            <v/>
          </cell>
          <cell r="G177">
            <v>679.44</v>
          </cell>
          <cell r="H177">
            <v>679.44</v>
          </cell>
          <cell r="I177">
            <v>0</v>
          </cell>
          <cell r="J177">
            <v>0</v>
          </cell>
        </row>
        <row r="178">
          <cell r="D178" t="str">
            <v>2111191</v>
          </cell>
          <cell r="E178" t="str">
            <v xml:space="preserve">      RYPSA </v>
          </cell>
          <cell r="F178" t="str">
            <v/>
          </cell>
          <cell r="G178">
            <v>81.39</v>
          </cell>
          <cell r="H178">
            <v>81.39</v>
          </cell>
          <cell r="I178">
            <v>0</v>
          </cell>
          <cell r="J178">
            <v>0</v>
          </cell>
        </row>
        <row r="179">
          <cell r="D179" t="str">
            <v>2111192</v>
          </cell>
          <cell r="E179" t="str">
            <v xml:space="preserve">      Roberto Antonio Vanegas </v>
          </cell>
          <cell r="F179" t="str">
            <v/>
          </cell>
          <cell r="G179">
            <v>52.66</v>
          </cell>
          <cell r="H179">
            <v>52.66</v>
          </cell>
          <cell r="I179">
            <v>0</v>
          </cell>
          <cell r="J179">
            <v>0</v>
          </cell>
        </row>
        <row r="180">
          <cell r="D180" t="str">
            <v>2111193</v>
          </cell>
          <cell r="E180" t="str">
            <v xml:space="preserve">      Maria José Palacios Doña </v>
          </cell>
          <cell r="F180" t="str">
            <v/>
          </cell>
          <cell r="G180">
            <v>35.1</v>
          </cell>
          <cell r="H180">
            <v>35.1</v>
          </cell>
          <cell r="I180">
            <v>0</v>
          </cell>
          <cell r="J180">
            <v>0</v>
          </cell>
        </row>
        <row r="181">
          <cell r="D181" t="str">
            <v>2111194</v>
          </cell>
          <cell r="E181" t="str">
            <v xml:space="preserve">      Aldo Hernandez Brandt </v>
          </cell>
          <cell r="F181" t="str">
            <v/>
          </cell>
          <cell r="G181">
            <v>38.130000000000003</v>
          </cell>
          <cell r="H181">
            <v>38.130000000000003</v>
          </cell>
          <cell r="I181">
            <v>0</v>
          </cell>
          <cell r="J181">
            <v>0</v>
          </cell>
        </row>
        <row r="182">
          <cell r="D182" t="str">
            <v>2111195</v>
          </cell>
          <cell r="E182" t="str">
            <v xml:space="preserve">      Librería San Jerónimo, S.A. </v>
          </cell>
          <cell r="F182" t="str">
            <v/>
          </cell>
          <cell r="G182">
            <v>38.979999999999997</v>
          </cell>
          <cell r="H182">
            <v>38.979999999999997</v>
          </cell>
          <cell r="I182">
            <v>0</v>
          </cell>
          <cell r="J182">
            <v>0</v>
          </cell>
        </row>
        <row r="183">
          <cell r="D183" t="str">
            <v>2111196</v>
          </cell>
          <cell r="E183" t="str">
            <v xml:space="preserve">      Juana Lacayo </v>
          </cell>
          <cell r="F183" t="str">
            <v/>
          </cell>
          <cell r="G183">
            <v>234.37</v>
          </cell>
          <cell r="H183">
            <v>234.37</v>
          </cell>
          <cell r="I183">
            <v>0</v>
          </cell>
          <cell r="J183">
            <v>0</v>
          </cell>
        </row>
        <row r="184">
          <cell r="D184" t="str">
            <v>2111197</v>
          </cell>
          <cell r="E184" t="str">
            <v xml:space="preserve">      Cantera Guadalupe y/o Joel Gutierrez </v>
          </cell>
          <cell r="F184" t="str">
            <v/>
          </cell>
          <cell r="G184">
            <v>418.46</v>
          </cell>
          <cell r="H184">
            <v>418.46</v>
          </cell>
          <cell r="I184">
            <v>0</v>
          </cell>
          <cell r="J184">
            <v>0</v>
          </cell>
        </row>
        <row r="185">
          <cell r="D185" t="str">
            <v>2111198</v>
          </cell>
          <cell r="E185" t="str">
            <v xml:space="preserve">      Conipisos </v>
          </cell>
          <cell r="F185">
            <v>-0.26</v>
          </cell>
          <cell r="G185">
            <v>150.02000000000001</v>
          </cell>
          <cell r="H185">
            <v>149.76</v>
          </cell>
          <cell r="I185">
            <v>0.26</v>
          </cell>
          <cell r="J185">
            <v>0</v>
          </cell>
        </row>
        <row r="186">
          <cell r="D186" t="str">
            <v>21111101</v>
          </cell>
          <cell r="E186" t="str">
            <v xml:space="preserve">      Agencia de Aduanas y Carga TECA, S.A. </v>
          </cell>
          <cell r="F186" t="str">
            <v/>
          </cell>
          <cell r="G186" t="str">
            <v/>
          </cell>
          <cell r="H186">
            <v>909</v>
          </cell>
          <cell r="I186">
            <v>-909</v>
          </cell>
          <cell r="J186">
            <v>-909</v>
          </cell>
        </row>
        <row r="187">
          <cell r="D187" t="str">
            <v>21111102</v>
          </cell>
          <cell r="E187" t="str">
            <v xml:space="preserve">      SICSA, S.A </v>
          </cell>
          <cell r="F187" t="str">
            <v/>
          </cell>
          <cell r="G187" t="str">
            <v/>
          </cell>
          <cell r="H187">
            <v>1504.32</v>
          </cell>
          <cell r="I187">
            <v>-1504.32</v>
          </cell>
          <cell r="J187">
            <v>-1504.32</v>
          </cell>
        </row>
        <row r="188">
          <cell r="D188" t="str">
            <v>2112</v>
          </cell>
          <cell r="E188" t="str">
            <v>Otras cuentas por pagar comerciales</v>
          </cell>
          <cell r="F188">
            <v>-684001.64</v>
          </cell>
          <cell r="G188" t="str">
            <v/>
          </cell>
          <cell r="H188">
            <v>7857.15</v>
          </cell>
          <cell r="I188">
            <v>-7857.15</v>
          </cell>
          <cell r="J188">
            <v>-691858.79</v>
          </cell>
        </row>
        <row r="189">
          <cell r="D189" t="str">
            <v>21121</v>
          </cell>
          <cell r="E189" t="str">
            <v xml:space="preserve">    Anticipo de Clientes</v>
          </cell>
          <cell r="F189">
            <v>-683893.71</v>
          </cell>
          <cell r="G189" t="str">
            <v/>
          </cell>
          <cell r="H189">
            <v>6000</v>
          </cell>
          <cell r="I189">
            <v>-6000</v>
          </cell>
          <cell r="J189">
            <v>-689893.71</v>
          </cell>
        </row>
        <row r="190">
          <cell r="D190" t="str">
            <v>211211</v>
          </cell>
          <cell r="E190" t="str">
            <v xml:space="preserve">      Big Green Egg </v>
          </cell>
          <cell r="F190">
            <v>-464347.16</v>
          </cell>
          <cell r="G190" t="str">
            <v/>
          </cell>
          <cell r="H190" t="str">
            <v/>
          </cell>
          <cell r="I190">
            <v>0</v>
          </cell>
          <cell r="J190">
            <v>-464347.16</v>
          </cell>
        </row>
        <row r="191">
          <cell r="D191" t="str">
            <v>2112140</v>
          </cell>
          <cell r="E191" t="str">
            <v xml:space="preserve">      Randy Mart </v>
          </cell>
          <cell r="F191">
            <v>-1890</v>
          </cell>
          <cell r="G191" t="str">
            <v/>
          </cell>
          <cell r="H191" t="str">
            <v/>
          </cell>
          <cell r="I191">
            <v>0</v>
          </cell>
          <cell r="J191">
            <v>-1890</v>
          </cell>
        </row>
        <row r="192">
          <cell r="D192" t="str">
            <v>2112141</v>
          </cell>
          <cell r="E192" t="str">
            <v xml:space="preserve">      Camille Nuamah </v>
          </cell>
          <cell r="F192">
            <v>-6202.8</v>
          </cell>
          <cell r="G192" t="str">
            <v/>
          </cell>
          <cell r="H192" t="str">
            <v/>
          </cell>
          <cell r="I192">
            <v>0</v>
          </cell>
          <cell r="J192">
            <v>-6202.8</v>
          </cell>
        </row>
        <row r="193">
          <cell r="D193" t="str">
            <v>2112171</v>
          </cell>
          <cell r="E193" t="str">
            <v xml:space="preserve">      Alfresco Concepts </v>
          </cell>
          <cell r="F193">
            <v>-186478.75</v>
          </cell>
          <cell r="G193" t="str">
            <v/>
          </cell>
          <cell r="H193" t="str">
            <v/>
          </cell>
          <cell r="I193">
            <v>0</v>
          </cell>
          <cell r="J193">
            <v>-186478.75</v>
          </cell>
        </row>
        <row r="194">
          <cell r="D194" t="str">
            <v>2112180</v>
          </cell>
          <cell r="E194" t="str">
            <v xml:space="preserve">      Chiaramonte Construction Company </v>
          </cell>
          <cell r="F194">
            <v>-24975</v>
          </cell>
          <cell r="G194" t="str">
            <v/>
          </cell>
          <cell r="H194">
            <v>6000</v>
          </cell>
          <cell r="I194">
            <v>-6000</v>
          </cell>
          <cell r="J194">
            <v>-30975</v>
          </cell>
        </row>
        <row r="195">
          <cell r="D195">
            <v>21122</v>
          </cell>
          <cell r="E195" t="str">
            <v xml:space="preserve">    Acreedores Diversos</v>
          </cell>
          <cell r="F195">
            <v>-107.93</v>
          </cell>
          <cell r="G195" t="str">
            <v/>
          </cell>
          <cell r="H195">
            <v>1857.15</v>
          </cell>
          <cell r="I195">
            <v>-1857.15</v>
          </cell>
          <cell r="J195">
            <v>-1965.08</v>
          </cell>
        </row>
        <row r="196">
          <cell r="D196" t="str">
            <v>211221</v>
          </cell>
          <cell r="E196" t="str">
            <v xml:space="preserve">      Ronald Montalvan</v>
          </cell>
          <cell r="F196">
            <v>-107.93</v>
          </cell>
          <cell r="G196" t="str">
            <v/>
          </cell>
          <cell r="H196">
            <v>1708.14</v>
          </cell>
          <cell r="I196">
            <v>-1708.14</v>
          </cell>
          <cell r="J196">
            <v>-1816.07</v>
          </cell>
        </row>
        <row r="197">
          <cell r="D197" t="str">
            <v>211222</v>
          </cell>
          <cell r="E197" t="str">
            <v xml:space="preserve">      Jorge Salmeron</v>
          </cell>
          <cell r="F197" t="str">
            <v/>
          </cell>
          <cell r="G197" t="str">
            <v/>
          </cell>
          <cell r="H197">
            <v>149.01</v>
          </cell>
          <cell r="I197">
            <v>-149.01</v>
          </cell>
          <cell r="J197">
            <v>-149.01</v>
          </cell>
        </row>
        <row r="198">
          <cell r="D198" t="str">
            <v>2120</v>
          </cell>
          <cell r="E198" t="str">
            <v>Cuentas por pagar a Relacionadas</v>
          </cell>
          <cell r="F198">
            <v>-142504.88</v>
          </cell>
          <cell r="G198">
            <v>77311.179999999993</v>
          </cell>
          <cell r="H198">
            <v>126204.7</v>
          </cell>
          <cell r="I198">
            <v>-49793.659999999996</v>
          </cell>
          <cell r="J198">
            <v>-191398.39999999999</v>
          </cell>
        </row>
        <row r="199">
          <cell r="D199" t="str">
            <v>2121</v>
          </cell>
          <cell r="E199" t="str">
            <v>InrterCompañias</v>
          </cell>
          <cell r="F199">
            <v>-142504.88</v>
          </cell>
          <cell r="G199">
            <v>77311.179999999993</v>
          </cell>
          <cell r="H199">
            <v>126204.7</v>
          </cell>
          <cell r="I199">
            <v>-48893.52</v>
          </cell>
          <cell r="J199">
            <v>-191398.39999999999</v>
          </cell>
        </row>
        <row r="200">
          <cell r="D200" t="str">
            <v>21211</v>
          </cell>
          <cell r="E200" t="str">
            <v xml:space="preserve">    Facturacion Intercompañia</v>
          </cell>
          <cell r="F200">
            <v>-142504.88</v>
          </cell>
          <cell r="G200">
            <v>77311.179999999993</v>
          </cell>
          <cell r="H200">
            <v>126204.7</v>
          </cell>
          <cell r="I200">
            <v>-48893.52</v>
          </cell>
          <cell r="J200">
            <v>-191398.39999999999</v>
          </cell>
        </row>
        <row r="201">
          <cell r="D201" t="str">
            <v>212112</v>
          </cell>
          <cell r="E201" t="str">
            <v xml:space="preserve">      Iniaxa, S.A.</v>
          </cell>
          <cell r="F201">
            <v>-16221.55</v>
          </cell>
          <cell r="G201">
            <v>8480</v>
          </cell>
          <cell r="H201">
            <v>26244.23</v>
          </cell>
          <cell r="I201">
            <v>-17764.23</v>
          </cell>
          <cell r="J201">
            <v>-33985.78</v>
          </cell>
        </row>
        <row r="202">
          <cell r="D202" t="str">
            <v>212114</v>
          </cell>
          <cell r="E202" t="str">
            <v xml:space="preserve">      Mapiinic, S.A.</v>
          </cell>
          <cell r="F202">
            <v>-54.92</v>
          </cell>
          <cell r="G202" t="str">
            <v/>
          </cell>
          <cell r="H202" t="str">
            <v/>
          </cell>
          <cell r="I202">
            <v>0</v>
          </cell>
          <cell r="J202">
            <v>-54.92</v>
          </cell>
        </row>
        <row r="203">
          <cell r="D203" t="str">
            <v>212117</v>
          </cell>
          <cell r="E203" t="str">
            <v xml:space="preserve">      SM Outsourcing, S.A.</v>
          </cell>
          <cell r="F203">
            <v>-27710.35</v>
          </cell>
          <cell r="G203">
            <v>20369.400000000001</v>
          </cell>
          <cell r="H203">
            <v>35202.82</v>
          </cell>
          <cell r="I203">
            <v>-14833.42</v>
          </cell>
          <cell r="J203">
            <v>-42543.77</v>
          </cell>
        </row>
        <row r="204">
          <cell r="D204" t="str">
            <v>212118</v>
          </cell>
          <cell r="E204" t="str">
            <v xml:space="preserve">      Agroforestal, S.A.</v>
          </cell>
          <cell r="F204">
            <v>-98518.06</v>
          </cell>
          <cell r="G204">
            <v>48461.78</v>
          </cell>
          <cell r="H204">
            <v>64757.65</v>
          </cell>
          <cell r="I204">
            <v>-16295.87</v>
          </cell>
          <cell r="J204">
            <v>-114813.93</v>
          </cell>
        </row>
        <row r="205">
          <cell r="D205" t="str">
            <v>2130</v>
          </cell>
          <cell r="E205" t="str">
            <v>Otros pasivos y gastos acumulados</v>
          </cell>
          <cell r="F205">
            <v>-72119.039999999994</v>
          </cell>
          <cell r="G205">
            <v>508.85</v>
          </cell>
          <cell r="H205">
            <v>11151.48</v>
          </cell>
          <cell r="I205">
            <v>-10642.63</v>
          </cell>
          <cell r="J205">
            <v>-82761.67</v>
          </cell>
        </row>
        <row r="206">
          <cell r="D206" t="str">
            <v>2131</v>
          </cell>
          <cell r="E206" t="str">
            <v>Otros Pasivos y Gastos Acumulados</v>
          </cell>
          <cell r="F206">
            <v>-72119.039999999994</v>
          </cell>
          <cell r="G206">
            <v>508.85</v>
          </cell>
          <cell r="H206">
            <v>11151.48</v>
          </cell>
          <cell r="I206">
            <v>-10642.63</v>
          </cell>
          <cell r="J206">
            <v>-82761.67</v>
          </cell>
        </row>
        <row r="207">
          <cell r="D207" t="str">
            <v>21311</v>
          </cell>
          <cell r="E207" t="str">
            <v xml:space="preserve">    Cuentas por pagar accionistas</v>
          </cell>
          <cell r="F207">
            <v>-51506.06</v>
          </cell>
          <cell r="G207" t="str">
            <v/>
          </cell>
          <cell r="H207">
            <v>729.07</v>
          </cell>
          <cell r="I207">
            <v>-729.07</v>
          </cell>
          <cell r="J207">
            <v>-52235.13</v>
          </cell>
        </row>
        <row r="208">
          <cell r="D208" t="str">
            <v>213113</v>
          </cell>
          <cell r="E208" t="str">
            <v xml:space="preserve">      Matthew Richard Falkiner</v>
          </cell>
          <cell r="F208">
            <v>-1506.06</v>
          </cell>
          <cell r="G208" t="str">
            <v/>
          </cell>
          <cell r="H208">
            <v>729.07</v>
          </cell>
          <cell r="I208">
            <v>-729.07</v>
          </cell>
          <cell r="J208">
            <v>-2235.13</v>
          </cell>
        </row>
        <row r="209">
          <cell r="D209" t="str">
            <v>213117</v>
          </cell>
          <cell r="E209" t="str">
            <v xml:space="preserve">      Erick Poncon</v>
          </cell>
          <cell r="F209">
            <v>-50000</v>
          </cell>
          <cell r="G209" t="str">
            <v/>
          </cell>
          <cell r="H209" t="str">
            <v/>
          </cell>
          <cell r="I209">
            <v>0</v>
          </cell>
          <cell r="J209">
            <v>-50000</v>
          </cell>
        </row>
        <row r="210">
          <cell r="D210" t="str">
            <v>21312</v>
          </cell>
          <cell r="E210" t="str">
            <v xml:space="preserve">    Sueldos, cargas sociales y provisiones</v>
          </cell>
          <cell r="F210">
            <v>-20037.88</v>
          </cell>
          <cell r="G210" t="str">
            <v/>
          </cell>
          <cell r="H210">
            <v>10000</v>
          </cell>
          <cell r="I210">
            <v>-10000</v>
          </cell>
          <cell r="J210">
            <v>-30037.88</v>
          </cell>
        </row>
        <row r="211">
          <cell r="D211" t="str">
            <v>2131212</v>
          </cell>
          <cell r="E211" t="str">
            <v xml:space="preserve">      Provisión Viáticos de Transporte</v>
          </cell>
          <cell r="F211">
            <v>-37.880000000000003</v>
          </cell>
          <cell r="G211" t="str">
            <v/>
          </cell>
          <cell r="H211" t="str">
            <v/>
          </cell>
          <cell r="I211">
            <v>0</v>
          </cell>
          <cell r="J211">
            <v>-37.880000000000003</v>
          </cell>
        </row>
        <row r="212">
          <cell r="D212" t="str">
            <v>2131214</v>
          </cell>
          <cell r="E212" t="str">
            <v xml:space="preserve">      Provision de Dietas JD</v>
          </cell>
          <cell r="F212">
            <v>-20000</v>
          </cell>
          <cell r="G212" t="str">
            <v/>
          </cell>
          <cell r="H212">
            <v>10000</v>
          </cell>
          <cell r="I212">
            <v>-10000</v>
          </cell>
          <cell r="J212">
            <v>-30000</v>
          </cell>
        </row>
        <row r="213">
          <cell r="D213" t="str">
            <v>21313</v>
          </cell>
          <cell r="E213" t="str">
            <v xml:space="preserve">    Impuestos por pagar</v>
          </cell>
          <cell r="F213">
            <v>-575.1</v>
          </cell>
          <cell r="G213">
            <v>508.85</v>
          </cell>
          <cell r="H213">
            <v>422.41</v>
          </cell>
          <cell r="I213">
            <v>86.44</v>
          </cell>
          <cell r="J213">
            <v>-488.66</v>
          </cell>
        </row>
        <row r="214">
          <cell r="D214" t="str">
            <v>213132</v>
          </cell>
          <cell r="E214" t="str">
            <v xml:space="preserve">      IR en la Fuente por Pagar (Compras) 2%</v>
          </cell>
          <cell r="F214">
            <v>-494.82</v>
          </cell>
          <cell r="G214">
            <v>495.81</v>
          </cell>
          <cell r="H214">
            <v>337.48</v>
          </cell>
          <cell r="I214">
            <v>158.33000000000001</v>
          </cell>
          <cell r="J214">
            <v>-336.49</v>
          </cell>
        </row>
        <row r="215">
          <cell r="D215" t="str">
            <v>213133</v>
          </cell>
          <cell r="E215" t="str">
            <v xml:space="preserve">      IR en la Fuente por Pagar (Serv. Profes) 10%</v>
          </cell>
          <cell r="F215">
            <v>-10.78</v>
          </cell>
          <cell r="G215">
            <v>13.04</v>
          </cell>
          <cell r="H215">
            <v>16.66</v>
          </cell>
          <cell r="I215">
            <v>-3.62</v>
          </cell>
          <cell r="J215">
            <v>-14.4</v>
          </cell>
        </row>
        <row r="216">
          <cell r="D216" t="str">
            <v>213136</v>
          </cell>
          <cell r="E216" t="str">
            <v xml:space="preserve">      IR Servicio Profecional Extranjeros 20%</v>
          </cell>
          <cell r="F216">
            <v>-2.34</v>
          </cell>
          <cell r="G216" t="str">
            <v/>
          </cell>
          <cell r="H216" t="str">
            <v/>
          </cell>
          <cell r="I216">
            <v>0</v>
          </cell>
          <cell r="J216">
            <v>-2.34</v>
          </cell>
        </row>
        <row r="217">
          <cell r="D217" t="str">
            <v>2131312</v>
          </cell>
          <cell r="E217" t="str">
            <v xml:space="preserve">      Provisión Impuestos Municipales</v>
          </cell>
          <cell r="F217">
            <v>-67.16</v>
          </cell>
          <cell r="G217" t="str">
            <v/>
          </cell>
          <cell r="H217">
            <v>68.27</v>
          </cell>
          <cell r="I217">
            <v>-68.27</v>
          </cell>
          <cell r="J217">
            <v>-135.43</v>
          </cell>
        </row>
        <row r="218">
          <cell r="D218" t="str">
            <v>2140</v>
          </cell>
          <cell r="E218" t="str">
            <v>Préstamos y documentos por pagar</v>
          </cell>
          <cell r="F218">
            <v>-20422.150000000001</v>
          </cell>
          <cell r="G218">
            <v>329.05</v>
          </cell>
          <cell r="H218" t="str">
            <v/>
          </cell>
          <cell r="I218">
            <v>329.05</v>
          </cell>
          <cell r="J218">
            <v>-20093.099999999999</v>
          </cell>
        </row>
        <row r="219">
          <cell r="D219" t="str">
            <v>2141</v>
          </cell>
          <cell r="E219" t="str">
            <v>Préstamos Bancarios - Porción CP</v>
          </cell>
          <cell r="F219">
            <v>-20422.150000000001</v>
          </cell>
          <cell r="G219">
            <v>329.05</v>
          </cell>
          <cell r="H219" t="str">
            <v/>
          </cell>
          <cell r="I219">
            <v>329.05</v>
          </cell>
          <cell r="J219">
            <v>-20093.099999999999</v>
          </cell>
        </row>
        <row r="220">
          <cell r="D220" t="str">
            <v>21411</v>
          </cell>
          <cell r="E220" t="str">
            <v xml:space="preserve">    Banco de la Produccion</v>
          </cell>
          <cell r="F220">
            <v>-20422.150000000001</v>
          </cell>
          <cell r="G220">
            <v>329.05</v>
          </cell>
          <cell r="H220" t="str">
            <v/>
          </cell>
          <cell r="I220">
            <v>329.05</v>
          </cell>
          <cell r="J220">
            <v>-20093.099999999999</v>
          </cell>
        </row>
        <row r="221">
          <cell r="D221" t="str">
            <v>2150</v>
          </cell>
          <cell r="E221" t="str">
            <v>Sobregiros bancarios</v>
          </cell>
          <cell r="F221" t="str">
            <v/>
          </cell>
          <cell r="G221" t="str">
            <v/>
          </cell>
          <cell r="H221">
            <v>27.72</v>
          </cell>
          <cell r="I221">
            <v>-27.72</v>
          </cell>
          <cell r="J221">
            <v>-27.72</v>
          </cell>
        </row>
        <row r="222">
          <cell r="D222" t="str">
            <v>2151</v>
          </cell>
          <cell r="E222" t="str">
            <v>Sobregiros bancarios</v>
          </cell>
          <cell r="F222">
            <v>0</v>
          </cell>
          <cell r="G222" t="str">
            <v/>
          </cell>
          <cell r="H222">
            <v>27.72</v>
          </cell>
          <cell r="I222">
            <v>-27.72</v>
          </cell>
          <cell r="J222">
            <v>-27.72</v>
          </cell>
        </row>
        <row r="223">
          <cell r="D223" t="str">
            <v>2200</v>
          </cell>
          <cell r="E223" t="str">
            <v>Pasivo no corriente</v>
          </cell>
          <cell r="F223">
            <v>-793362.17</v>
          </cell>
          <cell r="G223">
            <v>3090.38</v>
          </cell>
          <cell r="H223">
            <v>17862.419999999998</v>
          </cell>
          <cell r="I223">
            <v>-14772.04</v>
          </cell>
          <cell r="J223">
            <v>-808134.21</v>
          </cell>
        </row>
        <row r="224">
          <cell r="D224" t="str">
            <v>2210</v>
          </cell>
          <cell r="E224" t="str">
            <v>Préstamos y Documentos por Pagar</v>
          </cell>
          <cell r="F224">
            <v>-793362.17</v>
          </cell>
          <cell r="G224">
            <v>3090.38</v>
          </cell>
          <cell r="H224">
            <v>17862.419999999998</v>
          </cell>
          <cell r="I224">
            <v>-14772.04</v>
          </cell>
          <cell r="J224">
            <v>-808134.21</v>
          </cell>
        </row>
        <row r="225">
          <cell r="D225" t="str">
            <v>2212</v>
          </cell>
          <cell r="E225" t="str">
            <v>Cuentas por pagar a largo plazo</v>
          </cell>
          <cell r="F225">
            <v>-793362.17</v>
          </cell>
          <cell r="G225">
            <v>3090.38</v>
          </cell>
          <cell r="H225">
            <v>17862.419999999998</v>
          </cell>
          <cell r="I225">
            <v>-14772.04</v>
          </cell>
          <cell r="J225">
            <v>-808134.21</v>
          </cell>
        </row>
        <row r="226">
          <cell r="D226" t="str">
            <v>22121</v>
          </cell>
          <cell r="E226" t="str">
            <v xml:space="preserve">    Cuentas por pagar Intercompañía</v>
          </cell>
          <cell r="F226">
            <v>-294642.69</v>
          </cell>
          <cell r="G226">
            <v>3090.38</v>
          </cell>
          <cell r="H226">
            <v>17862.419999999998</v>
          </cell>
          <cell r="I226">
            <v>-14772.04</v>
          </cell>
          <cell r="J226">
            <v>-309414.73</v>
          </cell>
        </row>
        <row r="227">
          <cell r="D227" t="str">
            <v>221212</v>
          </cell>
          <cell r="E227" t="str">
            <v xml:space="preserve">      Iniaxa, S.A.</v>
          </cell>
          <cell r="F227">
            <v>-94699.4</v>
          </cell>
          <cell r="G227" t="str">
            <v/>
          </cell>
          <cell r="H227" t="str">
            <v/>
          </cell>
          <cell r="I227">
            <v>0</v>
          </cell>
          <cell r="J227">
            <v>-94699.4</v>
          </cell>
        </row>
        <row r="228">
          <cell r="D228" t="str">
            <v>221213</v>
          </cell>
          <cell r="E228" t="str">
            <v xml:space="preserve">      SM Construcciones, S. A.</v>
          </cell>
          <cell r="F228">
            <v>-2694.46</v>
          </cell>
          <cell r="G228" t="str">
            <v/>
          </cell>
          <cell r="H228" t="str">
            <v/>
          </cell>
          <cell r="I228">
            <v>0</v>
          </cell>
          <cell r="J228">
            <v>-2694.46</v>
          </cell>
        </row>
        <row r="229">
          <cell r="D229" t="str">
            <v>221214</v>
          </cell>
          <cell r="E229" t="str">
            <v xml:space="preserve">      Mapiinic, S.A.</v>
          </cell>
          <cell r="F229">
            <v>-110594.48</v>
          </cell>
          <cell r="G229" t="str">
            <v/>
          </cell>
          <cell r="H229" t="str">
            <v/>
          </cell>
          <cell r="I229">
            <v>0</v>
          </cell>
          <cell r="J229">
            <v>-110594.48</v>
          </cell>
        </row>
        <row r="230">
          <cell r="D230" t="str">
            <v>221215</v>
          </cell>
          <cell r="E230" t="str">
            <v xml:space="preserve">      Exchange, S.A.</v>
          </cell>
          <cell r="F230">
            <v>-29881.64</v>
          </cell>
          <cell r="G230" t="str">
            <v/>
          </cell>
          <cell r="H230" t="str">
            <v/>
          </cell>
          <cell r="I230">
            <v>0</v>
          </cell>
          <cell r="J230">
            <v>-29881.64</v>
          </cell>
        </row>
        <row r="231">
          <cell r="D231" t="str">
            <v>221216</v>
          </cell>
          <cell r="E231" t="str">
            <v xml:space="preserve">      Living, S.A.</v>
          </cell>
          <cell r="F231" t="str">
            <v/>
          </cell>
          <cell r="G231">
            <v>3090.38</v>
          </cell>
          <cell r="H231">
            <v>6659.59</v>
          </cell>
          <cell r="I231">
            <v>-3569.21</v>
          </cell>
          <cell r="J231">
            <v>-3569.21</v>
          </cell>
        </row>
        <row r="232">
          <cell r="D232" t="str">
            <v>221217</v>
          </cell>
          <cell r="E232" t="str">
            <v xml:space="preserve">      SM Outsourcing, S.A.</v>
          </cell>
          <cell r="F232">
            <v>-41777.79</v>
          </cell>
          <cell r="G232" t="str">
            <v/>
          </cell>
          <cell r="H232" t="str">
            <v/>
          </cell>
          <cell r="I232">
            <v>0</v>
          </cell>
          <cell r="J232">
            <v>-41777.79</v>
          </cell>
        </row>
        <row r="233">
          <cell r="D233" t="str">
            <v>221218</v>
          </cell>
          <cell r="E233" t="str">
            <v xml:space="preserve">      Agroforestal, S.A.</v>
          </cell>
          <cell r="F233">
            <v>-14994.92</v>
          </cell>
          <cell r="G233" t="str">
            <v/>
          </cell>
          <cell r="H233">
            <v>11202.83</v>
          </cell>
          <cell r="I233">
            <v>-11202.83</v>
          </cell>
          <cell r="J233">
            <v>-26197.75</v>
          </cell>
        </row>
        <row r="234">
          <cell r="D234" t="str">
            <v>22122</v>
          </cell>
          <cell r="E234" t="str">
            <v xml:space="preserve">    Cuentas por pagar accionistas</v>
          </cell>
          <cell r="F234">
            <v>-498719.48</v>
          </cell>
          <cell r="G234" t="str">
            <v/>
          </cell>
          <cell r="H234" t="str">
            <v/>
          </cell>
          <cell r="I234">
            <v>0</v>
          </cell>
          <cell r="J234">
            <v>-498719.48</v>
          </cell>
        </row>
        <row r="235">
          <cell r="D235" t="str">
            <v>221221</v>
          </cell>
          <cell r="E235" t="str">
            <v xml:space="preserve">      Clement Marie Poncon</v>
          </cell>
          <cell r="F235">
            <v>-299099.81</v>
          </cell>
          <cell r="G235" t="str">
            <v/>
          </cell>
          <cell r="H235" t="str">
            <v/>
          </cell>
          <cell r="I235">
            <v>0</v>
          </cell>
          <cell r="J235">
            <v>-299099.81</v>
          </cell>
        </row>
        <row r="236">
          <cell r="D236" t="str">
            <v>221222</v>
          </cell>
          <cell r="E236" t="str">
            <v xml:space="preserve">      Arnold Laurent Poncon</v>
          </cell>
          <cell r="F236">
            <v>-79.36</v>
          </cell>
          <cell r="G236" t="str">
            <v/>
          </cell>
          <cell r="H236" t="str">
            <v/>
          </cell>
          <cell r="I236">
            <v>0</v>
          </cell>
          <cell r="J236">
            <v>-79.36</v>
          </cell>
        </row>
        <row r="237">
          <cell r="D237" t="str">
            <v>221223</v>
          </cell>
          <cell r="E237" t="str">
            <v xml:space="preserve">      Matthew Richard Falkiner</v>
          </cell>
          <cell r="F237">
            <v>-925.22</v>
          </cell>
          <cell r="G237" t="str">
            <v/>
          </cell>
          <cell r="H237" t="str">
            <v/>
          </cell>
          <cell r="I237">
            <v>0</v>
          </cell>
          <cell r="J237">
            <v>-925.22</v>
          </cell>
        </row>
        <row r="238">
          <cell r="D238" t="str">
            <v>221227</v>
          </cell>
          <cell r="E238" t="str">
            <v xml:space="preserve">      Erick Poncon</v>
          </cell>
          <cell r="F238">
            <v>-198615.09</v>
          </cell>
          <cell r="G238" t="str">
            <v/>
          </cell>
          <cell r="H238" t="str">
            <v/>
          </cell>
          <cell r="I238">
            <v>0</v>
          </cell>
          <cell r="J238">
            <v>-198615.09</v>
          </cell>
        </row>
        <row r="239">
          <cell r="D239" t="str">
            <v>3000</v>
          </cell>
          <cell r="E239" t="str">
            <v>PATRIMONIO</v>
          </cell>
          <cell r="F239">
            <v>237504.21</v>
          </cell>
          <cell r="G239">
            <v>29741.23</v>
          </cell>
          <cell r="H239" t="str">
            <v/>
          </cell>
          <cell r="I239">
            <v>29741.23</v>
          </cell>
          <cell r="J239">
            <v>267245.44</v>
          </cell>
        </row>
        <row r="240">
          <cell r="D240" t="str">
            <v>3100</v>
          </cell>
          <cell r="E240" t="str">
            <v>Capital Social</v>
          </cell>
          <cell r="F240">
            <v>-3916.61</v>
          </cell>
          <cell r="G240" t="str">
            <v/>
          </cell>
          <cell r="H240" t="str">
            <v/>
          </cell>
          <cell r="I240">
            <v>0</v>
          </cell>
          <cell r="J240">
            <v>-3916.61</v>
          </cell>
        </row>
        <row r="241">
          <cell r="D241" t="str">
            <v>3101</v>
          </cell>
          <cell r="E241" t="str">
            <v>Capital Social</v>
          </cell>
          <cell r="F241">
            <v>-3916.61</v>
          </cell>
          <cell r="G241" t="str">
            <v/>
          </cell>
          <cell r="H241" t="str">
            <v/>
          </cell>
          <cell r="I241">
            <v>0</v>
          </cell>
          <cell r="J241">
            <v>-3916.61</v>
          </cell>
        </row>
        <row r="242">
          <cell r="D242" t="str">
            <v>31012</v>
          </cell>
          <cell r="E242" t="str">
            <v xml:space="preserve">    Capital Social Pagado</v>
          </cell>
          <cell r="F242">
            <v>-3916.61</v>
          </cell>
          <cell r="G242" t="str">
            <v/>
          </cell>
          <cell r="H242" t="str">
            <v/>
          </cell>
          <cell r="I242">
            <v>0</v>
          </cell>
          <cell r="J242">
            <v>-3916.61</v>
          </cell>
        </row>
        <row r="243">
          <cell r="D243" t="str">
            <v>3500</v>
          </cell>
          <cell r="E243" t="str">
            <v>Utilidades (Perdidas) Acumuladas</v>
          </cell>
          <cell r="F243">
            <v>241420.82</v>
          </cell>
          <cell r="G243">
            <v>29741.23</v>
          </cell>
          <cell r="H243" t="str">
            <v/>
          </cell>
          <cell r="I243">
            <v>29741.23</v>
          </cell>
          <cell r="J243">
            <v>271162.05</v>
          </cell>
        </row>
        <row r="244">
          <cell r="D244" t="str">
            <v>3501</v>
          </cell>
          <cell r="E244" t="str">
            <v>Utilidades (Perdidas) acumuladas</v>
          </cell>
          <cell r="F244">
            <v>241420.82</v>
          </cell>
          <cell r="G244">
            <v>29741.23</v>
          </cell>
          <cell r="H244" t="str">
            <v/>
          </cell>
          <cell r="I244">
            <v>29741.23</v>
          </cell>
          <cell r="J244">
            <v>271162.05</v>
          </cell>
        </row>
        <row r="245">
          <cell r="D245">
            <v>35011</v>
          </cell>
          <cell r="E245" t="str">
            <v xml:space="preserve">    Utilidades acum períodos anteriores</v>
          </cell>
          <cell r="F245">
            <v>243726.96</v>
          </cell>
          <cell r="G245">
            <v>29741.23</v>
          </cell>
          <cell r="H245" t="str">
            <v/>
          </cell>
          <cell r="I245">
            <v>29741.23</v>
          </cell>
          <cell r="J245">
            <v>273468.19</v>
          </cell>
        </row>
        <row r="246">
          <cell r="D246" t="str">
            <v>35012</v>
          </cell>
          <cell r="E246" t="str">
            <v xml:space="preserve">    Resultado del Período</v>
          </cell>
          <cell r="F246">
            <v>-2306.14</v>
          </cell>
          <cell r="G246" t="str">
            <v/>
          </cell>
          <cell r="H246" t="str">
            <v/>
          </cell>
          <cell r="I246">
            <v>0</v>
          </cell>
          <cell r="J246">
            <v>-2306.14</v>
          </cell>
        </row>
        <row r="247">
          <cell r="D247" t="str">
            <v>4000</v>
          </cell>
          <cell r="E247" t="str">
            <v>INGRESOS</v>
          </cell>
          <cell r="F247" t="str">
            <v/>
          </cell>
          <cell r="G247" t="str">
            <v/>
          </cell>
          <cell r="H247">
            <v>47216.81</v>
          </cell>
          <cell r="I247">
            <v>-47216.81</v>
          </cell>
          <cell r="J247">
            <v>-47216.81</v>
          </cell>
        </row>
        <row r="248">
          <cell r="D248" t="str">
            <v>4100</v>
          </cell>
          <cell r="E248" t="str">
            <v>Ventas</v>
          </cell>
          <cell r="F248" t="str">
            <v/>
          </cell>
          <cell r="G248" t="str">
            <v/>
          </cell>
          <cell r="H248">
            <v>47216.81</v>
          </cell>
          <cell r="I248">
            <v>-47216.81</v>
          </cell>
          <cell r="J248">
            <v>-47216.81</v>
          </cell>
        </row>
        <row r="249">
          <cell r="D249" t="str">
            <v>4111</v>
          </cell>
          <cell r="E249" t="str">
            <v>Ventas</v>
          </cell>
          <cell r="F249" t="str">
            <v/>
          </cell>
          <cell r="G249" t="str">
            <v/>
          </cell>
          <cell r="H249">
            <v>47216.81</v>
          </cell>
          <cell r="I249">
            <v>-47216.81</v>
          </cell>
          <cell r="J249">
            <v>-47216.81</v>
          </cell>
        </row>
        <row r="250">
          <cell r="D250" t="str">
            <v>41111</v>
          </cell>
          <cell r="E250" t="str">
            <v xml:space="preserve">    Productos Terminados</v>
          </cell>
          <cell r="F250" t="str">
            <v/>
          </cell>
          <cell r="G250" t="str">
            <v/>
          </cell>
          <cell r="H250">
            <v>47216.81</v>
          </cell>
          <cell r="I250">
            <v>-47216.81</v>
          </cell>
          <cell r="J250">
            <v>-47216.81</v>
          </cell>
        </row>
        <row r="251">
          <cell r="D251" t="str">
            <v>4111112</v>
          </cell>
          <cell r="E251" t="str">
            <v xml:space="preserve">      Muebles</v>
          </cell>
          <cell r="F251" t="str">
            <v/>
          </cell>
          <cell r="G251" t="str">
            <v/>
          </cell>
          <cell r="H251">
            <v>47216.81</v>
          </cell>
          <cell r="I251">
            <v>-47216.81</v>
          </cell>
          <cell r="J251">
            <v>-47216.81</v>
          </cell>
        </row>
        <row r="252">
          <cell r="D252" t="str">
            <v>5000</v>
          </cell>
          <cell r="E252" t="str">
            <v>COSTO DE VENTAS</v>
          </cell>
          <cell r="F252" t="str">
            <v/>
          </cell>
          <cell r="G252">
            <v>46440.17</v>
          </cell>
          <cell r="H252" t="str">
            <v/>
          </cell>
          <cell r="I252">
            <v>46440.17</v>
          </cell>
          <cell r="J252">
            <v>46440.17</v>
          </cell>
        </row>
        <row r="253">
          <cell r="D253" t="str">
            <v>5100</v>
          </cell>
          <cell r="E253" t="str">
            <v>Costo de Ventas</v>
          </cell>
          <cell r="F253" t="str">
            <v/>
          </cell>
          <cell r="G253">
            <v>46440.17</v>
          </cell>
          <cell r="H253" t="str">
            <v/>
          </cell>
          <cell r="I253">
            <v>46440.17</v>
          </cell>
          <cell r="J253">
            <v>46440.17</v>
          </cell>
        </row>
        <row r="254">
          <cell r="D254" t="str">
            <v>5101</v>
          </cell>
          <cell r="E254" t="str">
            <v>Costos de Ventas</v>
          </cell>
          <cell r="F254" t="str">
            <v/>
          </cell>
          <cell r="G254">
            <v>46440.17</v>
          </cell>
          <cell r="H254" t="str">
            <v/>
          </cell>
          <cell r="I254">
            <v>46440.17</v>
          </cell>
          <cell r="J254">
            <v>46440.17</v>
          </cell>
        </row>
        <row r="255">
          <cell r="D255" t="str">
            <v>51011</v>
          </cell>
          <cell r="E255" t="str">
            <v xml:space="preserve">    Productos Terminados</v>
          </cell>
          <cell r="F255" t="str">
            <v/>
          </cell>
          <cell r="G255">
            <v>46440.17</v>
          </cell>
          <cell r="H255" t="str">
            <v/>
          </cell>
          <cell r="I255">
            <v>46440.17</v>
          </cell>
          <cell r="J255">
            <v>46440.17</v>
          </cell>
        </row>
        <row r="256">
          <cell r="D256" t="str">
            <v>5101112</v>
          </cell>
          <cell r="E256" t="str">
            <v xml:space="preserve">      Muebles</v>
          </cell>
          <cell r="F256" t="str">
            <v/>
          </cell>
          <cell r="G256">
            <v>46440.17</v>
          </cell>
          <cell r="H256" t="str">
            <v/>
          </cell>
          <cell r="I256">
            <v>46440.17</v>
          </cell>
          <cell r="J256">
            <v>46440.17</v>
          </cell>
        </row>
        <row r="257">
          <cell r="D257" t="str">
            <v>6000--</v>
          </cell>
          <cell r="E257" t="str">
            <v>GASTOS</v>
          </cell>
          <cell r="F257">
            <v>56909.42</v>
          </cell>
          <cell r="G257">
            <v>29502.2</v>
          </cell>
          <cell r="H257">
            <v>592.14</v>
          </cell>
          <cell r="I257">
            <v>28910.06</v>
          </cell>
          <cell r="J257">
            <v>85819.48</v>
          </cell>
        </row>
        <row r="258">
          <cell r="D258" t="str">
            <v>6100--</v>
          </cell>
          <cell r="E258" t="str">
            <v>Gastos de Ventas</v>
          </cell>
          <cell r="F258">
            <v>7453.77</v>
          </cell>
          <cell r="G258">
            <v>6364.21</v>
          </cell>
          <cell r="H258">
            <v>592.14</v>
          </cell>
          <cell r="I258">
            <v>5772.07</v>
          </cell>
          <cell r="J258">
            <v>13225.84</v>
          </cell>
        </row>
        <row r="259">
          <cell r="D259" t="str">
            <v>6101--</v>
          </cell>
          <cell r="E259" t="str">
            <v>Gastos de Ventas</v>
          </cell>
          <cell r="F259">
            <v>7453.77</v>
          </cell>
          <cell r="G259">
            <v>6364.21</v>
          </cell>
          <cell r="H259">
            <v>592.14</v>
          </cell>
          <cell r="I259">
            <v>5772.07</v>
          </cell>
          <cell r="J259">
            <v>13225.84</v>
          </cell>
        </row>
        <row r="260">
          <cell r="D260" t="str">
            <v>6101-1-0</v>
          </cell>
          <cell r="E260" t="str">
            <v xml:space="preserve">    Gastos de Personal y Prestaciones</v>
          </cell>
          <cell r="F260">
            <v>5169.6499999999996</v>
          </cell>
          <cell r="G260">
            <v>2585.2600000000002</v>
          </cell>
          <cell r="H260" t="str">
            <v/>
          </cell>
          <cell r="I260">
            <v>2585.2600000000002</v>
          </cell>
          <cell r="J260">
            <v>7754.91</v>
          </cell>
        </row>
        <row r="261">
          <cell r="D261" t="str">
            <v>6101-1-1</v>
          </cell>
          <cell r="E261" t="str">
            <v xml:space="preserve">      Sueldos Ordinarios</v>
          </cell>
          <cell r="F261">
            <v>3651.47</v>
          </cell>
          <cell r="G261">
            <v>1825.55</v>
          </cell>
          <cell r="H261" t="str">
            <v/>
          </cell>
          <cell r="I261">
            <v>1825.55</v>
          </cell>
          <cell r="J261">
            <v>5477.02</v>
          </cell>
        </row>
        <row r="262">
          <cell r="D262" t="str">
            <v>6101-1-6</v>
          </cell>
          <cell r="E262" t="str">
            <v xml:space="preserve">      Vacaciones</v>
          </cell>
          <cell r="F262">
            <v>299.93</v>
          </cell>
          <cell r="G262">
            <v>151.1</v>
          </cell>
          <cell r="H262" t="str">
            <v/>
          </cell>
          <cell r="I262">
            <v>151.1</v>
          </cell>
          <cell r="J262">
            <v>451.03</v>
          </cell>
        </row>
        <row r="263">
          <cell r="D263" t="str">
            <v>6101-1-7</v>
          </cell>
          <cell r="E263" t="str">
            <v xml:space="preserve">      Aguinaldos</v>
          </cell>
          <cell r="F263">
            <v>304.29000000000002</v>
          </cell>
          <cell r="G263">
            <v>152.13</v>
          </cell>
          <cell r="H263" t="str">
            <v/>
          </cell>
          <cell r="I263">
            <v>152.13</v>
          </cell>
          <cell r="J263">
            <v>456.42</v>
          </cell>
        </row>
        <row r="264">
          <cell r="D264" t="str">
            <v>6101-1-8</v>
          </cell>
          <cell r="E264" t="str">
            <v xml:space="preserve">      Indemnizaciones</v>
          </cell>
          <cell r="F264">
            <v>215.48</v>
          </cell>
          <cell r="G264">
            <v>90.51</v>
          </cell>
          <cell r="H264" t="str">
            <v/>
          </cell>
          <cell r="I264">
            <v>90.51</v>
          </cell>
          <cell r="J264">
            <v>305.99</v>
          </cell>
        </row>
        <row r="265">
          <cell r="D265" t="str">
            <v>6101-1-9</v>
          </cell>
          <cell r="E265" t="str">
            <v xml:space="preserve">      Cuota para centros de Capacitacion</v>
          </cell>
          <cell r="F265">
            <v>73.03</v>
          </cell>
          <cell r="G265">
            <v>36.51</v>
          </cell>
          <cell r="H265" t="str">
            <v/>
          </cell>
          <cell r="I265">
            <v>36.51</v>
          </cell>
          <cell r="J265">
            <v>109.54</v>
          </cell>
        </row>
        <row r="266">
          <cell r="D266" t="str">
            <v>6101-1-10</v>
          </cell>
          <cell r="E266" t="str">
            <v xml:space="preserve">      Cuota Patronal Seguro Social</v>
          </cell>
          <cell r="F266">
            <v>620.75</v>
          </cell>
          <cell r="G266">
            <v>310.33999999999997</v>
          </cell>
          <cell r="H266" t="str">
            <v/>
          </cell>
          <cell r="I266">
            <v>310.33999999999997</v>
          </cell>
          <cell r="J266">
            <v>931.09</v>
          </cell>
        </row>
        <row r="267">
          <cell r="D267" t="str">
            <v>6101-1-17</v>
          </cell>
          <cell r="E267" t="str">
            <v xml:space="preserve">      Transporte</v>
          </cell>
          <cell r="F267">
            <v>4.7</v>
          </cell>
          <cell r="G267">
            <v>19.12</v>
          </cell>
          <cell r="H267" t="str">
            <v/>
          </cell>
          <cell r="I267">
            <v>19.12</v>
          </cell>
          <cell r="J267">
            <v>23.82</v>
          </cell>
        </row>
        <row r="268">
          <cell r="D268" t="str">
            <v>6101-5-0</v>
          </cell>
          <cell r="E268" t="str">
            <v xml:space="preserve">    Honorarios  y Servicios Profesionales</v>
          </cell>
          <cell r="F268">
            <v>587.5</v>
          </cell>
          <cell r="G268">
            <v>889.85</v>
          </cell>
          <cell r="H268">
            <v>592.14</v>
          </cell>
          <cell r="I268">
            <v>297.70999999999998</v>
          </cell>
          <cell r="J268">
            <v>885.21</v>
          </cell>
        </row>
        <row r="269">
          <cell r="D269" t="str">
            <v>6101-5-6</v>
          </cell>
          <cell r="E269" t="str">
            <v xml:space="preserve">      Servicios de Vuelo</v>
          </cell>
          <cell r="F269" t="str">
            <v/>
          </cell>
          <cell r="G269">
            <v>70.5</v>
          </cell>
          <cell r="H269" t="str">
            <v/>
          </cell>
          <cell r="I269">
            <v>70.5</v>
          </cell>
          <cell r="J269">
            <v>70.5</v>
          </cell>
        </row>
        <row r="270">
          <cell r="D270" t="str">
            <v>6101-5-8</v>
          </cell>
          <cell r="E270" t="str">
            <v xml:space="preserve">      Desaduanaje</v>
          </cell>
          <cell r="F270">
            <v>587.5</v>
          </cell>
          <cell r="G270">
            <v>819.35</v>
          </cell>
          <cell r="H270">
            <v>592.14</v>
          </cell>
          <cell r="I270">
            <v>227.21</v>
          </cell>
          <cell r="J270">
            <v>814.71</v>
          </cell>
        </row>
        <row r="271">
          <cell r="D271" t="str">
            <v>6101-10-0</v>
          </cell>
          <cell r="E271" t="str">
            <v xml:space="preserve">    Otros Servicios</v>
          </cell>
          <cell r="F271" t="str">
            <v/>
          </cell>
          <cell r="G271">
            <v>70.03</v>
          </cell>
          <cell r="H271" t="str">
            <v/>
          </cell>
          <cell r="I271">
            <v>70.03</v>
          </cell>
          <cell r="J271">
            <v>70.03</v>
          </cell>
        </row>
        <row r="272">
          <cell r="D272" t="str">
            <v>6101-10-7</v>
          </cell>
          <cell r="E272" t="str">
            <v xml:space="preserve">      Servicio de Fumigación</v>
          </cell>
          <cell r="F272" t="str">
            <v/>
          </cell>
          <cell r="G272">
            <v>70.03</v>
          </cell>
          <cell r="H272" t="str">
            <v/>
          </cell>
          <cell r="I272">
            <v>70.03</v>
          </cell>
          <cell r="J272">
            <v>70.03</v>
          </cell>
        </row>
        <row r="273">
          <cell r="D273" t="str">
            <v>6101-12-0</v>
          </cell>
          <cell r="E273" t="str">
            <v xml:space="preserve">    Gasto Materiales y Suministros Oficina</v>
          </cell>
          <cell r="F273">
            <v>15.83</v>
          </cell>
          <cell r="G273">
            <v>21.86</v>
          </cell>
          <cell r="H273" t="str">
            <v/>
          </cell>
          <cell r="I273">
            <v>21.86</v>
          </cell>
          <cell r="J273">
            <v>37.69</v>
          </cell>
        </row>
        <row r="274">
          <cell r="D274" t="str">
            <v>6101-12-1</v>
          </cell>
          <cell r="E274" t="str">
            <v xml:space="preserve">      Papeleria y Utiles de Oficina</v>
          </cell>
          <cell r="F274">
            <v>15.83</v>
          </cell>
          <cell r="G274">
            <v>21.86</v>
          </cell>
          <cell r="H274" t="str">
            <v/>
          </cell>
          <cell r="I274">
            <v>21.86</v>
          </cell>
          <cell r="J274">
            <v>37.69</v>
          </cell>
        </row>
        <row r="275">
          <cell r="D275" t="str">
            <v>6101-13-0</v>
          </cell>
          <cell r="E275" t="str">
            <v xml:space="preserve">    Gastos de Comercialización y Publicidad</v>
          </cell>
          <cell r="F275">
            <v>1680.79</v>
          </cell>
          <cell r="G275">
            <v>2797.21</v>
          </cell>
          <cell r="H275" t="str">
            <v/>
          </cell>
          <cell r="I275">
            <v>2797.21</v>
          </cell>
          <cell r="J275">
            <v>4478</v>
          </cell>
        </row>
        <row r="276">
          <cell r="D276" t="str">
            <v>6101-13-8</v>
          </cell>
          <cell r="E276" t="str">
            <v xml:space="preserve">      Eventos Mercadologicos</v>
          </cell>
          <cell r="F276">
            <v>1245.78</v>
          </cell>
          <cell r="G276" t="str">
            <v/>
          </cell>
          <cell r="H276" t="str">
            <v/>
          </cell>
          <cell r="I276">
            <v>0</v>
          </cell>
          <cell r="J276">
            <v>1245.78</v>
          </cell>
        </row>
        <row r="277">
          <cell r="D277" t="str">
            <v>6101-13-10</v>
          </cell>
          <cell r="E277" t="str">
            <v xml:space="preserve">      Material Publicitario</v>
          </cell>
          <cell r="F277" t="str">
            <v/>
          </cell>
          <cell r="G277">
            <v>7.2</v>
          </cell>
          <cell r="H277" t="str">
            <v/>
          </cell>
          <cell r="I277">
            <v>7.2</v>
          </cell>
          <cell r="J277">
            <v>7.2</v>
          </cell>
        </row>
        <row r="278">
          <cell r="D278" t="str">
            <v>6101-13-17</v>
          </cell>
          <cell r="E278" t="str">
            <v xml:space="preserve">      Investigaciones de mercado</v>
          </cell>
          <cell r="F278">
            <v>401.34</v>
          </cell>
          <cell r="G278">
            <v>2700.45</v>
          </cell>
          <cell r="H278" t="str">
            <v/>
          </cell>
          <cell r="I278">
            <v>2700.45</v>
          </cell>
          <cell r="J278">
            <v>3101.79</v>
          </cell>
        </row>
        <row r="279">
          <cell r="D279" t="str">
            <v>6101-13-19</v>
          </cell>
          <cell r="E279" t="str">
            <v xml:space="preserve">      Envios</v>
          </cell>
          <cell r="F279">
            <v>33.67</v>
          </cell>
          <cell r="G279">
            <v>89.56</v>
          </cell>
          <cell r="H279" t="str">
            <v/>
          </cell>
          <cell r="I279">
            <v>89.56</v>
          </cell>
          <cell r="J279">
            <v>123.23</v>
          </cell>
        </row>
        <row r="280">
          <cell r="D280" t="str">
            <v>6200--</v>
          </cell>
          <cell r="E280" t="str">
            <v>Gastos de Administración</v>
          </cell>
          <cell r="F280">
            <v>47077.99</v>
          </cell>
          <cell r="G280">
            <v>23307.439999999999</v>
          </cell>
          <cell r="H280" t="str">
            <v/>
          </cell>
          <cell r="I280">
            <v>23307.439999999999</v>
          </cell>
          <cell r="J280">
            <v>70385.429999999993</v>
          </cell>
        </row>
        <row r="281">
          <cell r="D281" t="str">
            <v>6201--</v>
          </cell>
          <cell r="E281" t="str">
            <v>Gastos de Administración</v>
          </cell>
          <cell r="F281">
            <v>47077.99</v>
          </cell>
          <cell r="G281">
            <v>23307.439999999999</v>
          </cell>
          <cell r="H281" t="str">
            <v/>
          </cell>
          <cell r="I281">
            <v>23307.439999999999</v>
          </cell>
          <cell r="J281">
            <v>70385.429999999993</v>
          </cell>
        </row>
        <row r="282">
          <cell r="D282" t="str">
            <v>6201-1-0</v>
          </cell>
          <cell r="E282" t="str">
            <v xml:space="preserve">    Gastos de Personal y Prestaciones</v>
          </cell>
          <cell r="F282">
            <v>1677.25</v>
          </cell>
          <cell r="G282">
            <v>830.91</v>
          </cell>
          <cell r="H282" t="str">
            <v/>
          </cell>
          <cell r="I282">
            <v>830.91</v>
          </cell>
          <cell r="J282">
            <v>2508.16</v>
          </cell>
        </row>
        <row r="283">
          <cell r="D283" t="str">
            <v>6201-1-1</v>
          </cell>
          <cell r="E283" t="str">
            <v xml:space="preserve">      Sueldos Ordinarios</v>
          </cell>
          <cell r="F283">
            <v>1148.72</v>
          </cell>
          <cell r="G283">
            <v>545.32000000000005</v>
          </cell>
          <cell r="H283" t="str">
            <v/>
          </cell>
          <cell r="I283">
            <v>545.32000000000005</v>
          </cell>
          <cell r="J283">
            <v>1694.04</v>
          </cell>
        </row>
        <row r="284">
          <cell r="D284" t="str">
            <v>6201-1-6</v>
          </cell>
          <cell r="E284" t="str">
            <v xml:space="preserve">      Vacaciones</v>
          </cell>
          <cell r="F284">
            <v>64.010000000000005</v>
          </cell>
          <cell r="G284">
            <v>37.380000000000003</v>
          </cell>
          <cell r="H284" t="str">
            <v/>
          </cell>
          <cell r="I284">
            <v>37.380000000000003</v>
          </cell>
          <cell r="J284">
            <v>101.39</v>
          </cell>
        </row>
        <row r="285">
          <cell r="D285" t="str">
            <v>6201-1-7</v>
          </cell>
          <cell r="E285" t="str">
            <v xml:space="preserve">      Aguinaldos</v>
          </cell>
          <cell r="F285">
            <v>64.010000000000005</v>
          </cell>
          <cell r="G285">
            <v>37.380000000000003</v>
          </cell>
          <cell r="H285" t="str">
            <v/>
          </cell>
          <cell r="I285">
            <v>37.380000000000003</v>
          </cell>
          <cell r="J285">
            <v>101.39</v>
          </cell>
        </row>
        <row r="286">
          <cell r="D286" t="str">
            <v>6201-1-8</v>
          </cell>
          <cell r="E286" t="str">
            <v xml:space="preserve">      Indemnizaciones</v>
          </cell>
          <cell r="F286">
            <v>41.4</v>
          </cell>
          <cell r="G286">
            <v>23.84</v>
          </cell>
          <cell r="H286" t="str">
            <v/>
          </cell>
          <cell r="I286">
            <v>23.84</v>
          </cell>
          <cell r="J286">
            <v>65.239999999999995</v>
          </cell>
        </row>
        <row r="287">
          <cell r="D287" t="str">
            <v>6201-1-9</v>
          </cell>
          <cell r="E287" t="str">
            <v xml:space="preserve">      Cuota para centros de Capacitacion</v>
          </cell>
          <cell r="F287">
            <v>58.3</v>
          </cell>
          <cell r="G287">
            <v>10.32</v>
          </cell>
          <cell r="H287" t="str">
            <v/>
          </cell>
          <cell r="I287">
            <v>10.32</v>
          </cell>
          <cell r="J287">
            <v>68.62</v>
          </cell>
        </row>
        <row r="288">
          <cell r="D288" t="str">
            <v>6201-1-10</v>
          </cell>
          <cell r="E288" t="str">
            <v xml:space="preserve">      Cuota Patronal Seguro Social</v>
          </cell>
          <cell r="F288">
            <v>175.95</v>
          </cell>
          <cell r="G288">
            <v>87.73</v>
          </cell>
          <cell r="H288" t="str">
            <v/>
          </cell>
          <cell r="I288">
            <v>87.73</v>
          </cell>
          <cell r="J288">
            <v>263.68</v>
          </cell>
        </row>
        <row r="289">
          <cell r="D289" t="str">
            <v>6201-1-11</v>
          </cell>
          <cell r="E289" t="str">
            <v xml:space="preserve">      Atenciones al Personal</v>
          </cell>
          <cell r="F289" t="str">
            <v/>
          </cell>
          <cell r="G289">
            <v>1.17</v>
          </cell>
          <cell r="H289" t="str">
            <v/>
          </cell>
          <cell r="I289">
            <v>1.17</v>
          </cell>
          <cell r="J289">
            <v>1.17</v>
          </cell>
        </row>
        <row r="290">
          <cell r="D290" t="str">
            <v>6201-1-16</v>
          </cell>
          <cell r="E290" t="str">
            <v xml:space="preserve">      Alimentación</v>
          </cell>
          <cell r="F290">
            <v>44.37</v>
          </cell>
          <cell r="G290">
            <v>24.19</v>
          </cell>
          <cell r="H290" t="str">
            <v/>
          </cell>
          <cell r="I290">
            <v>24.19</v>
          </cell>
          <cell r="J290">
            <v>68.56</v>
          </cell>
        </row>
        <row r="291">
          <cell r="D291" t="str">
            <v>6201-1-17</v>
          </cell>
          <cell r="E291" t="str">
            <v xml:space="preserve">      Transporte</v>
          </cell>
          <cell r="F291">
            <v>79.709999999999994</v>
          </cell>
          <cell r="G291">
            <v>62.8</v>
          </cell>
          <cell r="H291" t="str">
            <v/>
          </cell>
          <cell r="I291">
            <v>62.8</v>
          </cell>
          <cell r="J291">
            <v>142.51</v>
          </cell>
        </row>
        <row r="292">
          <cell r="D292" t="str">
            <v>6201-1-18</v>
          </cell>
          <cell r="E292" t="str">
            <v xml:space="preserve">      Parqueos para Empleados</v>
          </cell>
          <cell r="F292">
            <v>0.78</v>
          </cell>
          <cell r="G292">
            <v>0.78</v>
          </cell>
          <cell r="H292" t="str">
            <v/>
          </cell>
          <cell r="I292">
            <v>0.78</v>
          </cell>
          <cell r="J292">
            <v>1.56</v>
          </cell>
        </row>
        <row r="293">
          <cell r="D293" t="str">
            <v>6201-2-0</v>
          </cell>
          <cell r="E293" t="str">
            <v xml:space="preserve">    Servicios Generales</v>
          </cell>
          <cell r="F293">
            <v>2432.59</v>
          </cell>
          <cell r="G293">
            <v>1243.6500000000001</v>
          </cell>
          <cell r="H293" t="str">
            <v/>
          </cell>
          <cell r="I293">
            <v>1243.6500000000001</v>
          </cell>
          <cell r="J293">
            <v>3676.24</v>
          </cell>
        </row>
        <row r="294">
          <cell r="D294" t="str">
            <v>6201-2-1</v>
          </cell>
          <cell r="E294" t="str">
            <v xml:space="preserve">      Energía Eléctrica</v>
          </cell>
          <cell r="F294">
            <v>611.27</v>
          </cell>
          <cell r="G294">
            <v>333.65</v>
          </cell>
          <cell r="H294" t="str">
            <v/>
          </cell>
          <cell r="I294">
            <v>333.65</v>
          </cell>
          <cell r="J294">
            <v>944.92</v>
          </cell>
        </row>
        <row r="295">
          <cell r="D295" t="str">
            <v>6201-2-2</v>
          </cell>
          <cell r="E295" t="str">
            <v xml:space="preserve">      Agua</v>
          </cell>
          <cell r="F295">
            <v>1.32</v>
          </cell>
          <cell r="G295" t="str">
            <v/>
          </cell>
          <cell r="H295" t="str">
            <v/>
          </cell>
          <cell r="I295">
            <v>0</v>
          </cell>
          <cell r="J295">
            <v>1.32</v>
          </cell>
        </row>
        <row r="296">
          <cell r="D296" t="str">
            <v>6201-2-3</v>
          </cell>
          <cell r="E296" t="str">
            <v xml:space="preserve">      Servicio de Seguridad y Vigilancia</v>
          </cell>
          <cell r="F296">
            <v>1820</v>
          </cell>
          <cell r="G296">
            <v>910</v>
          </cell>
          <cell r="H296" t="str">
            <v/>
          </cell>
          <cell r="I296">
            <v>910</v>
          </cell>
          <cell r="J296">
            <v>2730</v>
          </cell>
        </row>
        <row r="297">
          <cell r="D297" t="str">
            <v>6201-3-0</v>
          </cell>
          <cell r="E297" t="str">
            <v xml:space="preserve">    Seguros y Fianzas</v>
          </cell>
          <cell r="F297">
            <v>126.28</v>
          </cell>
          <cell r="G297">
            <v>62.75</v>
          </cell>
          <cell r="H297" t="str">
            <v/>
          </cell>
          <cell r="I297">
            <v>62.75</v>
          </cell>
          <cell r="J297">
            <v>189.03</v>
          </cell>
        </row>
        <row r="298">
          <cell r="D298" t="str">
            <v>6201-3-2</v>
          </cell>
          <cell r="E298" t="str">
            <v xml:space="preserve">      Seguros de Vehiculos y Motos</v>
          </cell>
          <cell r="F298">
            <v>126.28</v>
          </cell>
          <cell r="G298">
            <v>62.75</v>
          </cell>
          <cell r="H298" t="str">
            <v/>
          </cell>
          <cell r="I298">
            <v>62.75</v>
          </cell>
          <cell r="J298">
            <v>189.03</v>
          </cell>
        </row>
        <row r="299">
          <cell r="D299" t="str">
            <v>6201-5-0</v>
          </cell>
          <cell r="E299" t="str">
            <v xml:space="preserve">    Honorarios  y Servicios Profesionales</v>
          </cell>
          <cell r="F299">
            <v>11798.43</v>
          </cell>
          <cell r="G299">
            <v>6154.14</v>
          </cell>
          <cell r="H299" t="str">
            <v/>
          </cell>
          <cell r="I299">
            <v>6154.14</v>
          </cell>
          <cell r="J299">
            <v>17952.57</v>
          </cell>
        </row>
        <row r="300">
          <cell r="D300" t="str">
            <v>6201-5-1</v>
          </cell>
          <cell r="E300" t="str">
            <v xml:space="preserve">      Asesoria Legal</v>
          </cell>
          <cell r="F300">
            <v>130.74</v>
          </cell>
          <cell r="G300">
            <v>1154.1400000000001</v>
          </cell>
          <cell r="H300" t="str">
            <v/>
          </cell>
          <cell r="I300">
            <v>1154.1400000000001</v>
          </cell>
          <cell r="J300">
            <v>1284.8800000000001</v>
          </cell>
        </row>
        <row r="301">
          <cell r="D301" t="str">
            <v>6201-5-4</v>
          </cell>
          <cell r="E301" t="str">
            <v xml:space="preserve">      Asesoría Técnica</v>
          </cell>
          <cell r="F301">
            <v>1617.19</v>
          </cell>
          <cell r="G301" t="str">
            <v/>
          </cell>
          <cell r="H301" t="str">
            <v/>
          </cell>
          <cell r="I301">
            <v>0</v>
          </cell>
          <cell r="J301">
            <v>1617.19</v>
          </cell>
        </row>
        <row r="302">
          <cell r="D302" t="str">
            <v>6201-5-7</v>
          </cell>
          <cell r="E302" t="str">
            <v xml:space="preserve">      Gastos Por Servicios Administrativos</v>
          </cell>
          <cell r="F302">
            <v>10000</v>
          </cell>
          <cell r="G302">
            <v>5000</v>
          </cell>
          <cell r="H302" t="str">
            <v/>
          </cell>
          <cell r="I302">
            <v>5000</v>
          </cell>
          <cell r="J302">
            <v>15000</v>
          </cell>
        </row>
        <row r="303">
          <cell r="D303" t="str">
            <v>6201-5-8</v>
          </cell>
          <cell r="E303" t="str">
            <v xml:space="preserve">      Desaduanaje</v>
          </cell>
          <cell r="F303">
            <v>50.5</v>
          </cell>
          <cell r="G303" t="str">
            <v/>
          </cell>
          <cell r="H303" t="str">
            <v/>
          </cell>
          <cell r="I303">
            <v>0</v>
          </cell>
          <cell r="J303">
            <v>50.5</v>
          </cell>
        </row>
        <row r="304">
          <cell r="D304" t="str">
            <v>6201-7-0</v>
          </cell>
          <cell r="E304" t="str">
            <v xml:space="preserve">    Gastos de Viaje y Representación</v>
          </cell>
          <cell r="F304">
            <v>2603.62</v>
          </cell>
          <cell r="G304">
            <v>599.78</v>
          </cell>
          <cell r="H304" t="str">
            <v/>
          </cell>
          <cell r="I304">
            <v>599.78</v>
          </cell>
          <cell r="J304">
            <v>3203.4</v>
          </cell>
        </row>
        <row r="305">
          <cell r="D305" t="str">
            <v>6201-7-1</v>
          </cell>
          <cell r="E305" t="str">
            <v xml:space="preserve">      Gastos de Transporte Aereo</v>
          </cell>
          <cell r="F305">
            <v>2223.8000000000002</v>
          </cell>
          <cell r="G305" t="str">
            <v/>
          </cell>
          <cell r="H305" t="str">
            <v/>
          </cell>
          <cell r="I305">
            <v>0</v>
          </cell>
          <cell r="J305">
            <v>2223.8000000000002</v>
          </cell>
        </row>
        <row r="306">
          <cell r="D306" t="str">
            <v>6201-7-4</v>
          </cell>
          <cell r="E306" t="str">
            <v xml:space="preserve">      Peajes y Arbitrios</v>
          </cell>
          <cell r="F306">
            <v>1.77</v>
          </cell>
          <cell r="G306" t="str">
            <v/>
          </cell>
          <cell r="H306" t="str">
            <v/>
          </cell>
          <cell r="I306">
            <v>0</v>
          </cell>
          <cell r="J306">
            <v>1.77</v>
          </cell>
        </row>
        <row r="307">
          <cell r="D307" t="str">
            <v>6201-7-7</v>
          </cell>
          <cell r="E307" t="str">
            <v xml:space="preserve">      Hospedaje</v>
          </cell>
          <cell r="F307">
            <v>145.77000000000001</v>
          </cell>
          <cell r="G307" t="str">
            <v/>
          </cell>
          <cell r="H307" t="str">
            <v/>
          </cell>
          <cell r="I307">
            <v>0</v>
          </cell>
          <cell r="J307">
            <v>145.77000000000001</v>
          </cell>
        </row>
        <row r="308">
          <cell r="D308" t="str">
            <v>6201-7-8</v>
          </cell>
          <cell r="E308" t="str">
            <v xml:space="preserve">      Gastos de Alimentación y Representación</v>
          </cell>
          <cell r="F308">
            <v>232.28</v>
          </cell>
          <cell r="G308">
            <v>599.78</v>
          </cell>
          <cell r="H308" t="str">
            <v/>
          </cell>
          <cell r="I308">
            <v>599.78</v>
          </cell>
          <cell r="J308">
            <v>832.06</v>
          </cell>
        </row>
        <row r="309">
          <cell r="D309" t="str">
            <v>6201-8-0</v>
          </cell>
          <cell r="E309" t="str">
            <v xml:space="preserve">    Impuestos y Licencias</v>
          </cell>
          <cell r="F309">
            <v>242.37</v>
          </cell>
          <cell r="G309">
            <v>68.27</v>
          </cell>
          <cell r="H309" t="str">
            <v/>
          </cell>
          <cell r="I309">
            <v>68.27</v>
          </cell>
          <cell r="J309">
            <v>310.64</v>
          </cell>
        </row>
        <row r="310">
          <cell r="D310" t="str">
            <v>6201-8-1</v>
          </cell>
          <cell r="E310" t="str">
            <v xml:space="preserve">      Impuestos y Licencias</v>
          </cell>
          <cell r="F310">
            <v>75.38</v>
          </cell>
          <cell r="G310" t="str">
            <v/>
          </cell>
          <cell r="H310" t="str">
            <v/>
          </cell>
          <cell r="I310">
            <v>0</v>
          </cell>
          <cell r="J310">
            <v>75.38</v>
          </cell>
        </row>
        <row r="311">
          <cell r="D311" t="str">
            <v>6201-8-3</v>
          </cell>
          <cell r="E311" t="str">
            <v xml:space="preserve">      Impuestos Municipales</v>
          </cell>
          <cell r="F311">
            <v>137.34</v>
          </cell>
          <cell r="G311">
            <v>68.27</v>
          </cell>
          <cell r="H311" t="str">
            <v/>
          </cell>
          <cell r="I311">
            <v>68.27</v>
          </cell>
          <cell r="J311">
            <v>205.61</v>
          </cell>
        </row>
        <row r="312">
          <cell r="D312" t="str">
            <v>6201-8-4</v>
          </cell>
          <cell r="E312" t="str">
            <v xml:space="preserve">      Impuestos de los Timbres Fiscales</v>
          </cell>
          <cell r="F312">
            <v>9.7899999999999991</v>
          </cell>
          <cell r="G312" t="str">
            <v/>
          </cell>
          <cell r="H312" t="str">
            <v/>
          </cell>
          <cell r="I312">
            <v>0</v>
          </cell>
          <cell r="J312">
            <v>9.7899999999999991</v>
          </cell>
        </row>
        <row r="313">
          <cell r="D313" t="str">
            <v>6201-8-5</v>
          </cell>
          <cell r="E313" t="str">
            <v xml:space="preserve">      Matricula de Negocios</v>
          </cell>
          <cell r="F313">
            <v>19.86</v>
          </cell>
          <cell r="G313" t="str">
            <v/>
          </cell>
          <cell r="H313" t="str">
            <v/>
          </cell>
          <cell r="I313">
            <v>0</v>
          </cell>
          <cell r="J313">
            <v>19.86</v>
          </cell>
        </row>
        <row r="314">
          <cell r="D314" t="str">
            <v>6201-9-0</v>
          </cell>
          <cell r="E314" t="str">
            <v xml:space="preserve">    Arrendamientos y Mantenimientos</v>
          </cell>
          <cell r="F314">
            <v>3252.42</v>
          </cell>
          <cell r="G314">
            <v>2033.19</v>
          </cell>
          <cell r="H314" t="str">
            <v/>
          </cell>
          <cell r="I314">
            <v>2033.19</v>
          </cell>
          <cell r="J314">
            <v>5285.61</v>
          </cell>
        </row>
        <row r="315">
          <cell r="D315" t="str">
            <v>6201-9-8</v>
          </cell>
          <cell r="E315" t="str">
            <v xml:space="preserve">      Mantenimiento de Vehiculos</v>
          </cell>
          <cell r="F315">
            <v>1749.08</v>
          </cell>
          <cell r="G315">
            <v>1324.75</v>
          </cell>
          <cell r="H315" t="str">
            <v/>
          </cell>
          <cell r="I315">
            <v>1324.75</v>
          </cell>
          <cell r="J315">
            <v>3073.83</v>
          </cell>
        </row>
        <row r="316">
          <cell r="D316" t="str">
            <v>6201-9-9</v>
          </cell>
          <cell r="E316" t="str">
            <v xml:space="preserve">      Mantenimiento de Maquinaria</v>
          </cell>
          <cell r="F316">
            <v>86.46</v>
          </cell>
          <cell r="G316" t="str">
            <v/>
          </cell>
          <cell r="H316" t="str">
            <v/>
          </cell>
          <cell r="I316">
            <v>0</v>
          </cell>
          <cell r="J316">
            <v>86.46</v>
          </cell>
        </row>
        <row r="317">
          <cell r="D317" t="str">
            <v>6201-9-12</v>
          </cell>
          <cell r="E317" t="str">
            <v xml:space="preserve">      Alquiler de Locales</v>
          </cell>
          <cell r="F317">
            <v>1416.88</v>
          </cell>
          <cell r="G317">
            <v>708.44</v>
          </cell>
          <cell r="H317" t="str">
            <v/>
          </cell>
          <cell r="I317">
            <v>708.44</v>
          </cell>
          <cell r="J317">
            <v>2125.3200000000002</v>
          </cell>
        </row>
        <row r="318">
          <cell r="D318" t="str">
            <v>6201-11-0</v>
          </cell>
          <cell r="E318" t="str">
            <v xml:space="preserve">    Gastos de Telecomunicaciones</v>
          </cell>
          <cell r="F318">
            <v>3178.3</v>
          </cell>
          <cell r="G318">
            <v>1656.63</v>
          </cell>
          <cell r="H318" t="str">
            <v/>
          </cell>
          <cell r="I318">
            <v>1656.63</v>
          </cell>
          <cell r="J318">
            <v>4834.93</v>
          </cell>
        </row>
        <row r="319">
          <cell r="D319" t="str">
            <v>6201-11-1</v>
          </cell>
          <cell r="E319" t="str">
            <v xml:space="preserve">      Teléfonos Fijos y Faxes</v>
          </cell>
          <cell r="F319">
            <v>1646.87</v>
          </cell>
          <cell r="G319">
            <v>900.14</v>
          </cell>
          <cell r="H319">
            <v>0</v>
          </cell>
          <cell r="I319">
            <v>900.14</v>
          </cell>
          <cell r="J319">
            <v>2547.0099999999998</v>
          </cell>
        </row>
        <row r="320">
          <cell r="D320" t="str">
            <v>6201-11-3</v>
          </cell>
          <cell r="E320" t="str">
            <v xml:space="preserve">      Celulares</v>
          </cell>
          <cell r="F320">
            <v>1531.43</v>
          </cell>
          <cell r="G320">
            <v>756.49</v>
          </cell>
          <cell r="H320" t="str">
            <v/>
          </cell>
          <cell r="I320">
            <v>756.49</v>
          </cell>
          <cell r="J320">
            <v>2287.92</v>
          </cell>
        </row>
        <row r="321">
          <cell r="D321" t="str">
            <v>6201-12-0</v>
          </cell>
          <cell r="E321" t="str">
            <v xml:space="preserve">    Gasto Materiales y Suministros Oficina</v>
          </cell>
          <cell r="F321">
            <v>40.840000000000003</v>
          </cell>
          <cell r="G321">
            <v>35.1</v>
          </cell>
          <cell r="H321" t="str">
            <v/>
          </cell>
          <cell r="I321">
            <v>35.1</v>
          </cell>
          <cell r="J321">
            <v>75.94</v>
          </cell>
        </row>
        <row r="322">
          <cell r="D322" t="str">
            <v>6201-12-1</v>
          </cell>
          <cell r="E322" t="str">
            <v xml:space="preserve">      Papeleria y Utiles de Oficina</v>
          </cell>
          <cell r="F322">
            <v>27.11</v>
          </cell>
          <cell r="G322">
            <v>35.1</v>
          </cell>
          <cell r="H322" t="str">
            <v/>
          </cell>
          <cell r="I322">
            <v>35.1</v>
          </cell>
          <cell r="J322">
            <v>62.21</v>
          </cell>
        </row>
        <row r="323">
          <cell r="D323" t="str">
            <v>6201-12-3</v>
          </cell>
          <cell r="E323" t="str">
            <v xml:space="preserve">      Articulos de Limpieza</v>
          </cell>
          <cell r="F323">
            <v>13.73</v>
          </cell>
          <cell r="G323" t="str">
            <v/>
          </cell>
          <cell r="H323" t="str">
            <v/>
          </cell>
          <cell r="I323">
            <v>0</v>
          </cell>
          <cell r="J323">
            <v>13.73</v>
          </cell>
        </row>
        <row r="324">
          <cell r="D324" t="str">
            <v>6201-13-0</v>
          </cell>
          <cell r="E324" t="str">
            <v xml:space="preserve">    Gastos de Comercialización y Publicidad</v>
          </cell>
          <cell r="F324">
            <v>190</v>
          </cell>
          <cell r="G324">
            <v>95</v>
          </cell>
          <cell r="H324" t="str">
            <v/>
          </cell>
          <cell r="I324">
            <v>95</v>
          </cell>
          <cell r="J324">
            <v>285</v>
          </cell>
        </row>
        <row r="325">
          <cell r="D325" t="str">
            <v>6201-13-15</v>
          </cell>
          <cell r="E325" t="str">
            <v xml:space="preserve">      Membresías instituciones - asociaciones</v>
          </cell>
          <cell r="F325">
            <v>190</v>
          </cell>
          <cell r="G325">
            <v>95</v>
          </cell>
          <cell r="H325" t="str">
            <v/>
          </cell>
          <cell r="I325">
            <v>95</v>
          </cell>
          <cell r="J325">
            <v>285</v>
          </cell>
        </row>
        <row r="326">
          <cell r="D326" t="str">
            <v>6201-14-0</v>
          </cell>
          <cell r="E326" t="str">
            <v xml:space="preserve">    Gastos No Deducibles</v>
          </cell>
          <cell r="F326">
            <v>478.55</v>
          </cell>
          <cell r="G326">
            <v>2.59</v>
          </cell>
          <cell r="H326" t="str">
            <v/>
          </cell>
          <cell r="I326">
            <v>2.59</v>
          </cell>
          <cell r="J326">
            <v>481.14</v>
          </cell>
        </row>
        <row r="327">
          <cell r="D327" t="str">
            <v>6201-14-2</v>
          </cell>
          <cell r="E327" t="str">
            <v xml:space="preserve">      Multas, Moras y Recargas no Deducibles</v>
          </cell>
          <cell r="F327">
            <v>475.36</v>
          </cell>
          <cell r="G327">
            <v>2.59</v>
          </cell>
          <cell r="H327" t="str">
            <v/>
          </cell>
          <cell r="I327">
            <v>2.59</v>
          </cell>
          <cell r="J327">
            <v>477.95</v>
          </cell>
        </row>
        <row r="328">
          <cell r="D328" t="str">
            <v>6201-14-3</v>
          </cell>
          <cell r="E328" t="str">
            <v xml:space="preserve">      Gastos de Periodos anteriores</v>
          </cell>
          <cell r="F328">
            <v>3.19</v>
          </cell>
          <cell r="G328" t="str">
            <v/>
          </cell>
          <cell r="H328" t="str">
            <v/>
          </cell>
          <cell r="I328">
            <v>0</v>
          </cell>
          <cell r="J328">
            <v>3.19</v>
          </cell>
        </row>
        <row r="329">
          <cell r="D329" t="str">
            <v>6201-16-0</v>
          </cell>
          <cell r="E329" t="str">
            <v xml:space="preserve">    Depreciaciones y Amortizaciones</v>
          </cell>
          <cell r="F329">
            <v>1057.3399999999999</v>
          </cell>
          <cell r="G329">
            <v>525.42999999999995</v>
          </cell>
          <cell r="H329" t="str">
            <v/>
          </cell>
          <cell r="I329">
            <v>525.42999999999995</v>
          </cell>
          <cell r="J329">
            <v>1582.77</v>
          </cell>
        </row>
        <row r="330">
          <cell r="D330" t="str">
            <v>6201-16-6</v>
          </cell>
          <cell r="E330" t="str">
            <v xml:space="preserve">      Depreciación de Vehículos</v>
          </cell>
          <cell r="F330">
            <v>1057.3399999999999</v>
          </cell>
          <cell r="G330">
            <v>525.42999999999995</v>
          </cell>
          <cell r="H330" t="str">
            <v/>
          </cell>
          <cell r="I330">
            <v>525.42999999999995</v>
          </cell>
          <cell r="J330">
            <v>1582.77</v>
          </cell>
        </row>
        <row r="331">
          <cell r="D331" t="str">
            <v>6201-17-0</v>
          </cell>
          <cell r="E331" t="str">
            <v xml:space="preserve">    Dietas Junta directiva</v>
          </cell>
          <cell r="F331">
            <v>20000</v>
          </cell>
          <cell r="G331">
            <v>10000</v>
          </cell>
          <cell r="H331" t="str">
            <v/>
          </cell>
          <cell r="I331">
            <v>10000</v>
          </cell>
          <cell r="J331">
            <v>30000</v>
          </cell>
        </row>
        <row r="332">
          <cell r="D332" t="str">
            <v>6300--</v>
          </cell>
          <cell r="E332" t="str">
            <v>Gastos de Operaciones</v>
          </cell>
          <cell r="F332">
            <v>2377.66</v>
          </cell>
          <cell r="G332">
            <v>730.69</v>
          </cell>
          <cell r="H332" t="str">
            <v/>
          </cell>
          <cell r="I332">
            <v>730.69</v>
          </cell>
          <cell r="J332">
            <v>3108.35</v>
          </cell>
        </row>
        <row r="333">
          <cell r="D333" t="str">
            <v>6301--</v>
          </cell>
          <cell r="E333" t="str">
            <v>Gastos de Operaciones</v>
          </cell>
          <cell r="F333">
            <v>2377.66</v>
          </cell>
          <cell r="G333">
            <v>730.69</v>
          </cell>
          <cell r="H333" t="str">
            <v/>
          </cell>
          <cell r="I333">
            <v>730.69</v>
          </cell>
          <cell r="J333">
            <v>3108.35</v>
          </cell>
        </row>
        <row r="334">
          <cell r="D334" t="str">
            <v>6301-1-0</v>
          </cell>
          <cell r="E334" t="str">
            <v xml:space="preserve">    Gastos de Personal y Prestaciones</v>
          </cell>
          <cell r="F334">
            <v>12.54</v>
          </cell>
          <cell r="G334">
            <v>19.5</v>
          </cell>
          <cell r="H334" t="str">
            <v/>
          </cell>
          <cell r="I334">
            <v>19.5</v>
          </cell>
          <cell r="J334">
            <v>32.04</v>
          </cell>
        </row>
        <row r="335">
          <cell r="D335" t="str">
            <v>6301-1-17</v>
          </cell>
          <cell r="E335" t="str">
            <v xml:space="preserve">      Transporte</v>
          </cell>
          <cell r="F335">
            <v>12.54</v>
          </cell>
          <cell r="G335">
            <v>19.5</v>
          </cell>
          <cell r="H335" t="str">
            <v/>
          </cell>
          <cell r="I335">
            <v>19.5</v>
          </cell>
          <cell r="J335">
            <v>32.04</v>
          </cell>
        </row>
        <row r="336">
          <cell r="D336" t="str">
            <v>6301-5-0</v>
          </cell>
          <cell r="E336" t="str">
            <v xml:space="preserve">    Honorarios  y Servicios Profesionales</v>
          </cell>
          <cell r="F336">
            <v>70.760000000000005</v>
          </cell>
          <cell r="G336" t="str">
            <v/>
          </cell>
          <cell r="H336" t="str">
            <v/>
          </cell>
          <cell r="I336">
            <v>0</v>
          </cell>
          <cell r="J336">
            <v>70.760000000000005</v>
          </cell>
        </row>
        <row r="337">
          <cell r="D337" t="str">
            <v>6301-5-8</v>
          </cell>
          <cell r="E337" t="str">
            <v xml:space="preserve">      Desaduanaje</v>
          </cell>
          <cell r="F337">
            <v>70.760000000000005</v>
          </cell>
          <cell r="G337" t="str">
            <v/>
          </cell>
          <cell r="H337" t="str">
            <v/>
          </cell>
          <cell r="I337">
            <v>0</v>
          </cell>
          <cell r="J337">
            <v>70.760000000000005</v>
          </cell>
        </row>
        <row r="338">
          <cell r="D338" t="str">
            <v>6301-8-0</v>
          </cell>
          <cell r="E338" t="str">
            <v xml:space="preserve">    Impuestos y Licencias</v>
          </cell>
          <cell r="F338" t="str">
            <v/>
          </cell>
          <cell r="G338">
            <v>7.8</v>
          </cell>
          <cell r="H338" t="str">
            <v/>
          </cell>
          <cell r="I338">
            <v>7.8</v>
          </cell>
          <cell r="J338">
            <v>7.8</v>
          </cell>
        </row>
        <row r="339">
          <cell r="D339" t="str">
            <v>6301-8-4</v>
          </cell>
          <cell r="E339" t="str">
            <v xml:space="preserve">      Impuestos de los Timbres Fiscales</v>
          </cell>
          <cell r="F339" t="str">
            <v/>
          </cell>
          <cell r="G339">
            <v>7.8</v>
          </cell>
          <cell r="H339" t="str">
            <v/>
          </cell>
          <cell r="I339">
            <v>7.8</v>
          </cell>
          <cell r="J339">
            <v>7.8</v>
          </cell>
        </row>
        <row r="340">
          <cell r="D340" t="str">
            <v>6301-9-0</v>
          </cell>
          <cell r="E340" t="str">
            <v xml:space="preserve">    Arrendamientos y Mantenimientos</v>
          </cell>
          <cell r="F340">
            <v>1625.93</v>
          </cell>
          <cell r="G340">
            <v>136.52000000000001</v>
          </cell>
          <cell r="H340" t="str">
            <v/>
          </cell>
          <cell r="I340">
            <v>136.52000000000001</v>
          </cell>
          <cell r="J340">
            <v>1762.45</v>
          </cell>
        </row>
        <row r="341">
          <cell r="D341" t="str">
            <v>6301-9-8</v>
          </cell>
          <cell r="E341" t="str">
            <v xml:space="preserve">      Mantenimiento de Vehiculos</v>
          </cell>
          <cell r="F341">
            <v>250.82</v>
          </cell>
          <cell r="G341">
            <v>50.71</v>
          </cell>
          <cell r="H341" t="str">
            <v/>
          </cell>
          <cell r="I341">
            <v>50.71</v>
          </cell>
          <cell r="J341">
            <v>301.52999999999997</v>
          </cell>
        </row>
        <row r="342">
          <cell r="D342" t="str">
            <v>6301-9-9</v>
          </cell>
          <cell r="E342" t="str">
            <v xml:space="preserve">      Mantenimiento de Maquinaria</v>
          </cell>
          <cell r="F342">
            <v>1375.11</v>
          </cell>
          <cell r="G342">
            <v>85.81</v>
          </cell>
          <cell r="H342" t="str">
            <v/>
          </cell>
          <cell r="I342">
            <v>85.81</v>
          </cell>
          <cell r="J342">
            <v>1460.92</v>
          </cell>
        </row>
        <row r="343">
          <cell r="D343" t="str">
            <v>6301-10-0</v>
          </cell>
          <cell r="E343" t="str">
            <v xml:space="preserve">    Otros Servicios</v>
          </cell>
          <cell r="F343">
            <v>569.29</v>
          </cell>
          <cell r="G343">
            <v>488.76</v>
          </cell>
          <cell r="H343" t="str">
            <v/>
          </cell>
          <cell r="I343">
            <v>488.76</v>
          </cell>
          <cell r="J343">
            <v>1058.05</v>
          </cell>
        </row>
        <row r="344">
          <cell r="D344" t="str">
            <v>6301-10-7</v>
          </cell>
          <cell r="E344" t="str">
            <v xml:space="preserve">      Servicio de Fumigación</v>
          </cell>
          <cell r="F344">
            <v>569.29</v>
          </cell>
          <cell r="G344">
            <v>488.76</v>
          </cell>
          <cell r="H344" t="str">
            <v/>
          </cell>
          <cell r="I344">
            <v>488.76</v>
          </cell>
          <cell r="J344">
            <v>1058.05</v>
          </cell>
        </row>
        <row r="345">
          <cell r="D345" t="str">
            <v>6301-12-0</v>
          </cell>
          <cell r="E345" t="str">
            <v xml:space="preserve">    Gasto Materiales y Suministros Oficina</v>
          </cell>
          <cell r="F345">
            <v>99.14</v>
          </cell>
          <cell r="G345">
            <v>5.92</v>
          </cell>
          <cell r="H345" t="str">
            <v/>
          </cell>
          <cell r="I345">
            <v>5.92</v>
          </cell>
          <cell r="J345">
            <v>105.06</v>
          </cell>
        </row>
        <row r="346">
          <cell r="D346" t="str">
            <v>6301-12-1</v>
          </cell>
          <cell r="E346" t="str">
            <v xml:space="preserve">      Papeleria y Utiles de Oficina</v>
          </cell>
          <cell r="F346">
            <v>90.58</v>
          </cell>
          <cell r="G346">
            <v>4.6399999999999997</v>
          </cell>
          <cell r="H346" t="str">
            <v/>
          </cell>
          <cell r="I346">
            <v>4.6399999999999997</v>
          </cell>
          <cell r="J346">
            <v>95.22</v>
          </cell>
        </row>
        <row r="347">
          <cell r="D347" t="str">
            <v>6301-12-3</v>
          </cell>
          <cell r="E347" t="str">
            <v xml:space="preserve">      Articulos de Limpieza</v>
          </cell>
          <cell r="F347">
            <v>8.56</v>
          </cell>
          <cell r="G347">
            <v>1.28</v>
          </cell>
          <cell r="H347" t="str">
            <v/>
          </cell>
          <cell r="I347">
            <v>1.28</v>
          </cell>
          <cell r="J347">
            <v>9.84</v>
          </cell>
        </row>
        <row r="348">
          <cell r="D348" t="str">
            <v>6301-13-0</v>
          </cell>
          <cell r="E348" t="str">
            <v xml:space="preserve">    Gastos de Comercialización y Publicidad</v>
          </cell>
          <cell r="F348" t="str">
            <v/>
          </cell>
          <cell r="G348">
            <v>72.19</v>
          </cell>
          <cell r="H348" t="str">
            <v/>
          </cell>
          <cell r="I348">
            <v>72.19</v>
          </cell>
          <cell r="J348">
            <v>72.19</v>
          </cell>
        </row>
        <row r="349">
          <cell r="D349" t="str">
            <v>6301-13-6</v>
          </cell>
          <cell r="E349" t="str">
            <v xml:space="preserve">      Anuncios de vallas publicitarias</v>
          </cell>
          <cell r="F349" t="str">
            <v/>
          </cell>
          <cell r="G349">
            <v>72.19</v>
          </cell>
          <cell r="H349" t="str">
            <v/>
          </cell>
          <cell r="I349">
            <v>72.19</v>
          </cell>
          <cell r="J349">
            <v>72.19</v>
          </cell>
        </row>
        <row r="350">
          <cell r="D350" t="str">
            <v>7000</v>
          </cell>
          <cell r="E350" t="str">
            <v>PRODUCTOS &amp; GASTOS FINANCIEROS</v>
          </cell>
          <cell r="F350">
            <v>1820.23</v>
          </cell>
          <cell r="G350">
            <v>400.84</v>
          </cell>
          <cell r="H350">
            <v>213.92</v>
          </cell>
          <cell r="I350">
            <v>186.92</v>
          </cell>
          <cell r="J350">
            <v>2007.15</v>
          </cell>
        </row>
        <row r="351">
          <cell r="D351" t="str">
            <v>7100</v>
          </cell>
          <cell r="E351" t="str">
            <v>Ingresos (gastos) misceláneos, neto</v>
          </cell>
          <cell r="F351">
            <v>11.22</v>
          </cell>
          <cell r="G351">
            <v>120.01</v>
          </cell>
          <cell r="H351" t="str">
            <v/>
          </cell>
          <cell r="I351">
            <v>120.01</v>
          </cell>
          <cell r="J351">
            <v>131.22999999999999</v>
          </cell>
        </row>
        <row r="352">
          <cell r="D352" t="str">
            <v>7101</v>
          </cell>
          <cell r="E352" t="str">
            <v>Ingresos (gastos) misceláneos, neto</v>
          </cell>
          <cell r="F352">
            <v>11.22</v>
          </cell>
          <cell r="G352">
            <v>120.01</v>
          </cell>
          <cell r="H352" t="str">
            <v/>
          </cell>
          <cell r="I352">
            <v>120.01</v>
          </cell>
          <cell r="J352">
            <v>131.22999999999999</v>
          </cell>
        </row>
        <row r="353">
          <cell r="D353" t="str">
            <v>71012</v>
          </cell>
          <cell r="E353" t="str">
            <v xml:space="preserve">    Otros gastos misceláneos</v>
          </cell>
          <cell r="F353">
            <v>11.22</v>
          </cell>
          <cell r="G353">
            <v>120.01</v>
          </cell>
          <cell r="H353" t="str">
            <v/>
          </cell>
          <cell r="I353">
            <v>120.01</v>
          </cell>
          <cell r="J353">
            <v>131.22999999999999</v>
          </cell>
        </row>
        <row r="354">
          <cell r="D354" t="str">
            <v>7200</v>
          </cell>
          <cell r="E354" t="str">
            <v>Ingresos (gastos) financieros, neto</v>
          </cell>
          <cell r="F354">
            <v>1430.82</v>
          </cell>
          <cell r="G354">
            <v>267.32</v>
          </cell>
          <cell r="H354">
            <v>189.29</v>
          </cell>
          <cell r="I354">
            <v>78.03</v>
          </cell>
          <cell r="J354">
            <v>1508.85</v>
          </cell>
        </row>
        <row r="355">
          <cell r="D355" t="str">
            <v>7201</v>
          </cell>
          <cell r="E355" t="str">
            <v>Ingresos (gastos) financieros, neto</v>
          </cell>
          <cell r="F355">
            <v>1430.82</v>
          </cell>
          <cell r="G355">
            <v>267.32</v>
          </cell>
          <cell r="H355">
            <v>189.29</v>
          </cell>
          <cell r="I355">
            <v>78.03</v>
          </cell>
          <cell r="J355">
            <v>1508.85</v>
          </cell>
        </row>
        <row r="356">
          <cell r="D356" t="str">
            <v>72011</v>
          </cell>
          <cell r="E356" t="str">
            <v xml:space="preserve">    Ingresos Financieros</v>
          </cell>
          <cell r="F356" t="str">
            <v/>
          </cell>
          <cell r="G356" t="str">
            <v/>
          </cell>
          <cell r="H356">
            <v>160.22</v>
          </cell>
          <cell r="I356">
            <v>-160.22</v>
          </cell>
          <cell r="J356">
            <v>-160.22</v>
          </cell>
        </row>
        <row r="357">
          <cell r="D357" t="str">
            <v>720113</v>
          </cell>
          <cell r="E357" t="str">
            <v xml:space="preserve">      Descuentos por Pronto Pago</v>
          </cell>
          <cell r="F357" t="str">
            <v/>
          </cell>
          <cell r="G357" t="str">
            <v/>
          </cell>
          <cell r="H357">
            <v>1.87</v>
          </cell>
          <cell r="I357">
            <v>-1.87</v>
          </cell>
          <cell r="J357">
            <v>-1.87</v>
          </cell>
        </row>
        <row r="358">
          <cell r="D358" t="str">
            <v>720114</v>
          </cell>
          <cell r="E358" t="str">
            <v xml:space="preserve">      Tasa de Intercambio</v>
          </cell>
          <cell r="F358" t="str">
            <v/>
          </cell>
          <cell r="G358" t="str">
            <v/>
          </cell>
          <cell r="H358">
            <v>158.35</v>
          </cell>
          <cell r="I358">
            <v>-158.35</v>
          </cell>
          <cell r="J358">
            <v>-158.35</v>
          </cell>
        </row>
        <row r="359">
          <cell r="D359" t="str">
            <v>72012</v>
          </cell>
          <cell r="E359" t="str">
            <v xml:space="preserve">    Gastos Financieros</v>
          </cell>
          <cell r="F359">
            <v>1430.82</v>
          </cell>
          <cell r="G359">
            <v>267.32</v>
          </cell>
          <cell r="H359">
            <v>29.07</v>
          </cell>
          <cell r="I359">
            <v>238.25</v>
          </cell>
          <cell r="J359">
            <v>1669.07</v>
          </cell>
        </row>
        <row r="360">
          <cell r="D360" t="str">
            <v>720121</v>
          </cell>
          <cell r="E360" t="str">
            <v xml:space="preserve">      Comisiones bancarias</v>
          </cell>
          <cell r="F360">
            <v>1042.9100000000001</v>
          </cell>
          <cell r="G360">
            <v>81.99</v>
          </cell>
          <cell r="H360" t="str">
            <v/>
          </cell>
          <cell r="I360">
            <v>81.99</v>
          </cell>
          <cell r="J360">
            <v>1124.9000000000001</v>
          </cell>
        </row>
        <row r="361">
          <cell r="D361" t="str">
            <v>720122</v>
          </cell>
          <cell r="E361" t="str">
            <v xml:space="preserve">      Intereses Bancarios</v>
          </cell>
          <cell r="F361">
            <v>387.91</v>
          </cell>
          <cell r="G361">
            <v>185.33</v>
          </cell>
          <cell r="H361" t="str">
            <v/>
          </cell>
          <cell r="I361">
            <v>185.33</v>
          </cell>
          <cell r="J361">
            <v>573.24</v>
          </cell>
        </row>
        <row r="362">
          <cell r="D362" t="str">
            <v>720125</v>
          </cell>
          <cell r="E362" t="str">
            <v xml:space="preserve">      Perdidas en Valores</v>
          </cell>
          <cell r="F362" t="str">
            <v/>
          </cell>
          <cell r="G362" t="str">
            <v/>
          </cell>
          <cell r="H362">
            <v>29.07</v>
          </cell>
          <cell r="I362">
            <v>-29.07</v>
          </cell>
          <cell r="J362">
            <v>-29.07</v>
          </cell>
        </row>
        <row r="363">
          <cell r="D363" t="str">
            <v>7300</v>
          </cell>
          <cell r="E363" t="str">
            <v>Diferencias de cambio, netas (pérdida)</v>
          </cell>
          <cell r="F363">
            <v>378.19</v>
          </cell>
          <cell r="G363">
            <v>13.51</v>
          </cell>
          <cell r="H363">
            <v>24.63</v>
          </cell>
          <cell r="I363">
            <v>-11.12</v>
          </cell>
          <cell r="J363">
            <v>367.07</v>
          </cell>
        </row>
        <row r="364">
          <cell r="D364" t="str">
            <v>7301</v>
          </cell>
          <cell r="E364" t="str">
            <v>Diferencias de cambio, netas (pérdida)</v>
          </cell>
          <cell r="F364">
            <v>378.19</v>
          </cell>
          <cell r="G364">
            <v>13.51</v>
          </cell>
          <cell r="H364">
            <v>24.63</v>
          </cell>
          <cell r="I364">
            <v>-11.12</v>
          </cell>
          <cell r="J364">
            <v>367.07</v>
          </cell>
        </row>
        <row r="365">
          <cell r="D365" t="str">
            <v>73011</v>
          </cell>
          <cell r="E365" t="str">
            <v xml:space="preserve">    Ganancias por diferencial cambiario</v>
          </cell>
          <cell r="F365">
            <v>-143.05000000000001</v>
          </cell>
          <cell r="G365" t="str">
            <v/>
          </cell>
          <cell r="H365">
            <v>24.63</v>
          </cell>
          <cell r="I365">
            <v>-24.63</v>
          </cell>
          <cell r="J365">
            <v>-167.68</v>
          </cell>
        </row>
        <row r="366">
          <cell r="D366" t="str">
            <v>730112</v>
          </cell>
          <cell r="E366" t="str">
            <v xml:space="preserve">      Ganancias por Mesa de Cambio</v>
          </cell>
          <cell r="F366">
            <v>-139.08000000000001</v>
          </cell>
          <cell r="G366" t="str">
            <v/>
          </cell>
          <cell r="H366">
            <v>24.62</v>
          </cell>
          <cell r="I366">
            <v>-24.62</v>
          </cell>
          <cell r="J366">
            <v>-163.69999999999999</v>
          </cell>
        </row>
        <row r="367">
          <cell r="D367" t="str">
            <v>730113</v>
          </cell>
          <cell r="E367" t="str">
            <v xml:space="preserve">      Ganancia por Efecto de Conversión</v>
          </cell>
          <cell r="F367">
            <v>-3.97</v>
          </cell>
          <cell r="G367" t="str">
            <v/>
          </cell>
          <cell r="H367">
            <v>0.01</v>
          </cell>
          <cell r="I367">
            <v>-0.01</v>
          </cell>
          <cell r="J367">
            <v>-3.98</v>
          </cell>
        </row>
        <row r="368">
          <cell r="D368" t="str">
            <v>73012</v>
          </cell>
          <cell r="E368" t="str">
            <v xml:space="preserve">    Pérdidas por diferencial cambiario</v>
          </cell>
          <cell r="F368">
            <v>521.24</v>
          </cell>
          <cell r="G368">
            <v>13.51</v>
          </cell>
          <cell r="H368" t="str">
            <v/>
          </cell>
          <cell r="I368">
            <v>13.51</v>
          </cell>
          <cell r="J368">
            <v>534.75</v>
          </cell>
        </row>
        <row r="369">
          <cell r="D369" t="str">
            <v>730122</v>
          </cell>
          <cell r="E369" t="str">
            <v xml:space="preserve">      Perdida por Mesa de Cambio</v>
          </cell>
          <cell r="F369">
            <v>494.06</v>
          </cell>
          <cell r="G369" t="str">
            <v/>
          </cell>
          <cell r="H369" t="str">
            <v/>
          </cell>
          <cell r="I369">
            <v>0</v>
          </cell>
          <cell r="J369">
            <v>494.06</v>
          </cell>
        </row>
        <row r="370">
          <cell r="D370" t="str">
            <v>730123</v>
          </cell>
          <cell r="E370" t="str">
            <v xml:space="preserve">      Pérdida por Efecto de Conversión</v>
          </cell>
          <cell r="F370">
            <v>27.18</v>
          </cell>
          <cell r="G370">
            <v>13.51</v>
          </cell>
          <cell r="H370" t="str">
            <v/>
          </cell>
          <cell r="I370">
            <v>13.51</v>
          </cell>
          <cell r="J370">
            <v>40.69</v>
          </cell>
        </row>
        <row r="371">
          <cell r="D371">
            <v>9000</v>
          </cell>
          <cell r="E371" t="str">
            <v>GANANCIAS(PERDIDAS) EXTRAORDINARIAS</v>
          </cell>
          <cell r="F371">
            <v>-556.05999999999995</v>
          </cell>
          <cell r="G371" t="str">
            <v/>
          </cell>
          <cell r="H371">
            <v>87.99</v>
          </cell>
          <cell r="I371">
            <v>-87.99</v>
          </cell>
          <cell r="J371">
            <v>-644.04999999999995</v>
          </cell>
        </row>
        <row r="372">
          <cell r="D372" t="str">
            <v>9100</v>
          </cell>
          <cell r="E372" t="str">
            <v>Ganancias (Pérdidas) Extraordinarias</v>
          </cell>
          <cell r="F372">
            <v>-556.05999999999995</v>
          </cell>
          <cell r="G372" t="str">
            <v/>
          </cell>
          <cell r="H372">
            <v>87.99</v>
          </cell>
          <cell r="I372">
            <v>-87.99</v>
          </cell>
          <cell r="J372">
            <v>-644.04999999999995</v>
          </cell>
        </row>
        <row r="373">
          <cell r="D373" t="str">
            <v>9101</v>
          </cell>
          <cell r="E373" t="str">
            <v>Ganancia (Pérdida)  Extraordinarias</v>
          </cell>
          <cell r="F373">
            <v>-556.05999999999995</v>
          </cell>
          <cell r="G373" t="str">
            <v/>
          </cell>
          <cell r="H373">
            <v>87.99</v>
          </cell>
          <cell r="I373">
            <v>-87.99</v>
          </cell>
          <cell r="J373">
            <v>-644.04999999999995</v>
          </cell>
        </row>
        <row r="374">
          <cell r="D374" t="str">
            <v>91016</v>
          </cell>
          <cell r="E374" t="str">
            <v xml:space="preserve">    Sobrante de Inventario.</v>
          </cell>
          <cell r="F374">
            <v>-556.05999999999995</v>
          </cell>
          <cell r="G374" t="str">
            <v/>
          </cell>
          <cell r="H374">
            <v>87.99</v>
          </cell>
          <cell r="I374">
            <v>-87.99</v>
          </cell>
          <cell r="J374">
            <v>-644.04999999999995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"/>
      <sheetName val="Jan"/>
      <sheetName val="Mar"/>
      <sheetName val="JD"/>
      <sheetName val="Real"/>
      <sheetName val="SvsC"/>
      <sheetName val="Analisis ER"/>
      <sheetName val="Gral"/>
      <sheetName val="Graficos"/>
      <sheetName val="ER Dic 2013"/>
      <sheetName val="BG Dic 2013"/>
      <sheetName val="Anexos BG"/>
      <sheetName val="Anexos ER"/>
      <sheetName val="Analisis y Recomendaciones"/>
      <sheetName val="BP SMM"/>
      <sheetName val="BG"/>
      <sheetName val="ER"/>
      <sheetName val="Apr"/>
      <sheetName val="Ind. RR"/>
      <sheetName val="bc apr"/>
      <sheetName val="Activos"/>
      <sheetName val="Pasivos &amp; Patrimonio"/>
      <sheetName val="Ajuste"/>
    </sheetNames>
    <sheetDataSet>
      <sheetData sheetId="0" refreshError="1">
        <row r="1">
          <cell r="A1" t="str">
            <v xml:space="preserve">     ACTIVO</v>
          </cell>
          <cell r="B1">
            <v>334350.73</v>
          </cell>
          <cell r="C1">
            <v>-1408</v>
          </cell>
          <cell r="D1">
            <v>332942.73</v>
          </cell>
        </row>
        <row r="2">
          <cell r="A2" t="str">
            <v xml:space="preserve">     CIRCULANTE</v>
          </cell>
          <cell r="B2">
            <v>324350.73</v>
          </cell>
          <cell r="C2">
            <v>-1408</v>
          </cell>
          <cell r="D2">
            <v>322942.73</v>
          </cell>
        </row>
        <row r="3">
          <cell r="A3" t="str">
            <v xml:space="preserve">     CAJA Y BANCOS</v>
          </cell>
          <cell r="B3">
            <v>1528.83</v>
          </cell>
          <cell r="C3">
            <v>-4045.15</v>
          </cell>
          <cell r="D3">
            <v>-2516.3200000000002</v>
          </cell>
        </row>
        <row r="4">
          <cell r="A4" t="str">
            <v>Caja</v>
          </cell>
          <cell r="B4">
            <v>208</v>
          </cell>
          <cell r="C4" t="str">
            <v/>
          </cell>
          <cell r="D4">
            <v>208</v>
          </cell>
        </row>
        <row r="5">
          <cell r="A5" t="str">
            <v>Bancos Moneda Nacional</v>
          </cell>
          <cell r="B5">
            <v>505.46</v>
          </cell>
          <cell r="C5">
            <v>-224.63</v>
          </cell>
          <cell r="D5">
            <v>280.83</v>
          </cell>
        </row>
        <row r="6">
          <cell r="A6" t="str">
            <v>Bancos Moneda Extranjera</v>
          </cell>
          <cell r="B6">
            <v>815.37</v>
          </cell>
          <cell r="C6">
            <v>-3820.52</v>
          </cell>
          <cell r="D6">
            <v>-3005.15</v>
          </cell>
        </row>
        <row r="7">
          <cell r="A7" t="str">
            <v xml:space="preserve">     CUENTAS POR COBRAR</v>
          </cell>
          <cell r="B7">
            <v>146469.51</v>
          </cell>
          <cell r="C7">
            <v>75220.19</v>
          </cell>
          <cell r="D7">
            <v>221689.7</v>
          </cell>
        </row>
        <row r="8">
          <cell r="A8" t="str">
            <v>Cuentas por cobrar</v>
          </cell>
          <cell r="B8">
            <v>4964.47</v>
          </cell>
          <cell r="C8">
            <v>60612.06</v>
          </cell>
          <cell r="D8">
            <v>65576.53</v>
          </cell>
        </row>
        <row r="9">
          <cell r="A9" t="str">
            <v>CXC Intercompañías</v>
          </cell>
          <cell r="B9">
            <v>136711.38</v>
          </cell>
          <cell r="C9">
            <v>14564.81</v>
          </cell>
          <cell r="D9">
            <v>151276.19</v>
          </cell>
        </row>
        <row r="10">
          <cell r="A10" t="str">
            <v>Pagos Anticipados</v>
          </cell>
          <cell r="B10">
            <v>4793.66</v>
          </cell>
          <cell r="C10">
            <v>43.32</v>
          </cell>
          <cell r="D10">
            <v>4836.9799999999996</v>
          </cell>
        </row>
        <row r="11">
          <cell r="A11" t="str">
            <v xml:space="preserve">     INVENTARIOS</v>
          </cell>
          <cell r="B11">
            <v>176352.39</v>
          </cell>
          <cell r="C11">
            <v>-72583.039999999994</v>
          </cell>
          <cell r="D11">
            <v>103769.35</v>
          </cell>
        </row>
        <row r="12">
          <cell r="A12" t="str">
            <v>Materias Primas</v>
          </cell>
          <cell r="B12">
            <v>34484.519999999997</v>
          </cell>
          <cell r="C12">
            <v>-19950.27</v>
          </cell>
          <cell r="D12">
            <v>14534.25</v>
          </cell>
        </row>
        <row r="13">
          <cell r="A13" t="str">
            <v>Productos en Proceso</v>
          </cell>
          <cell r="B13">
            <v>132426.66</v>
          </cell>
          <cell r="C13">
            <v>-65144.33</v>
          </cell>
          <cell r="D13">
            <v>67282.33</v>
          </cell>
        </row>
        <row r="14">
          <cell r="A14" t="str">
            <v>Materiales y Suministros</v>
          </cell>
          <cell r="B14">
            <v>2119.42</v>
          </cell>
          <cell r="C14">
            <v>4902.7</v>
          </cell>
          <cell r="D14">
            <v>7022.12</v>
          </cell>
        </row>
        <row r="15">
          <cell r="A15" t="str">
            <v>Pedidos en Transito</v>
          </cell>
          <cell r="B15">
            <v>4855.8500000000004</v>
          </cell>
          <cell r="C15">
            <v>-4048.2</v>
          </cell>
          <cell r="D15">
            <v>807.65</v>
          </cell>
        </row>
        <row r="16">
          <cell r="A16" t="str">
            <v>Productos Terminados</v>
          </cell>
          <cell r="B16">
            <v>2465.94</v>
          </cell>
          <cell r="C16">
            <v>11657.06</v>
          </cell>
          <cell r="D16">
            <v>14123</v>
          </cell>
        </row>
        <row r="17">
          <cell r="A17" t="str">
            <v xml:space="preserve">     OTROS ACTIVOS</v>
          </cell>
          <cell r="B17">
            <v>10000</v>
          </cell>
          <cell r="C17" t="str">
            <v/>
          </cell>
          <cell r="D17">
            <v>10000</v>
          </cell>
        </row>
        <row r="18">
          <cell r="A18" t="str">
            <v>Depósitos en Garantía</v>
          </cell>
          <cell r="B18">
            <v>10000</v>
          </cell>
          <cell r="C18" t="str">
            <v/>
          </cell>
          <cell r="D18">
            <v>10000</v>
          </cell>
        </row>
        <row r="19">
          <cell r="A19" t="str">
            <v xml:space="preserve">     PASIVO</v>
          </cell>
          <cell r="B19">
            <v>-392438.79</v>
          </cell>
          <cell r="C19">
            <v>-101574.52</v>
          </cell>
          <cell r="D19">
            <v>-494013.31</v>
          </cell>
        </row>
        <row r="20">
          <cell r="A20" t="str">
            <v xml:space="preserve">     PASIVO CIRCULANTE</v>
          </cell>
          <cell r="B20">
            <v>-392438.79</v>
          </cell>
          <cell r="C20">
            <v>-101574.52</v>
          </cell>
          <cell r="D20">
            <v>-494013.31</v>
          </cell>
        </row>
        <row r="21">
          <cell r="A21" t="str">
            <v xml:space="preserve">     DOCUMENTOS Y CUENTAS POR PAGAR</v>
          </cell>
          <cell r="B21">
            <v>-392438.79</v>
          </cell>
          <cell r="C21">
            <v>-101574.52</v>
          </cell>
          <cell r="D21">
            <v>-494013.31</v>
          </cell>
        </row>
        <row r="22">
          <cell r="A22" t="str">
            <v>Cuentas por Pagar</v>
          </cell>
          <cell r="B22">
            <v>-167001.60999999999</v>
          </cell>
          <cell r="C22">
            <v>-44888.99</v>
          </cell>
          <cell r="D22">
            <v>-211890.6</v>
          </cell>
        </row>
        <row r="23">
          <cell r="A23" t="str">
            <v>Anticipo de Clientes</v>
          </cell>
          <cell r="B23">
            <v>-161566.9</v>
          </cell>
          <cell r="C23" t="str">
            <v/>
          </cell>
          <cell r="D23">
            <v>-161566.9</v>
          </cell>
        </row>
        <row r="24">
          <cell r="A24" t="str">
            <v>CXP Intercompañías</v>
          </cell>
          <cell r="B24">
            <v>-60849.29</v>
          </cell>
          <cell r="C24">
            <v>-52846.81</v>
          </cell>
          <cell r="D24">
            <v>-113696.1</v>
          </cell>
        </row>
        <row r="25">
          <cell r="A25" t="str">
            <v>Impuestos Acumulados por Pagar</v>
          </cell>
          <cell r="B25">
            <v>-20.99</v>
          </cell>
          <cell r="C25">
            <v>-38.72</v>
          </cell>
          <cell r="D25">
            <v>-59.71</v>
          </cell>
        </row>
        <row r="26">
          <cell r="A26" t="str">
            <v>Gastos Acumulados por Pagar</v>
          </cell>
          <cell r="B26">
            <v>-3000</v>
          </cell>
          <cell r="C26">
            <v>-3800</v>
          </cell>
          <cell r="D26">
            <v>-6800</v>
          </cell>
        </row>
        <row r="27">
          <cell r="A27" t="str">
            <v xml:space="preserve">     PASIVO FIJO</v>
          </cell>
        </row>
        <row r="28">
          <cell r="A28" t="str">
            <v xml:space="preserve">     PATRIMONIO</v>
          </cell>
          <cell r="B28">
            <v>55688.06</v>
          </cell>
          <cell r="C28">
            <v>102982.32</v>
          </cell>
          <cell r="D28">
            <v>158670.57999999999</v>
          </cell>
        </row>
        <row r="29">
          <cell r="A29" t="str">
            <v xml:space="preserve">     PATRIMONIO Y RESERVAS</v>
          </cell>
          <cell r="B29">
            <v>-4247.3500000000004</v>
          </cell>
          <cell r="C29" t="str">
            <v/>
          </cell>
          <cell r="D29">
            <v>-4247.3500000000004</v>
          </cell>
        </row>
        <row r="30">
          <cell r="A30" t="str">
            <v xml:space="preserve">     PATRIMONIO</v>
          </cell>
          <cell r="B30">
            <v>-4247.3500000000004</v>
          </cell>
          <cell r="C30" t="str">
            <v/>
          </cell>
          <cell r="D30">
            <v>-4247.3500000000004</v>
          </cell>
        </row>
        <row r="31">
          <cell r="A31" t="str">
            <v>Capital Autorizado</v>
          </cell>
          <cell r="B31">
            <v>-4247.3500000000004</v>
          </cell>
          <cell r="C31" t="str">
            <v/>
          </cell>
          <cell r="D31">
            <v>-4247.3500000000004</v>
          </cell>
        </row>
        <row r="32">
          <cell r="A32" t="str">
            <v xml:space="preserve">     RESULTADOS</v>
          </cell>
          <cell r="B32">
            <v>59935.41</v>
          </cell>
          <cell r="C32">
            <v>102982.32</v>
          </cell>
          <cell r="D32">
            <v>162917.93</v>
          </cell>
        </row>
        <row r="33">
          <cell r="A33" t="str">
            <v>Utilidad o Perdida Acumulada</v>
          </cell>
          <cell r="B33">
            <v>30456.29</v>
          </cell>
          <cell r="C33" t="str">
            <v/>
          </cell>
          <cell r="D33">
            <v>30456.29</v>
          </cell>
        </row>
        <row r="34">
          <cell r="A34" t="str">
            <v>Utilidad o Perdida del Ejercicio</v>
          </cell>
          <cell r="B34">
            <v>29479.119999999999</v>
          </cell>
          <cell r="C34">
            <v>102982.32</v>
          </cell>
          <cell r="D34">
            <v>132461.64000000001</v>
          </cell>
        </row>
        <row r="35">
          <cell r="A35" t="str">
            <v>PASIVO &amp; CAPITAL</v>
          </cell>
          <cell r="B35">
            <v>-336750.73</v>
          </cell>
          <cell r="C35">
            <v>1407.8</v>
          </cell>
          <cell r="D35">
            <v>-335342.73</v>
          </cell>
        </row>
      </sheetData>
      <sheetData sheetId="1" refreshError="1">
        <row r="1">
          <cell r="A1" t="str">
            <v xml:space="preserve">     ACTIVO</v>
          </cell>
          <cell r="B1">
            <v>272993.84999999998</v>
          </cell>
          <cell r="C1">
            <v>61356.88</v>
          </cell>
          <cell r="D1">
            <v>334350.73</v>
          </cell>
          <cell r="F1" t="str">
            <v xml:space="preserve">     INGRESOS</v>
          </cell>
          <cell r="G1" t="str">
            <v/>
          </cell>
          <cell r="H1" t="str">
            <v/>
          </cell>
          <cell r="I1">
            <v>2.2799999999999998</v>
          </cell>
          <cell r="J1">
            <v>-2.2799999999999998</v>
          </cell>
          <cell r="K1">
            <v>-2.2799999999999998</v>
          </cell>
        </row>
        <row r="2">
          <cell r="A2" t="str">
            <v xml:space="preserve">     CIRCULANTE</v>
          </cell>
          <cell r="B2">
            <v>262133.4</v>
          </cell>
          <cell r="C2">
            <v>62217.33</v>
          </cell>
          <cell r="D2">
            <v>324350.73</v>
          </cell>
          <cell r="F2" t="str">
            <v xml:space="preserve">     INGRESOS CORRIENTES</v>
          </cell>
          <cell r="G2" t="str">
            <v/>
          </cell>
          <cell r="H2" t="str">
            <v/>
          </cell>
          <cell r="I2">
            <v>2.2799999999999998</v>
          </cell>
          <cell r="J2">
            <v>-2.2799999999999998</v>
          </cell>
          <cell r="K2">
            <v>-2.2799999999999998</v>
          </cell>
        </row>
        <row r="3">
          <cell r="A3" t="str">
            <v xml:space="preserve">     CAJA Y BANCOS</v>
          </cell>
          <cell r="B3">
            <v>1589.47</v>
          </cell>
          <cell r="C3">
            <v>-60.64</v>
          </cell>
          <cell r="D3">
            <v>1528.83</v>
          </cell>
          <cell r="F3" t="str">
            <v xml:space="preserve">     OTROS INGRESOS</v>
          </cell>
          <cell r="G3" t="str">
            <v/>
          </cell>
          <cell r="H3" t="str">
            <v/>
          </cell>
          <cell r="I3">
            <v>2.2799999999999998</v>
          </cell>
          <cell r="J3">
            <v>-2.2799999999999998</v>
          </cell>
          <cell r="K3">
            <v>-2.2799999999999998</v>
          </cell>
        </row>
        <row r="4">
          <cell r="A4" t="str">
            <v>Caja</v>
          </cell>
          <cell r="B4">
            <v>208</v>
          </cell>
          <cell r="C4" t="str">
            <v/>
          </cell>
          <cell r="D4">
            <v>208</v>
          </cell>
          <cell r="F4" t="str">
            <v>OTROS INGRESOS</v>
          </cell>
          <cell r="G4" t="str">
            <v/>
          </cell>
          <cell r="H4" t="str">
            <v/>
          </cell>
          <cell r="I4">
            <v>2.2799999999999998</v>
          </cell>
          <cell r="J4">
            <v>-2.2799999999999998</v>
          </cell>
          <cell r="K4">
            <v>-2.2799999999999998</v>
          </cell>
        </row>
        <row r="5">
          <cell r="A5" t="str">
            <v>Bancos Moneda Nacional</v>
          </cell>
          <cell r="B5">
            <v>273.54000000000002</v>
          </cell>
          <cell r="C5">
            <v>231.92</v>
          </cell>
          <cell r="D5">
            <v>505.46</v>
          </cell>
          <cell r="F5" t="str">
            <v>Venta de Madera Ripios, Costoneras,chatarras,otros</v>
          </cell>
          <cell r="G5" t="str">
            <v/>
          </cell>
          <cell r="H5" t="str">
            <v/>
          </cell>
          <cell r="I5">
            <v>2.2799999999999998</v>
          </cell>
          <cell r="J5">
            <v>-2.2799999999999998</v>
          </cell>
          <cell r="K5">
            <v>-2.2799999999999998</v>
          </cell>
        </row>
        <row r="6">
          <cell r="A6" t="str">
            <v>Bancos Moneda Extranjera</v>
          </cell>
          <cell r="B6">
            <v>1107.93</v>
          </cell>
          <cell r="C6">
            <v>-292.56</v>
          </cell>
          <cell r="D6">
            <v>815.37</v>
          </cell>
          <cell r="F6" t="str">
            <v xml:space="preserve">     EGRESOS</v>
          </cell>
          <cell r="G6" t="str">
            <v/>
          </cell>
          <cell r="H6">
            <v>40115.53</v>
          </cell>
          <cell r="I6">
            <v>7820.13</v>
          </cell>
          <cell r="J6">
            <v>32295.4</v>
          </cell>
          <cell r="K6">
            <v>32295.4</v>
          </cell>
        </row>
        <row r="7">
          <cell r="A7" t="str">
            <v xml:space="preserve">     CUENTAS POR COBRAR</v>
          </cell>
          <cell r="B7">
            <v>134721.17000000001</v>
          </cell>
          <cell r="C7">
            <v>11748.34</v>
          </cell>
          <cell r="D7">
            <v>146469.51</v>
          </cell>
          <cell r="F7" t="str">
            <v xml:space="preserve">     EGRESOS CORRIENTES</v>
          </cell>
          <cell r="G7" t="str">
            <v/>
          </cell>
          <cell r="H7">
            <v>40115.53</v>
          </cell>
          <cell r="I7">
            <v>7820.13</v>
          </cell>
          <cell r="J7">
            <v>32295.4</v>
          </cell>
          <cell r="K7">
            <v>32295.4</v>
          </cell>
        </row>
        <row r="8">
          <cell r="A8" t="str">
            <v>Cuentas por cobrar</v>
          </cell>
          <cell r="B8">
            <v>126556.29</v>
          </cell>
          <cell r="C8">
            <v>-121591.82</v>
          </cell>
          <cell r="D8">
            <v>4964.47</v>
          </cell>
          <cell r="F8" t="str">
            <v xml:space="preserve">     COSTOS Y GASTOS</v>
          </cell>
          <cell r="G8" t="str">
            <v/>
          </cell>
          <cell r="H8">
            <v>40115.53</v>
          </cell>
          <cell r="I8">
            <v>7820.13</v>
          </cell>
          <cell r="J8">
            <v>32295.4</v>
          </cell>
          <cell r="K8">
            <v>32295.4</v>
          </cell>
        </row>
        <row r="9">
          <cell r="A9" t="str">
            <v>CXC Intercompañías</v>
          </cell>
          <cell r="B9">
            <v>3397.88</v>
          </cell>
          <cell r="C9">
            <v>133313.5</v>
          </cell>
          <cell r="D9">
            <v>136711.38</v>
          </cell>
          <cell r="F9" t="str">
            <v>GASTOS DE VENTA (Selling Expenses)</v>
          </cell>
          <cell r="G9" t="str">
            <v/>
          </cell>
          <cell r="H9">
            <v>2720.33</v>
          </cell>
          <cell r="I9" t="str">
            <v/>
          </cell>
          <cell r="J9">
            <v>2720.33</v>
          </cell>
          <cell r="K9">
            <v>2720.33</v>
          </cell>
        </row>
        <row r="10">
          <cell r="A10" t="str">
            <v>Pagos Anticipados</v>
          </cell>
          <cell r="B10">
            <v>4767</v>
          </cell>
          <cell r="C10">
            <v>26.66</v>
          </cell>
          <cell r="D10">
            <v>4793.66</v>
          </cell>
          <cell r="F10" t="str">
            <v>GV. Sueldos y Salarios</v>
          </cell>
          <cell r="G10" t="str">
            <v/>
          </cell>
          <cell r="H10">
            <v>2720.33</v>
          </cell>
          <cell r="I10" t="str">
            <v/>
          </cell>
          <cell r="J10">
            <v>2720.33</v>
          </cell>
          <cell r="K10">
            <v>2720.33</v>
          </cell>
        </row>
        <row r="11">
          <cell r="A11" t="str">
            <v xml:space="preserve">     INVENTARIOS</v>
          </cell>
          <cell r="B11">
            <v>125822.76</v>
          </cell>
          <cell r="C11">
            <v>50529.63</v>
          </cell>
          <cell r="D11">
            <v>176352.39</v>
          </cell>
          <cell r="F11" t="str">
            <v xml:space="preserve">            Salario Efectivo</v>
          </cell>
          <cell r="G11" t="str">
            <v/>
          </cell>
          <cell r="H11">
            <v>1902.46</v>
          </cell>
          <cell r="I11" t="str">
            <v/>
          </cell>
          <cell r="J11">
            <v>1902.46</v>
          </cell>
          <cell r="K11">
            <v>1902.46</v>
          </cell>
        </row>
        <row r="12">
          <cell r="A12" t="str">
            <v>Materias Primas</v>
          </cell>
          <cell r="B12">
            <v>55273.65</v>
          </cell>
          <cell r="C12">
            <v>-20789.13</v>
          </cell>
          <cell r="D12">
            <v>34484.519999999997</v>
          </cell>
          <cell r="F12" t="str">
            <v xml:space="preserve">            Vacaciones</v>
          </cell>
          <cell r="G12" t="str">
            <v/>
          </cell>
          <cell r="H12">
            <v>158.47999999999999</v>
          </cell>
          <cell r="I12" t="str">
            <v/>
          </cell>
          <cell r="J12">
            <v>158.47999999999999</v>
          </cell>
          <cell r="K12">
            <v>158.47999999999999</v>
          </cell>
        </row>
        <row r="13">
          <cell r="A13" t="str">
            <v>Productos en Proceso</v>
          </cell>
          <cell r="B13">
            <v>64647.67</v>
          </cell>
          <cell r="C13">
            <v>67778.990000000005</v>
          </cell>
          <cell r="D13">
            <v>132426.66</v>
          </cell>
          <cell r="F13" t="str">
            <v xml:space="preserve">            Treceavo mes Aguinaldo</v>
          </cell>
          <cell r="G13" t="str">
            <v/>
          </cell>
          <cell r="H13">
            <v>158.47999999999999</v>
          </cell>
          <cell r="I13" t="str">
            <v/>
          </cell>
          <cell r="J13">
            <v>158.47999999999999</v>
          </cell>
          <cell r="K13">
            <v>158.47999999999999</v>
          </cell>
        </row>
        <row r="14">
          <cell r="A14" t="str">
            <v>Materiales y Suministros</v>
          </cell>
          <cell r="B14">
            <v>1730.37</v>
          </cell>
          <cell r="C14">
            <v>389.05</v>
          </cell>
          <cell r="D14">
            <v>2119.42</v>
          </cell>
          <cell r="F14" t="str">
            <v xml:space="preserve">            Indemnizacion</v>
          </cell>
          <cell r="G14" t="str">
            <v/>
          </cell>
          <cell r="H14">
            <v>158.47999999999999</v>
          </cell>
          <cell r="I14" t="str">
            <v/>
          </cell>
          <cell r="J14">
            <v>158.47999999999999</v>
          </cell>
          <cell r="K14">
            <v>158.47999999999999</v>
          </cell>
        </row>
        <row r="15">
          <cell r="A15" t="str">
            <v>Pedidos en Transito</v>
          </cell>
          <cell r="B15">
            <v>4171.07</v>
          </cell>
          <cell r="C15">
            <v>684.78</v>
          </cell>
          <cell r="D15">
            <v>4855.8500000000004</v>
          </cell>
          <cell r="F15" t="str">
            <v xml:space="preserve">            Seguro Social Patronal</v>
          </cell>
          <cell r="G15" t="str">
            <v/>
          </cell>
          <cell r="H15">
            <v>304.39</v>
          </cell>
          <cell r="I15" t="str">
            <v/>
          </cell>
          <cell r="J15">
            <v>304.39</v>
          </cell>
          <cell r="K15">
            <v>304.39</v>
          </cell>
        </row>
        <row r="16">
          <cell r="A16" t="str">
            <v>Productos Terminados</v>
          </cell>
          <cell r="B16" t="str">
            <v/>
          </cell>
          <cell r="C16">
            <v>2465.94</v>
          </cell>
          <cell r="D16">
            <v>2465.94</v>
          </cell>
          <cell r="F16" t="str">
            <v xml:space="preserve">            Inatec</v>
          </cell>
          <cell r="G16" t="str">
            <v/>
          </cell>
          <cell r="H16">
            <v>38.04</v>
          </cell>
          <cell r="I16" t="str">
            <v/>
          </cell>
          <cell r="J16">
            <v>38.04</v>
          </cell>
          <cell r="K16">
            <v>38.04</v>
          </cell>
        </row>
        <row r="17">
          <cell r="A17" t="str">
            <v xml:space="preserve">     ACTIVO FIJO</v>
          </cell>
          <cell r="B17">
            <v>860.45</v>
          </cell>
          <cell r="C17">
            <v>-860.45</v>
          </cell>
          <cell r="D17" t="str">
            <v/>
          </cell>
          <cell r="F17" t="str">
            <v>GASTOS DE ADMINISTRACION (Administracion Expenses)</v>
          </cell>
          <cell r="G17">
            <v>0.01</v>
          </cell>
          <cell r="H17">
            <v>30070.799999999999</v>
          </cell>
          <cell r="I17">
            <v>6000</v>
          </cell>
          <cell r="J17">
            <v>24070.799999999999</v>
          </cell>
          <cell r="K17">
            <v>24070.81</v>
          </cell>
        </row>
        <row r="18">
          <cell r="A18" t="str">
            <v>Construcciones en Proceso</v>
          </cell>
          <cell r="B18">
            <v>860.45</v>
          </cell>
          <cell r="C18">
            <v>-860.45</v>
          </cell>
          <cell r="D18" t="str">
            <v/>
          </cell>
          <cell r="F18" t="str">
            <v>GA. Sueldos y Salarios</v>
          </cell>
          <cell r="G18" t="str">
            <v/>
          </cell>
          <cell r="H18">
            <v>7927.23</v>
          </cell>
          <cell r="I18" t="str">
            <v/>
          </cell>
          <cell r="J18">
            <v>7927.23</v>
          </cell>
          <cell r="K18">
            <v>7927.23</v>
          </cell>
        </row>
        <row r="19">
          <cell r="A19" t="str">
            <v xml:space="preserve">     OTROS ACTIVOS</v>
          </cell>
          <cell r="B19">
            <v>10000</v>
          </cell>
          <cell r="C19" t="str">
            <v/>
          </cell>
          <cell r="D19">
            <v>10000</v>
          </cell>
          <cell r="F19" t="str">
            <v xml:space="preserve">            Salario Efectivo</v>
          </cell>
          <cell r="G19" t="str">
            <v/>
          </cell>
          <cell r="H19">
            <v>5543.9</v>
          </cell>
          <cell r="I19" t="str">
            <v/>
          </cell>
          <cell r="J19">
            <v>5543.9</v>
          </cell>
          <cell r="K19">
            <v>5543.9</v>
          </cell>
        </row>
        <row r="20">
          <cell r="A20" t="str">
            <v>Depósitos en Garantía</v>
          </cell>
          <cell r="B20">
            <v>10000</v>
          </cell>
          <cell r="C20" t="str">
            <v/>
          </cell>
          <cell r="D20">
            <v>10000</v>
          </cell>
          <cell r="F20" t="str">
            <v xml:space="preserve">            Vacaciones</v>
          </cell>
          <cell r="G20" t="str">
            <v/>
          </cell>
          <cell r="H20">
            <v>461.81</v>
          </cell>
          <cell r="I20" t="str">
            <v/>
          </cell>
          <cell r="J20">
            <v>461.81</v>
          </cell>
          <cell r="K20">
            <v>461.81</v>
          </cell>
        </row>
        <row r="21">
          <cell r="A21" t="str">
            <v xml:space="preserve">     PASIVO</v>
          </cell>
          <cell r="B21">
            <v>-288690.95</v>
          </cell>
          <cell r="C21">
            <v>-103747.84</v>
          </cell>
          <cell r="D21">
            <v>-392438.79</v>
          </cell>
          <cell r="F21" t="str">
            <v xml:space="preserve">            Treceavo mes Aguinaldo</v>
          </cell>
          <cell r="G21" t="str">
            <v/>
          </cell>
          <cell r="H21">
            <v>461.81</v>
          </cell>
          <cell r="I21" t="str">
            <v/>
          </cell>
          <cell r="J21">
            <v>461.81</v>
          </cell>
          <cell r="K21">
            <v>461.81</v>
          </cell>
        </row>
        <row r="22">
          <cell r="A22" t="str">
            <v xml:space="preserve">     PASIVO CIRCULANTE</v>
          </cell>
          <cell r="B22">
            <v>-288690.95</v>
          </cell>
          <cell r="C22">
            <v>-103747.84</v>
          </cell>
          <cell r="D22">
            <v>-392438.79</v>
          </cell>
          <cell r="F22" t="str">
            <v xml:space="preserve">            Indemnizacion</v>
          </cell>
          <cell r="G22" t="str">
            <v/>
          </cell>
          <cell r="H22">
            <v>461.81</v>
          </cell>
          <cell r="I22" t="str">
            <v/>
          </cell>
          <cell r="J22">
            <v>461.81</v>
          </cell>
          <cell r="K22">
            <v>461.81</v>
          </cell>
        </row>
        <row r="23">
          <cell r="A23" t="str">
            <v xml:space="preserve">     DOCUMENTOS Y CUENTAS POR PAGAR</v>
          </cell>
          <cell r="B23">
            <v>-288690.95</v>
          </cell>
          <cell r="C23">
            <v>-103747.84</v>
          </cell>
          <cell r="D23">
            <v>-392438.79</v>
          </cell>
          <cell r="F23" t="str">
            <v xml:space="preserve">            Seguro Social Patronal</v>
          </cell>
          <cell r="G23" t="str">
            <v/>
          </cell>
          <cell r="H23">
            <v>887.02</v>
          </cell>
          <cell r="I23" t="str">
            <v/>
          </cell>
          <cell r="J23">
            <v>887.02</v>
          </cell>
          <cell r="K23">
            <v>887.02</v>
          </cell>
        </row>
        <row r="24">
          <cell r="A24" t="str">
            <v>Cuentas por Pagar</v>
          </cell>
          <cell r="B24">
            <v>-55273.65</v>
          </cell>
          <cell r="C24">
            <v>-111727.96</v>
          </cell>
          <cell r="D24">
            <v>-167001.60999999999</v>
          </cell>
          <cell r="F24" t="str">
            <v xml:space="preserve">            Inatec</v>
          </cell>
          <cell r="G24" t="str">
            <v/>
          </cell>
          <cell r="H24">
            <v>110.88</v>
          </cell>
          <cell r="I24" t="str">
            <v/>
          </cell>
          <cell r="J24">
            <v>110.88</v>
          </cell>
          <cell r="K24">
            <v>110.88</v>
          </cell>
        </row>
        <row r="25">
          <cell r="A25" t="str">
            <v>Anticipo de Clientes</v>
          </cell>
          <cell r="B25">
            <v>-145092.1</v>
          </cell>
          <cell r="C25">
            <v>-16474.8</v>
          </cell>
          <cell r="D25">
            <v>-161566.9</v>
          </cell>
          <cell r="F25" t="str">
            <v>GA. Servicios Básicos</v>
          </cell>
          <cell r="G25" t="str">
            <v/>
          </cell>
          <cell r="H25">
            <v>1589.77</v>
          </cell>
          <cell r="I25" t="str">
            <v/>
          </cell>
          <cell r="J25">
            <v>1589.77</v>
          </cell>
          <cell r="K25">
            <v>1589.77</v>
          </cell>
        </row>
        <row r="26">
          <cell r="A26" t="str">
            <v>CXP Intercompañías</v>
          </cell>
          <cell r="B26">
            <v>-88922.97</v>
          </cell>
          <cell r="C26">
            <v>28073.68</v>
          </cell>
          <cell r="D26">
            <v>-60849.29</v>
          </cell>
          <cell r="F26" t="str">
            <v xml:space="preserve">            Agua y Alcantarillado</v>
          </cell>
          <cell r="G26" t="str">
            <v/>
          </cell>
          <cell r="H26">
            <v>76.42</v>
          </cell>
          <cell r="I26" t="str">
            <v/>
          </cell>
          <cell r="J26">
            <v>76.42</v>
          </cell>
          <cell r="K26">
            <v>76.42</v>
          </cell>
        </row>
        <row r="27">
          <cell r="A27" t="str">
            <v>Impuestos Acumulados por Pagar</v>
          </cell>
          <cell r="B27">
            <v>597.77</v>
          </cell>
          <cell r="C27">
            <v>-618.76</v>
          </cell>
          <cell r="D27">
            <v>-20.99</v>
          </cell>
          <cell r="F27" t="str">
            <v xml:space="preserve">            Telefonos</v>
          </cell>
          <cell r="G27" t="str">
            <v/>
          </cell>
          <cell r="H27">
            <v>742.67</v>
          </cell>
          <cell r="I27" t="str">
            <v/>
          </cell>
          <cell r="J27">
            <v>742.67</v>
          </cell>
          <cell r="K27">
            <v>742.67</v>
          </cell>
        </row>
        <row r="28">
          <cell r="A28" t="str">
            <v>Gastos Acumulados por Pagar</v>
          </cell>
          <cell r="B28" t="str">
            <v/>
          </cell>
          <cell r="C28">
            <v>-3000</v>
          </cell>
          <cell r="D28">
            <v>-3000</v>
          </cell>
          <cell r="F28" t="str">
            <v xml:space="preserve">            Telefonos Celulares</v>
          </cell>
          <cell r="G28" t="str">
            <v/>
          </cell>
          <cell r="H28">
            <v>687.47</v>
          </cell>
          <cell r="I28" t="str">
            <v/>
          </cell>
          <cell r="J28">
            <v>687.47</v>
          </cell>
          <cell r="K28">
            <v>687.47</v>
          </cell>
        </row>
        <row r="29">
          <cell r="A29" t="str">
            <v xml:space="preserve">     PASIVO FIJO</v>
          </cell>
          <cell r="F29" t="str">
            <v xml:space="preserve">            Internet</v>
          </cell>
          <cell r="G29" t="str">
            <v/>
          </cell>
          <cell r="H29">
            <v>83.21</v>
          </cell>
          <cell r="I29" t="str">
            <v/>
          </cell>
          <cell r="J29">
            <v>83.21</v>
          </cell>
          <cell r="K29">
            <v>83.21</v>
          </cell>
        </row>
        <row r="30">
          <cell r="A30" t="str">
            <v xml:space="preserve">     PATRIMONIO</v>
          </cell>
          <cell r="B30">
            <v>15697.1</v>
          </cell>
          <cell r="C30">
            <v>40404.94</v>
          </cell>
          <cell r="D30">
            <v>55688.06</v>
          </cell>
          <cell r="F30" t="str">
            <v>GA. Impuesto y Seguros</v>
          </cell>
          <cell r="G30" t="str">
            <v/>
          </cell>
          <cell r="H30">
            <v>20.85</v>
          </cell>
          <cell r="I30" t="str">
            <v/>
          </cell>
          <cell r="J30">
            <v>20.85</v>
          </cell>
          <cell r="K30">
            <v>20.85</v>
          </cell>
        </row>
        <row r="31">
          <cell r="A31" t="str">
            <v xml:space="preserve">     PATRIMONIO Y RESERVAS</v>
          </cell>
          <cell r="B31">
            <v>-4247.3500000000004</v>
          </cell>
          <cell r="C31" t="str">
            <v/>
          </cell>
          <cell r="D31">
            <v>-4247.3500000000004</v>
          </cell>
          <cell r="F31" t="str">
            <v xml:space="preserve">            Impuestos sobre ventas Alcaldia</v>
          </cell>
          <cell r="G31" t="str">
            <v/>
          </cell>
          <cell r="H31">
            <v>20.85</v>
          </cell>
          <cell r="I31" t="str">
            <v/>
          </cell>
          <cell r="J31">
            <v>20.85</v>
          </cell>
          <cell r="K31">
            <v>20.85</v>
          </cell>
        </row>
        <row r="32">
          <cell r="A32" t="str">
            <v xml:space="preserve">     PATRIMONIO</v>
          </cell>
          <cell r="B32">
            <v>-4247.3500000000004</v>
          </cell>
          <cell r="C32" t="str">
            <v/>
          </cell>
          <cell r="D32">
            <v>-4247.3500000000004</v>
          </cell>
          <cell r="F32" t="str">
            <v>GA. Mantenimiento, Reparaciones y Limpieza</v>
          </cell>
          <cell r="G32" t="str">
            <v/>
          </cell>
          <cell r="H32">
            <v>2765.22</v>
          </cell>
          <cell r="I32" t="str">
            <v/>
          </cell>
          <cell r="J32">
            <v>2765.22</v>
          </cell>
          <cell r="K32">
            <v>2765.22</v>
          </cell>
        </row>
        <row r="33">
          <cell r="A33" t="str">
            <v>Capital Autorizado</v>
          </cell>
          <cell r="B33">
            <v>-4247.3500000000004</v>
          </cell>
          <cell r="C33" t="str">
            <v/>
          </cell>
          <cell r="D33">
            <v>-4247.3500000000004</v>
          </cell>
          <cell r="F33" t="str">
            <v xml:space="preserve">            Materiales y Suministros</v>
          </cell>
          <cell r="G33" t="str">
            <v/>
          </cell>
          <cell r="H33">
            <v>6.83</v>
          </cell>
          <cell r="I33" t="str">
            <v/>
          </cell>
          <cell r="J33">
            <v>6.83</v>
          </cell>
          <cell r="K33">
            <v>6.83</v>
          </cell>
        </row>
        <row r="34">
          <cell r="A34" t="str">
            <v xml:space="preserve">     RESULTADOS</v>
          </cell>
          <cell r="B34">
            <v>19944.45</v>
          </cell>
          <cell r="C34">
            <v>40404.94</v>
          </cell>
          <cell r="D34">
            <v>59935.41</v>
          </cell>
          <cell r="F34" t="str">
            <v xml:space="preserve">            Repuestos y Accesorios</v>
          </cell>
          <cell r="G34" t="str">
            <v/>
          </cell>
          <cell r="H34">
            <v>17.68</v>
          </cell>
          <cell r="I34" t="str">
            <v/>
          </cell>
          <cell r="J34">
            <v>17.68</v>
          </cell>
          <cell r="K34">
            <v>17.68</v>
          </cell>
        </row>
        <row r="35">
          <cell r="A35" t="str">
            <v>Utilidad o Perdida Acumulada</v>
          </cell>
          <cell r="B35">
            <v>19944.47</v>
          </cell>
          <cell r="C35">
            <v>10511.82</v>
          </cell>
          <cell r="D35">
            <v>30456.29</v>
          </cell>
          <cell r="F35" t="str">
            <v xml:space="preserve">            Combustibles y Lubricantes</v>
          </cell>
          <cell r="G35" t="str">
            <v/>
          </cell>
          <cell r="H35">
            <v>2129.9</v>
          </cell>
          <cell r="I35" t="str">
            <v/>
          </cell>
          <cell r="J35">
            <v>2129.9</v>
          </cell>
          <cell r="K35">
            <v>2129.9</v>
          </cell>
        </row>
        <row r="36">
          <cell r="A36" t="str">
            <v>Utilidad o Perdida del Ejercicio</v>
          </cell>
          <cell r="B36">
            <v>-0.02</v>
          </cell>
          <cell r="C36">
            <v>29893.119999999999</v>
          </cell>
          <cell r="D36">
            <v>29479.119999999999</v>
          </cell>
          <cell r="F36" t="str">
            <v xml:space="preserve">            Mantenimiento y Reparaciones</v>
          </cell>
          <cell r="G36" t="str">
            <v/>
          </cell>
          <cell r="H36">
            <v>562.29999999999995</v>
          </cell>
          <cell r="I36" t="str">
            <v/>
          </cell>
          <cell r="J36">
            <v>562.29999999999995</v>
          </cell>
          <cell r="K36">
            <v>562.29999999999995</v>
          </cell>
        </row>
        <row r="37">
          <cell r="A37" t="str">
            <v>PASIVO &amp; CAPITAL</v>
          </cell>
          <cell r="B37">
            <v>-272993.84999999998</v>
          </cell>
          <cell r="C37">
            <v>-63342.9</v>
          </cell>
          <cell r="D37">
            <v>-336750.73</v>
          </cell>
          <cell r="F37" t="str">
            <v xml:space="preserve">            Higiene y Limpieza</v>
          </cell>
          <cell r="G37" t="str">
            <v/>
          </cell>
          <cell r="H37">
            <v>48.51</v>
          </cell>
          <cell r="I37" t="str">
            <v/>
          </cell>
          <cell r="J37">
            <v>48.51</v>
          </cell>
          <cell r="K37">
            <v>48.51</v>
          </cell>
        </row>
        <row r="38">
          <cell r="F38" t="str">
            <v>GA. Servicios Técnicos y Profesionales</v>
          </cell>
          <cell r="G38" t="str">
            <v/>
          </cell>
          <cell r="H38">
            <v>5117.3100000000004</v>
          </cell>
          <cell r="I38" t="str">
            <v/>
          </cell>
          <cell r="J38">
            <v>5117.3100000000004</v>
          </cell>
          <cell r="K38">
            <v>5117.3100000000004</v>
          </cell>
        </row>
        <row r="39">
          <cell r="F39" t="str">
            <v xml:space="preserve">            Capacitación</v>
          </cell>
          <cell r="G39" t="str">
            <v/>
          </cell>
          <cell r="H39">
            <v>3117.31</v>
          </cell>
          <cell r="I39" t="str">
            <v/>
          </cell>
          <cell r="J39">
            <v>3117.31</v>
          </cell>
          <cell r="K39">
            <v>3117.31</v>
          </cell>
        </row>
        <row r="40">
          <cell r="F40" t="str">
            <v xml:space="preserve">            Vigilancia</v>
          </cell>
          <cell r="G40" t="str">
            <v/>
          </cell>
          <cell r="H40">
            <v>900</v>
          </cell>
          <cell r="I40" t="str">
            <v/>
          </cell>
          <cell r="J40">
            <v>900</v>
          </cell>
          <cell r="K40">
            <v>900</v>
          </cell>
        </row>
        <row r="41">
          <cell r="F41" t="str">
            <v xml:space="preserve">            Administracion</v>
          </cell>
          <cell r="G41" t="str">
            <v/>
          </cell>
          <cell r="H41">
            <v>1100</v>
          </cell>
          <cell r="I41" t="str">
            <v/>
          </cell>
          <cell r="J41">
            <v>1100</v>
          </cell>
          <cell r="K41">
            <v>1100</v>
          </cell>
        </row>
        <row r="42">
          <cell r="F42" t="str">
            <v>GA. Servicios Comerciales</v>
          </cell>
          <cell r="G42">
            <v>0.01</v>
          </cell>
          <cell r="H42">
            <v>6650.42</v>
          </cell>
          <cell r="I42">
            <v>6000</v>
          </cell>
          <cell r="J42">
            <v>650.41999999999996</v>
          </cell>
          <cell r="K42">
            <v>650.42999999999995</v>
          </cell>
        </row>
        <row r="43">
          <cell r="F43" t="str">
            <v xml:space="preserve">            Transporte y Almacenaje</v>
          </cell>
          <cell r="G43" t="str">
            <v/>
          </cell>
          <cell r="H43">
            <v>10.61</v>
          </cell>
          <cell r="I43" t="str">
            <v/>
          </cell>
          <cell r="J43">
            <v>10.61</v>
          </cell>
          <cell r="K43">
            <v>10.61</v>
          </cell>
        </row>
        <row r="44">
          <cell r="F44" t="str">
            <v xml:space="preserve">            Papelería y Útiles de Oficina</v>
          </cell>
          <cell r="G44">
            <v>0.01</v>
          </cell>
          <cell r="H44">
            <v>132.46</v>
          </cell>
          <cell r="I44" t="str">
            <v/>
          </cell>
          <cell r="J44">
            <v>132.46</v>
          </cell>
          <cell r="K44">
            <v>132.47</v>
          </cell>
        </row>
        <row r="45">
          <cell r="F45" t="str">
            <v xml:space="preserve">            Viatico y alimentacion</v>
          </cell>
          <cell r="G45" t="str">
            <v/>
          </cell>
          <cell r="H45">
            <v>385.81</v>
          </cell>
          <cell r="I45" t="str">
            <v/>
          </cell>
          <cell r="J45">
            <v>385.81</v>
          </cell>
          <cell r="K45">
            <v>385.81</v>
          </cell>
        </row>
        <row r="46">
          <cell r="F46" t="str">
            <v xml:space="preserve">            Afilado de Herramientas</v>
          </cell>
          <cell r="G46" t="str">
            <v/>
          </cell>
          <cell r="H46">
            <v>45.86</v>
          </cell>
          <cell r="I46" t="str">
            <v/>
          </cell>
          <cell r="J46">
            <v>45.86</v>
          </cell>
          <cell r="K46">
            <v>45.86</v>
          </cell>
        </row>
        <row r="47">
          <cell r="F47" t="str">
            <v xml:space="preserve">            Hospedaje</v>
          </cell>
          <cell r="G47" t="str">
            <v/>
          </cell>
          <cell r="H47">
            <v>75.680000000000007</v>
          </cell>
          <cell r="I47" t="str">
            <v/>
          </cell>
          <cell r="J47">
            <v>75.680000000000007</v>
          </cell>
          <cell r="K47">
            <v>75.680000000000007</v>
          </cell>
        </row>
        <row r="48">
          <cell r="F48" t="str">
            <v xml:space="preserve">      Dietas</v>
          </cell>
          <cell r="G48" t="str">
            <v/>
          </cell>
          <cell r="H48">
            <v>6000</v>
          </cell>
          <cell r="I48">
            <v>6000</v>
          </cell>
          <cell r="J48">
            <v>0</v>
          </cell>
          <cell r="K48">
            <v>0</v>
          </cell>
        </row>
        <row r="49">
          <cell r="F49" t="str">
            <v>GA. Dietas Junta Directiva</v>
          </cell>
          <cell r="G49" t="str">
            <v/>
          </cell>
          <cell r="H49">
            <v>6000</v>
          </cell>
          <cell r="I49" t="str">
            <v/>
          </cell>
          <cell r="J49">
            <v>6000</v>
          </cell>
          <cell r="K49">
            <v>6000</v>
          </cell>
        </row>
        <row r="50">
          <cell r="F50" t="str">
            <v>GASTOS DE MANTENIMIENTO (Maintenance Costs)</v>
          </cell>
          <cell r="G50" t="str">
            <v/>
          </cell>
          <cell r="H50">
            <v>4819.2700000000004</v>
          </cell>
          <cell r="I50">
            <v>1800</v>
          </cell>
          <cell r="J50">
            <v>3019.27</v>
          </cell>
          <cell r="K50">
            <v>3019.27</v>
          </cell>
        </row>
        <row r="51">
          <cell r="F51" t="str">
            <v>GM. Sueldos y Salarios</v>
          </cell>
          <cell r="G51" t="str">
            <v/>
          </cell>
          <cell r="H51">
            <v>3541.87</v>
          </cell>
          <cell r="I51">
            <v>1800</v>
          </cell>
          <cell r="J51">
            <v>1741.87</v>
          </cell>
          <cell r="K51">
            <v>1741.87</v>
          </cell>
        </row>
        <row r="52">
          <cell r="F52" t="str">
            <v xml:space="preserve">            Salario Efectivo</v>
          </cell>
          <cell r="G52" t="str">
            <v/>
          </cell>
          <cell r="H52">
            <v>3541.87</v>
          </cell>
          <cell r="I52">
            <v>1800</v>
          </cell>
          <cell r="J52">
            <v>1741.87</v>
          </cell>
          <cell r="K52">
            <v>1741.87</v>
          </cell>
        </row>
        <row r="53">
          <cell r="F53" t="str">
            <v>GM. Mantenimiento, Reparaciones y Combustibles</v>
          </cell>
          <cell r="G53" t="str">
            <v/>
          </cell>
          <cell r="H53">
            <v>1277.4000000000001</v>
          </cell>
          <cell r="I53" t="str">
            <v/>
          </cell>
          <cell r="J53">
            <v>1277.4000000000001</v>
          </cell>
          <cell r="K53">
            <v>1277.4000000000001</v>
          </cell>
        </row>
        <row r="54">
          <cell r="F54" t="str">
            <v xml:space="preserve">            Repuestos y Accesorios</v>
          </cell>
          <cell r="G54" t="str">
            <v/>
          </cell>
          <cell r="H54">
            <v>343.79</v>
          </cell>
          <cell r="I54" t="str">
            <v/>
          </cell>
          <cell r="J54">
            <v>343.79</v>
          </cell>
          <cell r="K54">
            <v>343.79</v>
          </cell>
        </row>
        <row r="55">
          <cell r="F55" t="str">
            <v xml:space="preserve">            Combustibles y Lubricantes</v>
          </cell>
          <cell r="G55" t="str">
            <v/>
          </cell>
          <cell r="H55">
            <v>439.32</v>
          </cell>
          <cell r="I55" t="str">
            <v/>
          </cell>
          <cell r="J55">
            <v>439.32</v>
          </cell>
          <cell r="K55">
            <v>439.32</v>
          </cell>
        </row>
        <row r="56">
          <cell r="F56" t="str">
            <v xml:space="preserve">            Mantenimiento y Reparaciones</v>
          </cell>
          <cell r="G56" t="str">
            <v/>
          </cell>
          <cell r="H56">
            <v>494.29</v>
          </cell>
          <cell r="I56" t="str">
            <v/>
          </cell>
          <cell r="J56">
            <v>494.29</v>
          </cell>
          <cell r="K56">
            <v>494.29</v>
          </cell>
        </row>
        <row r="57">
          <cell r="F57" t="str">
            <v>GASTOS FINANCIEROS (Financial Costs)</v>
          </cell>
          <cell r="G57">
            <v>-0.01</v>
          </cell>
          <cell r="H57">
            <v>105.13</v>
          </cell>
          <cell r="I57">
            <v>20.13</v>
          </cell>
          <cell r="J57">
            <v>85</v>
          </cell>
          <cell r="K57">
            <v>84.99</v>
          </cell>
        </row>
        <row r="58">
          <cell r="F58" t="str">
            <v xml:space="preserve">    Gastos Financieros</v>
          </cell>
          <cell r="G58">
            <v>-0.01</v>
          </cell>
          <cell r="H58">
            <v>105.13</v>
          </cell>
          <cell r="I58">
            <v>20.13</v>
          </cell>
          <cell r="J58">
            <v>85</v>
          </cell>
          <cell r="K58">
            <v>84.99</v>
          </cell>
        </row>
        <row r="59">
          <cell r="F59" t="str">
            <v>Comisiones</v>
          </cell>
          <cell r="G59">
            <v>-0.01</v>
          </cell>
          <cell r="H59">
            <v>97.27</v>
          </cell>
          <cell r="I59" t="str">
            <v/>
          </cell>
          <cell r="J59">
            <v>97.27</v>
          </cell>
          <cell r="K59">
            <v>97.26</v>
          </cell>
        </row>
        <row r="60">
          <cell r="F60" t="str">
            <v>Perdida Cambiaria</v>
          </cell>
          <cell r="G60" t="str">
            <v/>
          </cell>
          <cell r="H60">
            <v>7.86</v>
          </cell>
          <cell r="I60">
            <v>20.13</v>
          </cell>
          <cell r="J60">
            <v>-426.27</v>
          </cell>
          <cell r="K60">
            <v>-12.27</v>
          </cell>
        </row>
        <row r="61">
          <cell r="F61" t="str">
            <v>GASTOS NO DEDUCIBLES DE RENTA (Deductible Expenses Income)</v>
          </cell>
          <cell r="G61" t="str">
            <v/>
          </cell>
          <cell r="H61">
            <v>2400</v>
          </cell>
          <cell r="I61" t="str">
            <v/>
          </cell>
          <cell r="J61">
            <v>2400</v>
          </cell>
          <cell r="K61">
            <v>2400</v>
          </cell>
        </row>
        <row r="62">
          <cell r="F62" t="str">
            <v xml:space="preserve">    Multas y Reparos</v>
          </cell>
          <cell r="G62" t="str">
            <v/>
          </cell>
          <cell r="H62">
            <v>2400</v>
          </cell>
          <cell r="I62" t="str">
            <v/>
          </cell>
          <cell r="J62">
            <v>2400</v>
          </cell>
          <cell r="K62">
            <v>2400</v>
          </cell>
        </row>
      </sheetData>
      <sheetData sheetId="2" refreshError="1">
        <row r="1">
          <cell r="A1" t="str">
            <v xml:space="preserve">     ACTIVO</v>
          </cell>
          <cell r="B1">
            <v>332942.73</v>
          </cell>
          <cell r="C1">
            <v>266475.15000000002</v>
          </cell>
          <cell r="D1">
            <v>599417.88</v>
          </cell>
        </row>
        <row r="2">
          <cell r="A2" t="str">
            <v xml:space="preserve">     CIRCULANTE</v>
          </cell>
          <cell r="B2">
            <v>322942.73</v>
          </cell>
          <cell r="C2">
            <v>266475.15000000002</v>
          </cell>
          <cell r="D2">
            <v>589417.88</v>
          </cell>
        </row>
        <row r="3">
          <cell r="A3" t="str">
            <v xml:space="preserve">     CAJA Y BANCOS</v>
          </cell>
          <cell r="B3">
            <v>-2516.3200000000002</v>
          </cell>
          <cell r="C3">
            <v>12481.21</v>
          </cell>
          <cell r="D3">
            <v>9964.89</v>
          </cell>
        </row>
        <row r="4">
          <cell r="A4" t="str">
            <v>Caja</v>
          </cell>
          <cell r="B4">
            <v>208</v>
          </cell>
          <cell r="C4">
            <v>87.62</v>
          </cell>
          <cell r="D4">
            <v>295.62</v>
          </cell>
        </row>
        <row r="5">
          <cell r="A5" t="str">
            <v>Bancos Moneda Nacional</v>
          </cell>
          <cell r="B5">
            <v>280.83</v>
          </cell>
          <cell r="C5">
            <v>808.93</v>
          </cell>
          <cell r="D5">
            <v>1089.76</v>
          </cell>
        </row>
        <row r="6">
          <cell r="A6" t="str">
            <v>Bancos Moneda Extranjera</v>
          </cell>
          <cell r="B6">
            <v>-3005.15</v>
          </cell>
          <cell r="C6">
            <v>11584.66</v>
          </cell>
          <cell r="D6">
            <v>8579.51</v>
          </cell>
        </row>
        <row r="7">
          <cell r="A7" t="str">
            <v xml:space="preserve">     CUENTAS POR COBRAR</v>
          </cell>
          <cell r="B7">
            <v>221689.7</v>
          </cell>
          <cell r="C7">
            <v>29352.45</v>
          </cell>
          <cell r="D7">
            <v>251042.15</v>
          </cell>
        </row>
        <row r="8">
          <cell r="A8" t="str">
            <v>Cuentas por cobrar</v>
          </cell>
          <cell r="B8">
            <v>65576.53</v>
          </cell>
          <cell r="C8">
            <v>-42933.66</v>
          </cell>
          <cell r="D8">
            <v>22642.87</v>
          </cell>
        </row>
        <row r="9">
          <cell r="A9" t="str">
            <v>CXC Intercompañías</v>
          </cell>
          <cell r="B9">
            <v>151276.19</v>
          </cell>
          <cell r="C9">
            <v>76991.039999999994</v>
          </cell>
          <cell r="D9">
            <v>228267.23</v>
          </cell>
        </row>
        <row r="10">
          <cell r="A10" t="str">
            <v>Pagos Anticipados</v>
          </cell>
          <cell r="B10">
            <v>4836.9799999999996</v>
          </cell>
          <cell r="C10">
            <v>-4704.93</v>
          </cell>
          <cell r="D10">
            <v>132.05000000000001</v>
          </cell>
        </row>
        <row r="11">
          <cell r="A11" t="str">
            <v xml:space="preserve">     INVENTARIOS</v>
          </cell>
          <cell r="B11">
            <v>103769.35</v>
          </cell>
          <cell r="C11">
            <v>224641.49</v>
          </cell>
          <cell r="D11">
            <v>328410.84000000003</v>
          </cell>
        </row>
        <row r="12">
          <cell r="A12" t="str">
            <v>Materias Primas</v>
          </cell>
          <cell r="B12">
            <v>14534.25</v>
          </cell>
          <cell r="C12">
            <v>51236.69</v>
          </cell>
          <cell r="D12">
            <v>65770.94</v>
          </cell>
        </row>
        <row r="13">
          <cell r="A13" t="str">
            <v>Productos en Proceso</v>
          </cell>
          <cell r="B13">
            <v>67282.33</v>
          </cell>
          <cell r="C13">
            <v>28732.13</v>
          </cell>
          <cell r="D13">
            <v>96014.46</v>
          </cell>
        </row>
        <row r="14">
          <cell r="A14" t="str">
            <v>Materiales y Suministros</v>
          </cell>
          <cell r="B14">
            <v>7022.12</v>
          </cell>
          <cell r="C14">
            <v>63954.23</v>
          </cell>
          <cell r="D14">
            <v>70976.350000000006</v>
          </cell>
        </row>
        <row r="15">
          <cell r="A15" t="str">
            <v>Pedidos en Transito</v>
          </cell>
          <cell r="B15">
            <v>807.65</v>
          </cell>
          <cell r="C15">
            <v>254.27</v>
          </cell>
          <cell r="D15">
            <v>1061.92</v>
          </cell>
        </row>
        <row r="16">
          <cell r="A16" t="str">
            <v>Productos Terminados</v>
          </cell>
          <cell r="B16">
            <v>14123</v>
          </cell>
          <cell r="C16">
            <v>80464.17</v>
          </cell>
          <cell r="D16">
            <v>94587.17</v>
          </cell>
        </row>
        <row r="17">
          <cell r="A17" t="str">
            <v xml:space="preserve">     OTROS ACTIVOS</v>
          </cell>
          <cell r="B17">
            <v>10000</v>
          </cell>
          <cell r="C17" t="str">
            <v/>
          </cell>
          <cell r="D17">
            <v>10000</v>
          </cell>
        </row>
        <row r="18">
          <cell r="A18" t="str">
            <v>Depósitos en Garantía</v>
          </cell>
          <cell r="B18">
            <v>10000</v>
          </cell>
          <cell r="C18" t="str">
            <v/>
          </cell>
          <cell r="D18">
            <v>10000</v>
          </cell>
        </row>
        <row r="19">
          <cell r="A19" t="str">
            <v xml:space="preserve">     PASIVO</v>
          </cell>
          <cell r="B19">
            <v>-494013.31</v>
          </cell>
          <cell r="C19">
            <v>-296783.56</v>
          </cell>
          <cell r="D19">
            <v>-790796.87</v>
          </cell>
        </row>
        <row r="20">
          <cell r="A20" t="str">
            <v xml:space="preserve">     PASIVO CIRCULANTE</v>
          </cell>
          <cell r="B20">
            <v>-494013.31</v>
          </cell>
          <cell r="C20">
            <v>-296783.56</v>
          </cell>
          <cell r="D20">
            <v>-790796.87</v>
          </cell>
        </row>
        <row r="21">
          <cell r="A21" t="str">
            <v xml:space="preserve">     DOCUMENTOS Y CUENTAS POR PAGAR</v>
          </cell>
          <cell r="B21">
            <v>-494013.31</v>
          </cell>
          <cell r="C21">
            <v>-296783.56</v>
          </cell>
          <cell r="D21">
            <v>-790796.87</v>
          </cell>
        </row>
        <row r="22">
          <cell r="A22" t="str">
            <v>Cuentas por Pagar</v>
          </cell>
          <cell r="B22">
            <v>-211890.6</v>
          </cell>
          <cell r="C22">
            <v>-177444.06</v>
          </cell>
          <cell r="D22">
            <v>-389334.66</v>
          </cell>
        </row>
        <row r="23">
          <cell r="A23" t="str">
            <v>Anticipo de Clientes</v>
          </cell>
          <cell r="B23">
            <v>-161566.9</v>
          </cell>
          <cell r="C23">
            <v>-48613.67</v>
          </cell>
          <cell r="D23">
            <v>-210180.57</v>
          </cell>
        </row>
        <row r="24">
          <cell r="A24" t="str">
            <v>CXP Intercompañías</v>
          </cell>
          <cell r="B24">
            <v>-113696.1</v>
          </cell>
          <cell r="C24">
            <v>-66736.789999999994</v>
          </cell>
          <cell r="D24">
            <v>-180432.89</v>
          </cell>
        </row>
        <row r="25">
          <cell r="A25" t="str">
            <v>Impuestos Acumulados por Pagar</v>
          </cell>
          <cell r="B25">
            <v>-59.71</v>
          </cell>
          <cell r="C25">
            <v>-989.04</v>
          </cell>
          <cell r="D25">
            <v>-1048.75</v>
          </cell>
        </row>
        <row r="26">
          <cell r="A26" t="str">
            <v>Gastos Acumulados por Pagar</v>
          </cell>
          <cell r="B26">
            <v>-6800</v>
          </cell>
          <cell r="C26">
            <v>-3000</v>
          </cell>
          <cell r="D26">
            <v>-9800</v>
          </cell>
        </row>
        <row r="27">
          <cell r="A27" t="str">
            <v xml:space="preserve">     PASIVO FIJO</v>
          </cell>
        </row>
        <row r="28">
          <cell r="A28" t="str">
            <v xml:space="preserve">     PATRIMONIO</v>
          </cell>
          <cell r="B28">
            <v>158670.57999999999</v>
          </cell>
          <cell r="C28">
            <v>30308.14</v>
          </cell>
          <cell r="D28">
            <v>188978.99</v>
          </cell>
        </row>
        <row r="29">
          <cell r="A29" t="str">
            <v xml:space="preserve">     PATRIMONIO Y RESERVAS</v>
          </cell>
          <cell r="B29">
            <v>-4247.3500000000004</v>
          </cell>
          <cell r="C29" t="str">
            <v/>
          </cell>
          <cell r="D29">
            <v>-4247.3500000000004</v>
          </cell>
        </row>
        <row r="30">
          <cell r="A30" t="str">
            <v xml:space="preserve">     PATRIMONIO</v>
          </cell>
          <cell r="B30">
            <v>-4247.3500000000004</v>
          </cell>
          <cell r="C30" t="str">
            <v/>
          </cell>
          <cell r="D30">
            <v>-4247.3500000000004</v>
          </cell>
        </row>
        <row r="31">
          <cell r="A31" t="str">
            <v>Capital Autorizado</v>
          </cell>
          <cell r="B31">
            <v>-4247.3500000000004</v>
          </cell>
          <cell r="C31" t="str">
            <v/>
          </cell>
          <cell r="D31">
            <v>-4247.3500000000004</v>
          </cell>
        </row>
        <row r="32">
          <cell r="A32" t="str">
            <v xml:space="preserve">     RESULTADOS</v>
          </cell>
          <cell r="B32">
            <v>162917.93</v>
          </cell>
          <cell r="C32">
            <v>30308.14</v>
          </cell>
          <cell r="D32">
            <v>193226.34</v>
          </cell>
        </row>
        <row r="33">
          <cell r="A33" t="str">
            <v>Utilidad o Perdida Acumulada</v>
          </cell>
          <cell r="B33">
            <v>30456.29</v>
          </cell>
          <cell r="C33" t="str">
            <v/>
          </cell>
          <cell r="D33">
            <v>30456.29</v>
          </cell>
        </row>
        <row r="34">
          <cell r="A34" t="str">
            <v>Utilidad o Perdida del Ejercicio</v>
          </cell>
          <cell r="B34">
            <v>132461.64000000001</v>
          </cell>
          <cell r="C34">
            <v>30308.14</v>
          </cell>
          <cell r="D34">
            <v>162770.04999999999</v>
          </cell>
        </row>
        <row r="35">
          <cell r="A35" t="str">
            <v>PASIVO &amp; CAPITAL</v>
          </cell>
          <cell r="B35">
            <v>-335342.73</v>
          </cell>
          <cell r="C35">
            <v>-266475.42</v>
          </cell>
          <cell r="D35">
            <v>-601817.88</v>
          </cell>
        </row>
      </sheetData>
      <sheetData sheetId="3" refreshError="1"/>
      <sheetData sheetId="4">
        <row r="1">
          <cell r="A1" t="str">
            <v xml:space="preserve">     ACTIVO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53">
          <cell r="B53">
            <v>-157693.31999999983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">
          <cell r="A1" t="str">
            <v xml:space="preserve">     ACTIVO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ciones"/>
      <sheetName val="Kardex Agosto-13"/>
      <sheetName val="Hoja1"/>
      <sheetName val="Hoja2"/>
    </sheetNames>
    <sheetDataSet>
      <sheetData sheetId="0" refreshError="1">
        <row r="5">
          <cell r="B5" t="str">
            <v>Caoba Africana</v>
          </cell>
          <cell r="C5" t="str">
            <v>Comun 1M</v>
          </cell>
        </row>
        <row r="6">
          <cell r="B6" t="str">
            <v>Cedro Macho</v>
          </cell>
          <cell r="C6" t="str">
            <v>Comun 2B</v>
          </cell>
        </row>
        <row r="7">
          <cell r="B7" t="str">
            <v>Cedro Real</v>
          </cell>
          <cell r="C7" t="str">
            <v>Comun 3M</v>
          </cell>
        </row>
        <row r="8">
          <cell r="B8" t="str">
            <v>Ceiba</v>
          </cell>
          <cell r="C8" t="str">
            <v>Mombacho</v>
          </cell>
        </row>
        <row r="9">
          <cell r="B9" t="str">
            <v>Cipres</v>
          </cell>
          <cell r="C9" t="str">
            <v>Estructural</v>
          </cell>
        </row>
        <row r="10">
          <cell r="B10" t="str">
            <v>Granadillo</v>
          </cell>
          <cell r="C10" t="str">
            <v>Cepillado A</v>
          </cell>
        </row>
        <row r="11">
          <cell r="B11" t="str">
            <v>Guanacaste</v>
          </cell>
          <cell r="C11" t="str">
            <v>Cepillado B</v>
          </cell>
        </row>
        <row r="12">
          <cell r="B12" t="str">
            <v>Guapinol</v>
          </cell>
          <cell r="C12" t="str">
            <v>Cepillado C</v>
          </cell>
        </row>
        <row r="13">
          <cell r="B13" t="str">
            <v>Guayabo Negro</v>
          </cell>
          <cell r="C13" t="str">
            <v>Cepillado M</v>
          </cell>
        </row>
        <row r="14">
          <cell r="B14" t="str">
            <v xml:space="preserve">Laurel </v>
          </cell>
          <cell r="C14" t="str">
            <v>Cepillado Z</v>
          </cell>
        </row>
        <row r="15">
          <cell r="B15" t="str">
            <v>Mora</v>
          </cell>
          <cell r="C15" t="str">
            <v>Mombacho Cepillado A</v>
          </cell>
        </row>
        <row r="16">
          <cell r="B16" t="str">
            <v>Nanciton</v>
          </cell>
          <cell r="C16" t="str">
            <v>Mombacho Cepillado B</v>
          </cell>
        </row>
        <row r="17">
          <cell r="B17" t="str">
            <v>Nogal</v>
          </cell>
          <cell r="C17" t="str">
            <v>Mombacho Cepillado C</v>
          </cell>
        </row>
        <row r="18">
          <cell r="B18" t="str">
            <v>Santa Maria</v>
          </cell>
        </row>
        <row r="19">
          <cell r="B19" t="str">
            <v>Leche Maria</v>
          </cell>
        </row>
        <row r="20">
          <cell r="B20" t="str">
            <v>Pochote</v>
          </cell>
        </row>
        <row r="21">
          <cell r="B21" t="str">
            <v>Genizaro</v>
          </cell>
        </row>
        <row r="22">
          <cell r="B22" t="str">
            <v>Mixto</v>
          </cell>
        </row>
        <row r="23">
          <cell r="B23" t="str">
            <v>Teca</v>
          </cell>
        </row>
        <row r="24">
          <cell r="B24" t="str">
            <v>Pino</v>
          </cell>
        </row>
        <row r="25">
          <cell r="B25" t="str">
            <v>Roble</v>
          </cell>
        </row>
        <row r="26">
          <cell r="B26" t="str">
            <v>Roble Macueliso</v>
          </cell>
        </row>
        <row r="27">
          <cell r="B27" t="str">
            <v>Varias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dor HR"/>
      <sheetName val="Cronograma Extracción 2013"/>
      <sheetName val="Extraccion_2014"/>
      <sheetName val="Costo arbol"/>
      <sheetName val="plantaciones"/>
      <sheetName val="Adhesivos"/>
      <sheetName val="Arrendamiento"/>
      <sheetName val="Maquinaria y Equipo"/>
      <sheetName val="A6_Mano de Obra"/>
      <sheetName val="A5_Potencia"/>
      <sheetName val="Estadistica EE"/>
      <sheetName val="Mats&amp;Suministros"/>
      <sheetName val="Gts Fab_SLP_1"/>
      <sheetName val="Integracion Costos_SLP_1"/>
      <sheetName val="CostoProceso_SLP_2"/>
      <sheetName val="DOP SLP_AÑO2"/>
      <sheetName val="DOP Finger_Tablero_2"/>
      <sheetName val="Produccion Materia Prima"/>
      <sheetName val="Produccion Laminados"/>
      <sheetName val="Gts_fabrica_paneles"/>
      <sheetName val="Integracion costos paneles"/>
      <sheetName val="Costo_Proceso_panel"/>
      <sheetName val="Calculo margenes y ventas"/>
      <sheetName val="componentes BGE"/>
      <sheetName val="Presupuesto_produccion"/>
      <sheetName val="Flujo simplificado"/>
      <sheetName val="Variables y valores"/>
      <sheetName val="Cuadros Materia Prima (2)"/>
      <sheetName val="Flujograma del Proceso General"/>
      <sheetName val="Flujograma de Control"/>
      <sheetName val="Flujograma de Control OT"/>
      <sheetName val="Ecuacion Costo TECA"/>
      <sheetName val="Ecuacion Costo KHAYA"/>
      <sheetName val="Ecuacion Costo MEJORA_1"/>
      <sheetName val="Informe Mensual MP"/>
      <sheetName val="Movimiento Aserradero"/>
      <sheetName val="Movimiento Patios"/>
      <sheetName val="Cuadros"/>
      <sheetName val="Extraccion"/>
      <sheetName val="Aserradero"/>
      <sheetName val="Rendimientos"/>
      <sheetName val="Patios"/>
      <sheetName val="Flujograma (1)"/>
      <sheetName val="Flujograma (2)"/>
      <sheetName val="Flujograma (3)"/>
      <sheetName val="Flujograma (4)"/>
      <sheetName val="Flujograma (5)"/>
      <sheetName val="cuadro MP"/>
      <sheetName val="cuadro Laminados"/>
      <sheetName val="cuadro Laminados (2)"/>
      <sheetName val="HH_Manto"/>
      <sheetName val="Flujo"/>
      <sheetName val="cuadro MP (2)"/>
      <sheetName val="Diagrama"/>
      <sheetName val="cuadro MP (3)"/>
      <sheetName val="cuadro Laminados (3)"/>
      <sheetName val="produccion 2013"/>
      <sheetName val="Proyeccion 2014"/>
      <sheetName val="diagrama costos"/>
      <sheetName val="Cuadro Materia Prima"/>
      <sheetName val="Comp_BGE_plant"/>
      <sheetName val="TD madera_Plant"/>
      <sheetName val="Comp_BGE_TECA"/>
      <sheetName val="TD madera_TECA"/>
      <sheetName val="Productos_food_lovers"/>
      <sheetName val="diagrama costos $180 x m3"/>
      <sheetName val="costos conversion"/>
    </sheetNames>
    <sheetDataSet>
      <sheetData sheetId="0" refreshError="1">
        <row r="13">
          <cell r="B13">
            <v>1.184948155292983</v>
          </cell>
          <cell r="C13">
            <v>0.9805627560130239</v>
          </cell>
          <cell r="D13">
            <v>2.6437827606674142</v>
          </cell>
        </row>
        <row r="18">
          <cell r="B18">
            <v>65476</v>
          </cell>
          <cell r="C18">
            <v>95210</v>
          </cell>
          <cell r="D18">
            <v>75815</v>
          </cell>
        </row>
        <row r="19">
          <cell r="B19">
            <v>137727</v>
          </cell>
          <cell r="C19">
            <v>0</v>
          </cell>
          <cell r="D19">
            <v>0</v>
          </cell>
        </row>
        <row r="20">
          <cell r="B20">
            <v>127296</v>
          </cell>
          <cell r="C20">
            <v>95210</v>
          </cell>
          <cell r="D20">
            <v>75815</v>
          </cell>
          <cell r="E20">
            <v>298321</v>
          </cell>
        </row>
        <row r="31">
          <cell r="B31">
            <v>9019</v>
          </cell>
          <cell r="C31">
            <v>16883</v>
          </cell>
          <cell r="D31">
            <v>21279</v>
          </cell>
        </row>
        <row r="33">
          <cell r="B33">
            <v>73960</v>
          </cell>
          <cell r="C33">
            <v>54448</v>
          </cell>
          <cell r="D33">
            <v>49671</v>
          </cell>
        </row>
        <row r="43">
          <cell r="E43">
            <v>46597.349999999991</v>
          </cell>
        </row>
        <row r="50">
          <cell r="E50">
            <v>34307.9</v>
          </cell>
        </row>
        <row r="51">
          <cell r="E51">
            <v>82284.55</v>
          </cell>
        </row>
        <row r="52">
          <cell r="E52">
            <v>3736.67</v>
          </cell>
        </row>
        <row r="53">
          <cell r="E53">
            <v>25685.74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>
        <row r="65">
          <cell r="K65">
            <v>70.305735958565975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65">
          <cell r="K65">
            <v>80.139540445778593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 COMPONENTES"/>
      <sheetName val="INGRESO PANELES ENERO 2014"/>
      <sheetName val="SALIDA PANELES ENERO 2014"/>
      <sheetName val="DEVOLUCION ENERO 2014"/>
      <sheetName val="INGRESO PANELES FEBRERO 2014"/>
      <sheetName val="SALIDA PANELES FEBRERO 2014"/>
      <sheetName val="DEVOLUCION FEBRERO 2014"/>
      <sheetName val="INGRESO PANELES MARZO 2014"/>
      <sheetName val="SALIDA PANELES MARZO 2014"/>
      <sheetName val="DEVOLUCION MARZO 2014"/>
      <sheetName val="INGRESO PANELES ABRIL 2014"/>
      <sheetName val="SALIDA PANELES ABRIL 2014"/>
      <sheetName val="DEVOLUCION ABRIL 2014"/>
      <sheetName val="INGRESO PANELES MAYO 2014"/>
      <sheetName val="SALIDA PANELES MAYO 2014"/>
      <sheetName val="DEVOLUCION MAYO 2014"/>
      <sheetName val="INGRESO PANELES JUNIO 2014"/>
      <sheetName val="SALIDA PANELES JUNIO 2014"/>
      <sheetName val="DEVOLUCION JUNIO 2014"/>
      <sheetName val="INGRESO PANELES JULIO 2014"/>
      <sheetName val="SALIDA PANELES JULIO 2014"/>
      <sheetName val="DEVOLUCION JULIO 2014"/>
      <sheetName val="INGRESO PANELES AGOSTO 2014"/>
      <sheetName val="SALIDA PANELES AGOSTO 2014"/>
      <sheetName val="DEVOLUCION AGOSTO 2014"/>
      <sheetName val="Consolidado PANELES Millworks"/>
      <sheetName val="OT SISTEMA PROD"/>
    </sheetNames>
    <sheetDataSet>
      <sheetData sheetId="0" refreshError="1">
        <row r="4">
          <cell r="B4" t="str">
            <v>CANTO NATURAL</v>
          </cell>
        </row>
        <row r="5">
          <cell r="B5" t="str">
            <v>CUBIERTA CENTRAL</v>
          </cell>
        </row>
        <row r="6">
          <cell r="B6" t="str">
            <v>CUBIERTA CENTRAL 2</v>
          </cell>
        </row>
        <row r="7">
          <cell r="B7" t="str">
            <v>CUBIERTA LATERAL</v>
          </cell>
        </row>
        <row r="8">
          <cell r="B8" t="str">
            <v>CUBIERTA LATERAL 2</v>
          </cell>
        </row>
        <row r="9">
          <cell r="B9" t="str">
            <v>DUELA CENTRAL</v>
          </cell>
        </row>
        <row r="10">
          <cell r="B10" t="str">
            <v>ESQUINERO</v>
          </cell>
        </row>
        <row r="11">
          <cell r="B11" t="str">
            <v>FALDÓN CUBIERTA REPISA</v>
          </cell>
        </row>
        <row r="12">
          <cell r="B12" t="str">
            <v xml:space="preserve">MACHIMBRE </v>
          </cell>
        </row>
        <row r="13">
          <cell r="B13" t="str">
            <v>PISO</v>
          </cell>
        </row>
        <row r="14">
          <cell r="B14" t="str">
            <v>FALDÓN CORTO</v>
          </cell>
        </row>
        <row r="15">
          <cell r="B15" t="str">
            <v>FALDÓN CORTO REPISA</v>
          </cell>
        </row>
        <row r="16">
          <cell r="B16" t="str">
            <v>FALDÓN LARGO</v>
          </cell>
        </row>
        <row r="17">
          <cell r="B17" t="str">
            <v>MADERA ASERRADA</v>
          </cell>
        </row>
        <row r="18">
          <cell r="B18" t="str">
            <v>MESA DE PANELES / FALDONES</v>
          </cell>
        </row>
        <row r="19">
          <cell r="B19" t="str">
            <v>MUESTRA PANEL ALISTONADO</v>
          </cell>
        </row>
        <row r="20">
          <cell r="B20" t="str">
            <v>PANEL CUBIERTA</v>
          </cell>
        </row>
        <row r="21">
          <cell r="B21" t="str">
            <v>PANEL REPISA</v>
          </cell>
        </row>
        <row r="22">
          <cell r="B22" t="str">
            <v>PANELES ALISTONADOS</v>
          </cell>
        </row>
        <row r="23">
          <cell r="B23" t="str">
            <v>PANELES FJH</v>
          </cell>
        </row>
        <row r="24">
          <cell r="B24" t="str">
            <v>PATAS</v>
          </cell>
        </row>
        <row r="25">
          <cell r="B25" t="str">
            <v>PICACARNES</v>
          </cell>
        </row>
        <row r="26">
          <cell r="B26" t="str">
            <v>REPISA CENTRAL</v>
          </cell>
        </row>
        <row r="27">
          <cell r="B27" t="str">
            <v>REPISA CENTRAL 2</v>
          </cell>
        </row>
        <row r="28">
          <cell r="B28" t="str">
            <v>REPISA LATERAL</v>
          </cell>
        </row>
        <row r="29">
          <cell r="B29" t="str">
            <v>REPISA LATERAL 2</v>
          </cell>
        </row>
        <row r="30">
          <cell r="B30" t="str">
            <v>SOPORTE</v>
          </cell>
        </row>
        <row r="31">
          <cell r="B31" t="str">
            <v>SOPORTE LISTÓN</v>
          </cell>
        </row>
        <row r="32">
          <cell r="B32" t="str">
            <v>SOPORTES CORTOS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"/>
      <sheetName val="Mar"/>
      <sheetName val="Jan"/>
      <sheetName val="Indicadores"/>
      <sheetName val="BG"/>
      <sheetName val="ER"/>
    </sheetNames>
    <sheetDataSet>
      <sheetData sheetId="0" refreshError="1">
        <row r="1">
          <cell r="A1" t="str">
            <v xml:space="preserve">     ACTIVO</v>
          </cell>
          <cell r="F1" t="str">
            <v xml:space="preserve">     INGRESOS</v>
          </cell>
          <cell r="G1">
            <v>-2.2799999999999998</v>
          </cell>
          <cell r="H1" t="str">
            <v/>
          </cell>
          <cell r="I1">
            <v>65933.600000000006</v>
          </cell>
          <cell r="J1">
            <v>-65933.600000000006</v>
          </cell>
          <cell r="K1">
            <v>-65935.88</v>
          </cell>
        </row>
        <row r="2">
          <cell r="F2" t="str">
            <v xml:space="preserve">     INGRESOS CORRIENTES</v>
          </cell>
          <cell r="G2">
            <v>-2.2799999999999998</v>
          </cell>
          <cell r="H2" t="str">
            <v/>
          </cell>
          <cell r="I2">
            <v>65933.600000000006</v>
          </cell>
          <cell r="J2">
            <v>-65933.600000000006</v>
          </cell>
          <cell r="K2">
            <v>-65935.88</v>
          </cell>
        </row>
        <row r="3">
          <cell r="F3" t="str">
            <v xml:space="preserve">     INGRESOS POR VENTAS</v>
          </cell>
          <cell r="G3" t="str">
            <v/>
          </cell>
          <cell r="H3" t="str">
            <v/>
          </cell>
          <cell r="I3">
            <v>65933.600000000006</v>
          </cell>
          <cell r="J3">
            <v>-65933.600000000006</v>
          </cell>
          <cell r="K3">
            <v>-65933.600000000006</v>
          </cell>
        </row>
        <row r="4">
          <cell r="F4" t="str">
            <v>VENTAS DE EXPORTACION</v>
          </cell>
          <cell r="G4" t="str">
            <v/>
          </cell>
          <cell r="H4" t="str">
            <v/>
          </cell>
          <cell r="I4">
            <v>65933.600000000006</v>
          </cell>
          <cell r="J4">
            <v>-65933.600000000006</v>
          </cell>
          <cell r="K4">
            <v>-65933.600000000006</v>
          </cell>
        </row>
        <row r="5">
          <cell r="F5" t="str">
            <v xml:space="preserve">    Productos Terminados</v>
          </cell>
          <cell r="G5" t="str">
            <v/>
          </cell>
          <cell r="H5" t="str">
            <v/>
          </cell>
          <cell r="I5">
            <v>65933.600000000006</v>
          </cell>
          <cell r="J5">
            <v>-65933.600000000006</v>
          </cell>
          <cell r="K5">
            <v>-65933.600000000006</v>
          </cell>
        </row>
        <row r="6">
          <cell r="F6" t="str">
            <v>Muebles</v>
          </cell>
          <cell r="G6" t="str">
            <v/>
          </cell>
          <cell r="H6" t="str">
            <v/>
          </cell>
          <cell r="I6">
            <v>65933.600000000006</v>
          </cell>
          <cell r="J6">
            <v>-65933.600000000006</v>
          </cell>
          <cell r="K6">
            <v>-65933.600000000006</v>
          </cell>
        </row>
        <row r="7">
          <cell r="F7" t="str">
            <v xml:space="preserve">     OTROS INGRESOS</v>
          </cell>
          <cell r="G7">
            <v>-2.2799999999999998</v>
          </cell>
          <cell r="H7" t="str">
            <v/>
          </cell>
          <cell r="I7" t="str">
            <v/>
          </cell>
          <cell r="J7">
            <v>0</v>
          </cell>
          <cell r="K7">
            <v>-2.2799999999999998</v>
          </cell>
        </row>
        <row r="8">
          <cell r="F8" t="str">
            <v>OTROS INGRESOS</v>
          </cell>
          <cell r="G8">
            <v>-2.2799999999999998</v>
          </cell>
          <cell r="H8" t="str">
            <v/>
          </cell>
          <cell r="I8" t="str">
            <v/>
          </cell>
          <cell r="J8">
            <v>0</v>
          </cell>
          <cell r="K8">
            <v>-2.2799999999999998</v>
          </cell>
        </row>
        <row r="9">
          <cell r="F9" t="str">
            <v>Venta de Madera Ripios, Costoneras,chatarras,otros</v>
          </cell>
          <cell r="G9">
            <v>-2.2799999999999998</v>
          </cell>
          <cell r="H9" t="str">
            <v/>
          </cell>
          <cell r="I9" t="str">
            <v/>
          </cell>
          <cell r="J9">
            <v>0</v>
          </cell>
          <cell r="K9">
            <v>-2.2799999999999998</v>
          </cell>
        </row>
        <row r="10">
          <cell r="F10" t="str">
            <v xml:space="preserve">     EGRESOS</v>
          </cell>
          <cell r="G10">
            <v>21717.25</v>
          </cell>
          <cell r="H10">
            <v>184510.71</v>
          </cell>
          <cell r="I10">
            <v>4597.5600000000004</v>
          </cell>
          <cell r="J10">
            <v>179913.15</v>
          </cell>
          <cell r="K10">
            <v>201630.4</v>
          </cell>
        </row>
        <row r="11">
          <cell r="F11" t="str">
            <v xml:space="preserve">     EGRESOS CORRIENTES</v>
          </cell>
          <cell r="G11">
            <v>21717.25</v>
          </cell>
          <cell r="H11">
            <v>184510.71</v>
          </cell>
          <cell r="I11">
            <v>4597.5600000000004</v>
          </cell>
          <cell r="J11">
            <v>179913.15</v>
          </cell>
          <cell r="K11">
            <v>201630.4</v>
          </cell>
        </row>
        <row r="12">
          <cell r="F12" t="str">
            <v xml:space="preserve">     COSTOS Y GASTOS</v>
          </cell>
          <cell r="G12">
            <v>21717.25</v>
          </cell>
          <cell r="H12">
            <v>184510.71</v>
          </cell>
          <cell r="I12">
            <v>4597.5600000000004</v>
          </cell>
          <cell r="J12">
            <v>179913.15</v>
          </cell>
          <cell r="K12">
            <v>201630.4</v>
          </cell>
        </row>
        <row r="13">
          <cell r="F13" t="str">
            <v>COSTOS DE VENTAS (Cost of Sales)</v>
          </cell>
          <cell r="G13" t="str">
            <v/>
          </cell>
          <cell r="H13">
            <v>162052.91</v>
          </cell>
          <cell r="I13" t="str">
            <v/>
          </cell>
          <cell r="J13">
            <v>162052.91</v>
          </cell>
          <cell r="K13">
            <v>162052.91</v>
          </cell>
        </row>
        <row r="14">
          <cell r="F14" t="str">
            <v xml:space="preserve">    Productos Terminados</v>
          </cell>
          <cell r="G14" t="str">
            <v/>
          </cell>
          <cell r="H14">
            <v>162052.91</v>
          </cell>
          <cell r="I14" t="str">
            <v/>
          </cell>
          <cell r="J14">
            <v>162052.91</v>
          </cell>
          <cell r="K14">
            <v>162052.91</v>
          </cell>
        </row>
        <row r="15">
          <cell r="F15" t="str">
            <v>Muebles</v>
          </cell>
          <cell r="G15" t="str">
            <v/>
          </cell>
          <cell r="H15">
            <v>162052.91</v>
          </cell>
          <cell r="I15" t="str">
            <v/>
          </cell>
          <cell r="J15">
            <v>162052.91</v>
          </cell>
          <cell r="K15">
            <v>162052.91</v>
          </cell>
        </row>
        <row r="16">
          <cell r="F16" t="str">
            <v>GASTOS DE VENTA (Selling Expenses)</v>
          </cell>
          <cell r="G16" t="str">
            <v/>
          </cell>
          <cell r="H16">
            <v>2790.12</v>
          </cell>
          <cell r="I16" t="str">
            <v/>
          </cell>
          <cell r="J16">
            <v>2790.12</v>
          </cell>
          <cell r="K16">
            <v>2790.12</v>
          </cell>
        </row>
        <row r="17">
          <cell r="F17" t="str">
            <v>Impuesto y Seguros</v>
          </cell>
          <cell r="G17" t="str">
            <v/>
          </cell>
          <cell r="H17">
            <v>10.119999999999999</v>
          </cell>
          <cell r="I17" t="str">
            <v/>
          </cell>
          <cell r="J17">
            <v>10.119999999999999</v>
          </cell>
          <cell r="K17">
            <v>10.119999999999999</v>
          </cell>
        </row>
        <row r="18">
          <cell r="F18" t="str">
            <v xml:space="preserve">            Impuesto Exportacion</v>
          </cell>
          <cell r="G18" t="str">
            <v/>
          </cell>
          <cell r="H18">
            <v>10.119999999999999</v>
          </cell>
          <cell r="I18" t="str">
            <v/>
          </cell>
          <cell r="J18">
            <v>10.119999999999999</v>
          </cell>
          <cell r="K18">
            <v>10.119999999999999</v>
          </cell>
        </row>
        <row r="19">
          <cell r="F19" t="str">
            <v>Servicios Comerciales</v>
          </cell>
          <cell r="G19" t="str">
            <v/>
          </cell>
          <cell r="H19">
            <v>2780</v>
          </cell>
          <cell r="I19" t="str">
            <v/>
          </cell>
          <cell r="J19">
            <v>2780</v>
          </cell>
          <cell r="K19">
            <v>2780</v>
          </cell>
        </row>
        <row r="20">
          <cell r="F20" t="str">
            <v xml:space="preserve">            Publicidad y Propaganda</v>
          </cell>
          <cell r="G20" t="str">
            <v/>
          </cell>
          <cell r="H20">
            <v>2780</v>
          </cell>
          <cell r="I20" t="str">
            <v/>
          </cell>
          <cell r="J20">
            <v>2780</v>
          </cell>
          <cell r="K20">
            <v>2780</v>
          </cell>
        </row>
        <row r="21">
          <cell r="F21" t="str">
            <v>GASTOS DE ADMINISTRACION (Administracion Expenses)</v>
          </cell>
          <cell r="G21">
            <v>16143.59</v>
          </cell>
          <cell r="H21">
            <v>17571.71</v>
          </cell>
          <cell r="I21">
            <v>4583.17</v>
          </cell>
          <cell r="J21">
            <v>12988.54</v>
          </cell>
          <cell r="K21">
            <v>29132.13</v>
          </cell>
        </row>
        <row r="22">
          <cell r="F22" t="str">
            <v>Servicios Básicos</v>
          </cell>
          <cell r="G22">
            <v>1589.77</v>
          </cell>
          <cell r="H22">
            <v>6566.93</v>
          </cell>
          <cell r="I22">
            <v>4490.1899999999996</v>
          </cell>
          <cell r="J22">
            <v>2076.7399999999998</v>
          </cell>
          <cell r="K22">
            <v>3666.51</v>
          </cell>
        </row>
        <row r="23">
          <cell r="F23" t="str">
            <v xml:space="preserve">            Agua y Alcantarillado</v>
          </cell>
          <cell r="G23">
            <v>76.42</v>
          </cell>
          <cell r="H23">
            <v>75.75</v>
          </cell>
          <cell r="I23" t="str">
            <v/>
          </cell>
          <cell r="J23">
            <v>75.75</v>
          </cell>
          <cell r="K23">
            <v>152.16999999999999</v>
          </cell>
        </row>
        <row r="24">
          <cell r="F24" t="str">
            <v xml:space="preserve">            Energia Electrica</v>
          </cell>
          <cell r="G24" t="str">
            <v/>
          </cell>
          <cell r="H24">
            <v>4490.1899999999996</v>
          </cell>
          <cell r="I24">
            <v>4490.1899999999996</v>
          </cell>
          <cell r="J24">
            <v>0</v>
          </cell>
          <cell r="K24">
            <v>0</v>
          </cell>
        </row>
        <row r="25">
          <cell r="F25" t="str">
            <v xml:space="preserve">            Telefonos</v>
          </cell>
          <cell r="G25">
            <v>742.67</v>
          </cell>
          <cell r="H25">
            <v>1026.53</v>
          </cell>
          <cell r="I25" t="str">
            <v/>
          </cell>
          <cell r="J25">
            <v>1026.53</v>
          </cell>
          <cell r="K25">
            <v>1769.2</v>
          </cell>
        </row>
        <row r="26">
          <cell r="F26" t="str">
            <v xml:space="preserve">            Telefonos Celulares</v>
          </cell>
          <cell r="G26">
            <v>687.47</v>
          </cell>
          <cell r="H26">
            <v>891.11</v>
          </cell>
          <cell r="I26" t="str">
            <v/>
          </cell>
          <cell r="J26">
            <v>891.11</v>
          </cell>
          <cell r="K26">
            <v>1578.58</v>
          </cell>
        </row>
        <row r="27">
          <cell r="F27" t="str">
            <v xml:space="preserve">            Internet</v>
          </cell>
          <cell r="G27">
            <v>83.21</v>
          </cell>
          <cell r="H27">
            <v>83.35</v>
          </cell>
          <cell r="I27" t="str">
            <v/>
          </cell>
          <cell r="J27">
            <v>83.35</v>
          </cell>
          <cell r="K27">
            <v>166.56</v>
          </cell>
        </row>
        <row r="28">
          <cell r="F28" t="str">
            <v>Impuesto y Seguros</v>
          </cell>
          <cell r="G28">
            <v>20.85</v>
          </cell>
          <cell r="H28">
            <v>57.62</v>
          </cell>
          <cell r="I28">
            <v>28.81</v>
          </cell>
          <cell r="J28">
            <v>28.81</v>
          </cell>
          <cell r="K28">
            <v>49.66</v>
          </cell>
        </row>
        <row r="29">
          <cell r="F29" t="str">
            <v xml:space="preserve">            Aprovechamiento Forestal</v>
          </cell>
          <cell r="G29" t="str">
            <v/>
          </cell>
          <cell r="H29">
            <v>57.62</v>
          </cell>
          <cell r="I29">
            <v>28.81</v>
          </cell>
          <cell r="J29">
            <v>28.81</v>
          </cell>
          <cell r="K29">
            <v>28.81</v>
          </cell>
        </row>
        <row r="30">
          <cell r="F30" t="str">
            <v xml:space="preserve">            Impuestos sobre ventas Alcaldia</v>
          </cell>
          <cell r="G30">
            <v>20.85</v>
          </cell>
          <cell r="H30" t="str">
            <v/>
          </cell>
          <cell r="I30" t="str">
            <v/>
          </cell>
          <cell r="J30">
            <v>0</v>
          </cell>
          <cell r="K30">
            <v>20.85</v>
          </cell>
        </row>
        <row r="31">
          <cell r="F31" t="str">
            <v>Mantenimiento, Reparaciones y Limpieza</v>
          </cell>
          <cell r="G31">
            <v>2765.23</v>
          </cell>
          <cell r="H31">
            <v>2860.02</v>
          </cell>
          <cell r="I31">
            <v>14.17</v>
          </cell>
          <cell r="J31">
            <v>2845.85</v>
          </cell>
          <cell r="K31">
            <v>5611.08</v>
          </cell>
        </row>
        <row r="32">
          <cell r="F32" t="str">
            <v xml:space="preserve">            Materiales y Suministros</v>
          </cell>
          <cell r="G32">
            <v>6.83</v>
          </cell>
          <cell r="H32">
            <v>466.56</v>
          </cell>
          <cell r="I32">
            <v>14.17</v>
          </cell>
          <cell r="J32">
            <v>452.39</v>
          </cell>
          <cell r="K32">
            <v>459.22</v>
          </cell>
        </row>
        <row r="33">
          <cell r="F33" t="str">
            <v xml:space="preserve">            Repuestos y Accesorios</v>
          </cell>
          <cell r="G33">
            <v>17.68</v>
          </cell>
          <cell r="H33" t="str">
            <v/>
          </cell>
          <cell r="I33" t="str">
            <v/>
          </cell>
          <cell r="J33">
            <v>0</v>
          </cell>
          <cell r="K33">
            <v>17.68</v>
          </cell>
        </row>
        <row r="34">
          <cell r="F34" t="str">
            <v xml:space="preserve">            Combustibles y Lubricantes</v>
          </cell>
          <cell r="G34">
            <v>2129.9</v>
          </cell>
          <cell r="H34">
            <v>2039.16</v>
          </cell>
          <cell r="I34" t="str">
            <v/>
          </cell>
          <cell r="J34">
            <v>2039.16</v>
          </cell>
          <cell r="K34">
            <v>4169.0600000000004</v>
          </cell>
        </row>
        <row r="35">
          <cell r="F35" t="str">
            <v xml:space="preserve">            Mantenimiento y Reparaciones</v>
          </cell>
          <cell r="G35">
            <v>562.30999999999995</v>
          </cell>
          <cell r="H35">
            <v>354.3</v>
          </cell>
          <cell r="I35" t="str">
            <v/>
          </cell>
          <cell r="J35">
            <v>354.3</v>
          </cell>
          <cell r="K35">
            <v>916.61</v>
          </cell>
        </row>
        <row r="36">
          <cell r="F36" t="str">
            <v xml:space="preserve">            Higiene y Limpieza</v>
          </cell>
          <cell r="G36">
            <v>48.51</v>
          </cell>
          <cell r="H36" t="str">
            <v/>
          </cell>
          <cell r="I36" t="str">
            <v/>
          </cell>
          <cell r="J36">
            <v>0</v>
          </cell>
          <cell r="K36">
            <v>48.51</v>
          </cell>
        </row>
        <row r="37">
          <cell r="F37" t="str">
            <v>Servicios Técnicos y Profesionales</v>
          </cell>
          <cell r="G37">
            <v>5117.3100000000004</v>
          </cell>
          <cell r="H37">
            <v>1534.99</v>
          </cell>
          <cell r="I37" t="str">
            <v/>
          </cell>
          <cell r="J37">
            <v>1534.99</v>
          </cell>
          <cell r="K37">
            <v>6652.3</v>
          </cell>
        </row>
        <row r="38">
          <cell r="F38" t="str">
            <v xml:space="preserve">            Jurídicos</v>
          </cell>
          <cell r="G38" t="str">
            <v/>
          </cell>
          <cell r="H38">
            <v>28.81</v>
          </cell>
          <cell r="I38" t="str">
            <v/>
          </cell>
          <cell r="J38">
            <v>28.81</v>
          </cell>
          <cell r="K38">
            <v>28.81</v>
          </cell>
        </row>
        <row r="39">
          <cell r="F39" t="str">
            <v xml:space="preserve">            Capacitación</v>
          </cell>
          <cell r="G39">
            <v>3117.31</v>
          </cell>
          <cell r="H39">
            <v>651.17999999999995</v>
          </cell>
          <cell r="I39" t="str">
            <v/>
          </cell>
          <cell r="J39">
            <v>651.17999999999995</v>
          </cell>
          <cell r="K39">
            <v>3768.49</v>
          </cell>
        </row>
        <row r="40">
          <cell r="F40" t="str">
            <v xml:space="preserve">            Vigilancia</v>
          </cell>
          <cell r="G40">
            <v>900</v>
          </cell>
          <cell r="H40">
            <v>760</v>
          </cell>
          <cell r="I40" t="str">
            <v/>
          </cell>
          <cell r="J40">
            <v>760</v>
          </cell>
          <cell r="K40">
            <v>1660</v>
          </cell>
        </row>
        <row r="41">
          <cell r="F41" t="str">
            <v xml:space="preserve">            Otros</v>
          </cell>
          <cell r="G41" t="str">
            <v/>
          </cell>
          <cell r="H41">
            <v>95</v>
          </cell>
          <cell r="I41" t="str">
            <v/>
          </cell>
          <cell r="J41">
            <v>95</v>
          </cell>
          <cell r="K41">
            <v>95</v>
          </cell>
        </row>
        <row r="42">
          <cell r="F42" t="str">
            <v xml:space="preserve">            Administracion</v>
          </cell>
          <cell r="G42">
            <v>1100</v>
          </cell>
          <cell r="H42" t="str">
            <v/>
          </cell>
          <cell r="I42" t="str">
            <v/>
          </cell>
          <cell r="J42">
            <v>0</v>
          </cell>
          <cell r="K42">
            <v>1100</v>
          </cell>
        </row>
        <row r="43">
          <cell r="F43" t="str">
            <v>Servicios Comerciales</v>
          </cell>
          <cell r="G43">
            <v>6650.43</v>
          </cell>
          <cell r="H43">
            <v>6552.15</v>
          </cell>
          <cell r="I43">
            <v>50</v>
          </cell>
          <cell r="J43">
            <v>6502.15</v>
          </cell>
          <cell r="K43">
            <v>13152.58</v>
          </cell>
        </row>
        <row r="44">
          <cell r="F44" t="str">
            <v xml:space="preserve">            Transporte y Almacenaje</v>
          </cell>
          <cell r="G44">
            <v>10.61</v>
          </cell>
          <cell r="H44">
            <v>230.77</v>
          </cell>
          <cell r="I44">
            <v>50</v>
          </cell>
          <cell r="J44">
            <v>180.77</v>
          </cell>
          <cell r="K44">
            <v>191.38</v>
          </cell>
        </row>
        <row r="45">
          <cell r="F45" t="str">
            <v xml:space="preserve">            Papelería y Útiles de Oficina</v>
          </cell>
          <cell r="G45">
            <v>132.47</v>
          </cell>
          <cell r="H45">
            <v>241.58</v>
          </cell>
          <cell r="I45" t="str">
            <v/>
          </cell>
          <cell r="J45">
            <v>241.58</v>
          </cell>
          <cell r="K45">
            <v>374.05</v>
          </cell>
        </row>
        <row r="46">
          <cell r="F46" t="str">
            <v xml:space="preserve">            Viatico y alimentacion</v>
          </cell>
          <cell r="G46">
            <v>385.81</v>
          </cell>
          <cell r="H46">
            <v>79.8</v>
          </cell>
          <cell r="I46" t="str">
            <v/>
          </cell>
          <cell r="J46">
            <v>79.8</v>
          </cell>
          <cell r="K46">
            <v>465.61</v>
          </cell>
        </row>
        <row r="47">
          <cell r="F47" t="str">
            <v xml:space="preserve">            Afilado de Herramientas</v>
          </cell>
          <cell r="G47">
            <v>45.86</v>
          </cell>
          <cell r="H47" t="str">
            <v/>
          </cell>
          <cell r="I47" t="str">
            <v/>
          </cell>
          <cell r="J47">
            <v>0</v>
          </cell>
          <cell r="K47">
            <v>45.86</v>
          </cell>
        </row>
        <row r="48">
          <cell r="F48" t="str">
            <v xml:space="preserve">            Hospedaje</v>
          </cell>
          <cell r="G48">
            <v>75.680000000000007</v>
          </cell>
          <cell r="H48" t="str">
            <v/>
          </cell>
          <cell r="I48" t="str">
            <v/>
          </cell>
          <cell r="J48">
            <v>0</v>
          </cell>
          <cell r="K48">
            <v>75.680000000000007</v>
          </cell>
        </row>
        <row r="49">
          <cell r="F49" t="str">
            <v xml:space="preserve">      Dietas</v>
          </cell>
          <cell r="G49">
            <v>6000</v>
          </cell>
          <cell r="H49">
            <v>6000</v>
          </cell>
          <cell r="I49" t="str">
            <v/>
          </cell>
          <cell r="J49">
            <v>6000</v>
          </cell>
          <cell r="K49">
            <v>12000</v>
          </cell>
        </row>
        <row r="50">
          <cell r="F50" t="str">
            <v>GASTOS DE MANTENIMIENTO (Maintenance Costs)</v>
          </cell>
          <cell r="G50">
            <v>3077.4</v>
          </cell>
          <cell r="H50">
            <v>1889.01</v>
          </cell>
          <cell r="I50" t="str">
            <v/>
          </cell>
          <cell r="J50">
            <v>1889.01</v>
          </cell>
          <cell r="K50">
            <v>4966.41</v>
          </cell>
        </row>
        <row r="51">
          <cell r="F51" t="str">
            <v>Sueldos y Salarios</v>
          </cell>
          <cell r="G51">
            <v>1800</v>
          </cell>
          <cell r="H51">
            <v>1875</v>
          </cell>
          <cell r="I51" t="str">
            <v/>
          </cell>
          <cell r="J51">
            <v>1875</v>
          </cell>
          <cell r="K51">
            <v>3675</v>
          </cell>
        </row>
        <row r="52">
          <cell r="F52" t="str">
            <v xml:space="preserve">            Salario Efectivo</v>
          </cell>
          <cell r="G52">
            <v>1800</v>
          </cell>
          <cell r="H52">
            <v>1875</v>
          </cell>
          <cell r="I52" t="str">
            <v/>
          </cell>
          <cell r="J52">
            <v>1875</v>
          </cell>
          <cell r="K52">
            <v>3675</v>
          </cell>
        </row>
        <row r="53">
          <cell r="F53" t="str">
            <v>Mantenimiento, Reparaciones y Limpieza</v>
          </cell>
          <cell r="G53">
            <v>1277.4000000000001</v>
          </cell>
          <cell r="H53">
            <v>14.01</v>
          </cell>
          <cell r="I53" t="str">
            <v/>
          </cell>
          <cell r="J53">
            <v>14.01</v>
          </cell>
          <cell r="K53">
            <v>1291.4100000000001</v>
          </cell>
        </row>
        <row r="54">
          <cell r="F54" t="str">
            <v xml:space="preserve">            Materiales y Suministros</v>
          </cell>
          <cell r="G54" t="str">
            <v/>
          </cell>
          <cell r="H54">
            <v>14.01</v>
          </cell>
          <cell r="I54" t="str">
            <v/>
          </cell>
          <cell r="J54">
            <v>14.01</v>
          </cell>
          <cell r="K54">
            <v>14.01</v>
          </cell>
        </row>
        <row r="55">
          <cell r="F55" t="str">
            <v xml:space="preserve">            Repuestos y Accesorios</v>
          </cell>
          <cell r="G55">
            <v>343.79</v>
          </cell>
          <cell r="H55" t="str">
            <v/>
          </cell>
          <cell r="I55" t="str">
            <v/>
          </cell>
          <cell r="J55">
            <v>0</v>
          </cell>
          <cell r="K55">
            <v>343.79</v>
          </cell>
        </row>
        <row r="56">
          <cell r="F56" t="str">
            <v xml:space="preserve">            Combustibles y Lubricantes</v>
          </cell>
          <cell r="G56">
            <v>439.32</v>
          </cell>
          <cell r="H56" t="str">
            <v/>
          </cell>
          <cell r="I56" t="str">
            <v/>
          </cell>
          <cell r="J56">
            <v>0</v>
          </cell>
          <cell r="K56">
            <v>439.32</v>
          </cell>
        </row>
        <row r="57">
          <cell r="F57" t="str">
            <v xml:space="preserve">            Mantenimiento y Reparaciones</v>
          </cell>
          <cell r="G57">
            <v>494.29</v>
          </cell>
          <cell r="H57" t="str">
            <v/>
          </cell>
          <cell r="I57" t="str">
            <v/>
          </cell>
          <cell r="J57">
            <v>0</v>
          </cell>
          <cell r="K57">
            <v>494.29</v>
          </cell>
        </row>
        <row r="58">
          <cell r="F58" t="str">
            <v>GASTOS FINANCIEROS (Financial Costs)</v>
          </cell>
          <cell r="G58">
            <v>96.26</v>
          </cell>
          <cell r="H58">
            <v>206.96</v>
          </cell>
          <cell r="I58">
            <v>14.39</v>
          </cell>
          <cell r="J58">
            <v>192.57</v>
          </cell>
          <cell r="K58">
            <v>288.83</v>
          </cell>
        </row>
        <row r="59">
          <cell r="F59" t="str">
            <v xml:space="preserve">    Gastos Financieros</v>
          </cell>
          <cell r="G59">
            <v>96.26</v>
          </cell>
          <cell r="H59">
            <v>206.96</v>
          </cell>
          <cell r="I59">
            <v>14.39</v>
          </cell>
          <cell r="J59">
            <v>192.57</v>
          </cell>
          <cell r="K59">
            <v>288.83</v>
          </cell>
        </row>
        <row r="60">
          <cell r="F60" t="str">
            <v>Comisiones</v>
          </cell>
          <cell r="G60">
            <v>97.26</v>
          </cell>
          <cell r="H60">
            <v>203.42</v>
          </cell>
          <cell r="I60" t="str">
            <v/>
          </cell>
          <cell r="J60">
            <v>203.42</v>
          </cell>
          <cell r="K60">
            <v>300.68</v>
          </cell>
        </row>
        <row r="61">
          <cell r="F61" t="str">
            <v>Perdida Cambiaria</v>
          </cell>
          <cell r="G61">
            <v>-1</v>
          </cell>
          <cell r="H61">
            <v>3.54</v>
          </cell>
          <cell r="I61">
            <v>14.39</v>
          </cell>
          <cell r="J61">
            <v>-10.85</v>
          </cell>
          <cell r="K61">
            <v>-11.85</v>
          </cell>
        </row>
        <row r="62">
          <cell r="F62" t="str">
            <v>GASTOS NO DEDUCIBLES DE RENTA (Deductible Expenses Income)</v>
          </cell>
          <cell r="G62">
            <v>2400</v>
          </cell>
          <cell r="H62" t="str">
            <v/>
          </cell>
          <cell r="I62" t="str">
            <v/>
          </cell>
          <cell r="J62">
            <v>0</v>
          </cell>
          <cell r="K62">
            <v>2400</v>
          </cell>
        </row>
        <row r="63">
          <cell r="F63" t="str">
            <v xml:space="preserve">    Multas y Reparos</v>
          </cell>
          <cell r="G63">
            <v>2400</v>
          </cell>
          <cell r="H63" t="str">
            <v/>
          </cell>
          <cell r="I63" t="str">
            <v/>
          </cell>
          <cell r="J63">
            <v>0</v>
          </cell>
          <cell r="K63">
            <v>2400</v>
          </cell>
        </row>
      </sheetData>
      <sheetData sheetId="1" refreshError="1">
        <row r="1">
          <cell r="A1" t="str">
            <v xml:space="preserve">     ACTIVO</v>
          </cell>
          <cell r="F1" t="str">
            <v xml:space="preserve">     INGRESOS</v>
          </cell>
          <cell r="G1">
            <v>-65935.88</v>
          </cell>
          <cell r="H1" t="str">
            <v/>
          </cell>
          <cell r="I1">
            <v>1350</v>
          </cell>
          <cell r="J1">
            <v>-1350</v>
          </cell>
          <cell r="K1">
            <v>-67285.88</v>
          </cell>
        </row>
        <row r="2">
          <cell r="F2" t="str">
            <v xml:space="preserve">     INGRESOS CORRIENTES</v>
          </cell>
          <cell r="G2">
            <v>-65935.88</v>
          </cell>
          <cell r="H2" t="str">
            <v/>
          </cell>
          <cell r="I2">
            <v>1350</v>
          </cell>
          <cell r="J2">
            <v>-1350</v>
          </cell>
          <cell r="K2">
            <v>-67285.88</v>
          </cell>
        </row>
        <row r="3">
          <cell r="F3" t="str">
            <v xml:space="preserve">     INGRESOS POR VENTAS</v>
          </cell>
          <cell r="G3">
            <v>-65933.600000000006</v>
          </cell>
          <cell r="H3" t="str">
            <v/>
          </cell>
          <cell r="I3">
            <v>1350</v>
          </cell>
          <cell r="J3">
            <v>-1350</v>
          </cell>
          <cell r="K3">
            <v>-67283.600000000006</v>
          </cell>
        </row>
        <row r="4">
          <cell r="F4" t="str">
            <v>VENTAS DE EXPORTACION</v>
          </cell>
          <cell r="G4">
            <v>-65933.600000000006</v>
          </cell>
          <cell r="H4" t="str">
            <v/>
          </cell>
          <cell r="I4">
            <v>1350</v>
          </cell>
          <cell r="J4">
            <v>-1350</v>
          </cell>
          <cell r="K4">
            <v>-67283.600000000006</v>
          </cell>
        </row>
        <row r="5">
          <cell r="F5" t="str">
            <v xml:space="preserve">    Productos Terminados</v>
          </cell>
          <cell r="G5">
            <v>-65933.600000000006</v>
          </cell>
          <cell r="H5" t="str">
            <v/>
          </cell>
          <cell r="I5">
            <v>1350</v>
          </cell>
          <cell r="J5">
            <v>-1350</v>
          </cell>
          <cell r="K5">
            <v>-67283.600000000006</v>
          </cell>
        </row>
        <row r="6">
          <cell r="F6" t="str">
            <v>Muebles</v>
          </cell>
          <cell r="G6">
            <v>-65933.600000000006</v>
          </cell>
          <cell r="H6" t="str">
            <v/>
          </cell>
          <cell r="I6">
            <v>1350</v>
          </cell>
          <cell r="J6">
            <v>-1350</v>
          </cell>
          <cell r="K6">
            <v>-67283.600000000006</v>
          </cell>
        </row>
        <row r="7">
          <cell r="F7" t="str">
            <v xml:space="preserve">     OTROS INGRESOS</v>
          </cell>
          <cell r="G7">
            <v>-2.2799999999999998</v>
          </cell>
          <cell r="H7" t="str">
            <v/>
          </cell>
          <cell r="I7" t="str">
            <v/>
          </cell>
          <cell r="J7">
            <v>0</v>
          </cell>
          <cell r="K7">
            <v>-2.2799999999999998</v>
          </cell>
        </row>
        <row r="8">
          <cell r="F8" t="str">
            <v>OTROS INGRESOS</v>
          </cell>
          <cell r="G8">
            <v>-2.2799999999999998</v>
          </cell>
          <cell r="H8" t="str">
            <v/>
          </cell>
          <cell r="I8" t="str">
            <v/>
          </cell>
          <cell r="J8">
            <v>0</v>
          </cell>
          <cell r="K8">
            <v>-2.2799999999999998</v>
          </cell>
        </row>
        <row r="9">
          <cell r="F9" t="str">
            <v>Venta de Madera Ripios, Costoneras,chatarras,otros</v>
          </cell>
          <cell r="G9">
            <v>-2.2799999999999998</v>
          </cell>
          <cell r="H9" t="str">
            <v/>
          </cell>
          <cell r="I9" t="str">
            <v/>
          </cell>
          <cell r="J9">
            <v>0</v>
          </cell>
          <cell r="K9">
            <v>-2.2799999999999998</v>
          </cell>
        </row>
        <row r="12">
          <cell r="F12" t="str">
            <v xml:space="preserve">     COSTOS Y GASTOS</v>
          </cell>
          <cell r="G12">
            <v>201630.4</v>
          </cell>
          <cell r="H12">
            <v>37841.870000000003</v>
          </cell>
          <cell r="I12">
            <v>57.36</v>
          </cell>
          <cell r="J12">
            <v>37784.51</v>
          </cell>
          <cell r="K12">
            <v>239414.91</v>
          </cell>
        </row>
        <row r="13">
          <cell r="F13" t="str">
            <v>COSTOS DE VENTAS (Cost of Sales)</v>
          </cell>
          <cell r="G13">
            <v>162052.91</v>
          </cell>
          <cell r="H13">
            <v>1550.47</v>
          </cell>
          <cell r="I13" t="str">
            <v/>
          </cell>
          <cell r="J13">
            <v>1550.47</v>
          </cell>
          <cell r="K13">
            <v>163603.38</v>
          </cell>
        </row>
        <row r="14">
          <cell r="F14" t="str">
            <v xml:space="preserve">    Productos Terminados</v>
          </cell>
          <cell r="G14">
            <v>162052.91</v>
          </cell>
          <cell r="H14">
            <v>1550.47</v>
          </cell>
          <cell r="I14" t="str">
            <v/>
          </cell>
          <cell r="J14">
            <v>1550.47</v>
          </cell>
          <cell r="K14">
            <v>163603.38</v>
          </cell>
        </row>
        <row r="15">
          <cell r="F15" t="str">
            <v>Muebles</v>
          </cell>
          <cell r="G15">
            <v>162052.91</v>
          </cell>
          <cell r="H15">
            <v>1550.47</v>
          </cell>
          <cell r="I15" t="str">
            <v/>
          </cell>
          <cell r="J15">
            <v>1550.47</v>
          </cell>
          <cell r="K15">
            <v>163603.38</v>
          </cell>
        </row>
        <row r="16">
          <cell r="F16" t="str">
            <v>GASTOS DE VENTA (Selling Expenses)</v>
          </cell>
          <cell r="G16">
            <v>2790.12</v>
          </cell>
          <cell r="H16">
            <v>41.73</v>
          </cell>
          <cell r="I16" t="str">
            <v/>
          </cell>
          <cell r="J16">
            <v>41.73</v>
          </cell>
          <cell r="K16">
            <v>2831.85</v>
          </cell>
        </row>
        <row r="17">
          <cell r="F17" t="str">
            <v>Impuesto y Seguros</v>
          </cell>
          <cell r="G17">
            <v>10.119999999999999</v>
          </cell>
          <cell r="H17" t="str">
            <v/>
          </cell>
          <cell r="I17" t="str">
            <v/>
          </cell>
          <cell r="J17">
            <v>0</v>
          </cell>
          <cell r="K17">
            <v>10.119999999999999</v>
          </cell>
        </row>
        <row r="18">
          <cell r="F18" t="str">
            <v xml:space="preserve">            Impuesto Exportacion</v>
          </cell>
          <cell r="G18">
            <v>10.119999999999999</v>
          </cell>
          <cell r="H18" t="str">
            <v/>
          </cell>
          <cell r="I18" t="str">
            <v/>
          </cell>
          <cell r="J18">
            <v>0</v>
          </cell>
          <cell r="K18">
            <v>10.119999999999999</v>
          </cell>
        </row>
        <row r="19">
          <cell r="F19" t="str">
            <v>Servicios Comerciales</v>
          </cell>
          <cell r="G19">
            <v>2780</v>
          </cell>
          <cell r="H19">
            <v>41.73</v>
          </cell>
          <cell r="I19" t="str">
            <v/>
          </cell>
          <cell r="J19">
            <v>41.73</v>
          </cell>
          <cell r="K19">
            <v>2821.73</v>
          </cell>
        </row>
        <row r="20">
          <cell r="F20" t="str">
            <v xml:space="preserve">            Transporte y Almacenaje</v>
          </cell>
          <cell r="G20" t="str">
            <v/>
          </cell>
          <cell r="H20">
            <v>41.73</v>
          </cell>
          <cell r="I20" t="str">
            <v/>
          </cell>
          <cell r="J20">
            <v>41.73</v>
          </cell>
          <cell r="K20">
            <v>41.73</v>
          </cell>
        </row>
        <row r="21">
          <cell r="F21" t="str">
            <v xml:space="preserve">            Publicidad y Propaganda</v>
          </cell>
          <cell r="G21">
            <v>2780</v>
          </cell>
          <cell r="H21" t="str">
            <v/>
          </cell>
          <cell r="I21" t="str">
            <v/>
          </cell>
          <cell r="J21">
            <v>0</v>
          </cell>
          <cell r="K21">
            <v>2780</v>
          </cell>
        </row>
        <row r="22">
          <cell r="F22" t="str">
            <v>GASTOS DE ADMINISTRACION (Administracion Expenses)</v>
          </cell>
          <cell r="G22">
            <v>29132.13</v>
          </cell>
          <cell r="H22">
            <v>34271.75</v>
          </cell>
          <cell r="I22" t="str">
            <v/>
          </cell>
          <cell r="J22">
            <v>34271.75</v>
          </cell>
          <cell r="K22">
            <v>63403.88</v>
          </cell>
        </row>
        <row r="23">
          <cell r="F23" t="str">
            <v>Sueldos y Salarios</v>
          </cell>
          <cell r="G23" t="str">
            <v/>
          </cell>
          <cell r="H23">
            <v>18386.439999999999</v>
          </cell>
          <cell r="I23" t="str">
            <v/>
          </cell>
          <cell r="J23">
            <v>18386.439999999999</v>
          </cell>
          <cell r="K23">
            <v>18386.439999999999</v>
          </cell>
        </row>
        <row r="24">
          <cell r="F24" t="str">
            <v xml:space="preserve">            Salario Efectivo</v>
          </cell>
          <cell r="G24" t="str">
            <v/>
          </cell>
          <cell r="H24">
            <v>10781.06</v>
          </cell>
          <cell r="I24" t="str">
            <v/>
          </cell>
          <cell r="J24">
            <v>10781.06</v>
          </cell>
          <cell r="K24">
            <v>10781.06</v>
          </cell>
        </row>
        <row r="25">
          <cell r="F25" t="str">
            <v xml:space="preserve">            Vacaciones</v>
          </cell>
          <cell r="G25" t="str">
            <v/>
          </cell>
          <cell r="H25">
            <v>1473.91</v>
          </cell>
          <cell r="I25" t="str">
            <v/>
          </cell>
          <cell r="J25">
            <v>1473.91</v>
          </cell>
          <cell r="K25">
            <v>1473.91</v>
          </cell>
        </row>
        <row r="26">
          <cell r="F26" t="str">
            <v xml:space="preserve">            Treceavo mes Aguinaldo</v>
          </cell>
          <cell r="G26" t="str">
            <v/>
          </cell>
          <cell r="H26">
            <v>1473.91</v>
          </cell>
          <cell r="I26" t="str">
            <v/>
          </cell>
          <cell r="J26">
            <v>1473.91</v>
          </cell>
          <cell r="K26">
            <v>1473.91</v>
          </cell>
        </row>
        <row r="27">
          <cell r="F27" t="str">
            <v xml:space="preserve">            Indemnizacion</v>
          </cell>
          <cell r="G27" t="str">
            <v/>
          </cell>
          <cell r="H27">
            <v>1473.91</v>
          </cell>
          <cell r="I27" t="str">
            <v/>
          </cell>
          <cell r="J27">
            <v>1473.91</v>
          </cell>
          <cell r="K27">
            <v>1473.91</v>
          </cell>
        </row>
        <row r="28">
          <cell r="F28" t="str">
            <v xml:space="preserve">            Seguro Social Patronal</v>
          </cell>
          <cell r="G28" t="str">
            <v/>
          </cell>
          <cell r="H28">
            <v>2829.91</v>
          </cell>
          <cell r="I28" t="str">
            <v/>
          </cell>
          <cell r="J28">
            <v>2829.91</v>
          </cell>
          <cell r="K28">
            <v>2829.91</v>
          </cell>
        </row>
        <row r="29">
          <cell r="F29" t="str">
            <v xml:space="preserve">            Inatec</v>
          </cell>
          <cell r="G29" t="str">
            <v/>
          </cell>
          <cell r="H29">
            <v>353.74</v>
          </cell>
          <cell r="I29" t="str">
            <v/>
          </cell>
          <cell r="J29">
            <v>353.74</v>
          </cell>
          <cell r="K29">
            <v>353.74</v>
          </cell>
        </row>
        <row r="30">
          <cell r="F30" t="str">
            <v>Servicios Básicos</v>
          </cell>
          <cell r="G30">
            <v>3666.51</v>
          </cell>
          <cell r="H30">
            <v>1848.65</v>
          </cell>
          <cell r="I30" t="str">
            <v/>
          </cell>
          <cell r="J30">
            <v>1848.65</v>
          </cell>
          <cell r="K30">
            <v>5515.16</v>
          </cell>
        </row>
        <row r="31">
          <cell r="F31" t="str">
            <v xml:space="preserve">            Agua y Alcantarillado</v>
          </cell>
          <cell r="G31">
            <v>152.16999999999999</v>
          </cell>
          <cell r="H31">
            <v>75.5</v>
          </cell>
          <cell r="I31" t="str">
            <v/>
          </cell>
          <cell r="J31">
            <v>75.5</v>
          </cell>
          <cell r="K31">
            <v>227.67</v>
          </cell>
        </row>
        <row r="32">
          <cell r="F32" t="str">
            <v xml:space="preserve">            Telefonos</v>
          </cell>
          <cell r="G32">
            <v>1769.2</v>
          </cell>
          <cell r="H32">
            <v>930</v>
          </cell>
          <cell r="I32" t="str">
            <v/>
          </cell>
          <cell r="J32">
            <v>930</v>
          </cell>
          <cell r="K32">
            <v>2699.2</v>
          </cell>
        </row>
        <row r="33">
          <cell r="F33" t="str">
            <v xml:space="preserve">            Telefonos Celulares</v>
          </cell>
          <cell r="G33">
            <v>1578.58</v>
          </cell>
          <cell r="H33">
            <v>759.76</v>
          </cell>
          <cell r="I33" t="str">
            <v/>
          </cell>
          <cell r="J33">
            <v>759.76</v>
          </cell>
          <cell r="K33">
            <v>2338.34</v>
          </cell>
        </row>
        <row r="34">
          <cell r="F34" t="str">
            <v xml:space="preserve">            Internet</v>
          </cell>
          <cell r="G34">
            <v>166.56</v>
          </cell>
          <cell r="H34">
            <v>83.39</v>
          </cell>
          <cell r="I34" t="str">
            <v/>
          </cell>
          <cell r="J34">
            <v>83.39</v>
          </cell>
          <cell r="K34">
            <v>249.95</v>
          </cell>
        </row>
        <row r="35">
          <cell r="F35" t="str">
            <v>Impuesto y Seguros</v>
          </cell>
          <cell r="G35">
            <v>49.66</v>
          </cell>
          <cell r="H35" t="str">
            <v/>
          </cell>
          <cell r="I35" t="str">
            <v/>
          </cell>
          <cell r="J35">
            <v>0</v>
          </cell>
          <cell r="K35">
            <v>49.66</v>
          </cell>
        </row>
        <row r="36">
          <cell r="F36" t="str">
            <v xml:space="preserve">            Aprovechamiento Forestal</v>
          </cell>
          <cell r="G36">
            <v>28.81</v>
          </cell>
          <cell r="H36" t="str">
            <v/>
          </cell>
          <cell r="I36" t="str">
            <v/>
          </cell>
          <cell r="J36">
            <v>0</v>
          </cell>
          <cell r="K36">
            <v>28.81</v>
          </cell>
        </row>
        <row r="37">
          <cell r="F37" t="str">
            <v xml:space="preserve">            Impuestos sobre ventas Alcaldia</v>
          </cell>
          <cell r="G37">
            <v>20.85</v>
          </cell>
          <cell r="H37" t="str">
            <v/>
          </cell>
          <cell r="I37" t="str">
            <v/>
          </cell>
          <cell r="J37">
            <v>0</v>
          </cell>
          <cell r="K37">
            <v>20.85</v>
          </cell>
        </row>
        <row r="38">
          <cell r="F38" t="str">
            <v>Alquileres y Derechos</v>
          </cell>
          <cell r="G38" t="str">
            <v/>
          </cell>
          <cell r="H38">
            <v>1101.5999999999999</v>
          </cell>
          <cell r="I38" t="str">
            <v/>
          </cell>
          <cell r="J38">
            <v>1101.5999999999999</v>
          </cell>
          <cell r="K38">
            <v>1101.5999999999999</v>
          </cell>
        </row>
        <row r="39">
          <cell r="F39" t="str">
            <v xml:space="preserve">            Alquiler de Imnuebles</v>
          </cell>
          <cell r="G39" t="str">
            <v/>
          </cell>
          <cell r="H39">
            <v>1101.5999999999999</v>
          </cell>
          <cell r="I39" t="str">
            <v/>
          </cell>
          <cell r="J39">
            <v>1101.5999999999999</v>
          </cell>
          <cell r="K39">
            <v>1101.5999999999999</v>
          </cell>
        </row>
        <row r="40">
          <cell r="F40" t="str">
            <v>Mantenimiento, Reparaciones y Limpieza</v>
          </cell>
          <cell r="G40">
            <v>5611.08</v>
          </cell>
          <cell r="H40">
            <v>2776.53</v>
          </cell>
          <cell r="I40" t="str">
            <v/>
          </cell>
          <cell r="J40">
            <v>2776.53</v>
          </cell>
          <cell r="K40">
            <v>8387.61</v>
          </cell>
        </row>
        <row r="41">
          <cell r="F41" t="str">
            <v xml:space="preserve">            Materiales y Suministros</v>
          </cell>
          <cell r="G41">
            <v>459.22</v>
          </cell>
          <cell r="H41" t="str">
            <v/>
          </cell>
          <cell r="I41" t="str">
            <v/>
          </cell>
          <cell r="J41">
            <v>0</v>
          </cell>
          <cell r="K41">
            <v>459.22</v>
          </cell>
        </row>
        <row r="42">
          <cell r="F42" t="str">
            <v xml:space="preserve">            Repuestos y Accesorios</v>
          </cell>
          <cell r="G42">
            <v>17.68</v>
          </cell>
          <cell r="H42">
            <v>5.84</v>
          </cell>
          <cell r="I42" t="str">
            <v/>
          </cell>
          <cell r="J42">
            <v>5.84</v>
          </cell>
          <cell r="K42">
            <v>23.52</v>
          </cell>
        </row>
        <row r="43">
          <cell r="F43" t="str">
            <v xml:space="preserve">            Combustibles y Lubricantes</v>
          </cell>
          <cell r="G43">
            <v>4169.0600000000004</v>
          </cell>
          <cell r="H43">
            <v>1407.95</v>
          </cell>
          <cell r="I43" t="str">
            <v/>
          </cell>
          <cell r="J43">
            <v>1407.95</v>
          </cell>
          <cell r="K43">
            <v>5577.01</v>
          </cell>
        </row>
        <row r="44">
          <cell r="F44" t="str">
            <v xml:space="preserve">            Mantenimiento y Reparaciones</v>
          </cell>
          <cell r="G44">
            <v>916.61</v>
          </cell>
          <cell r="H44">
            <v>1355.56</v>
          </cell>
          <cell r="I44" t="str">
            <v/>
          </cell>
          <cell r="J44">
            <v>1355.56</v>
          </cell>
          <cell r="K44">
            <v>2272.17</v>
          </cell>
        </row>
        <row r="45">
          <cell r="F45" t="str">
            <v xml:space="preserve">            Higiene y Limpieza</v>
          </cell>
          <cell r="G45">
            <v>48.51</v>
          </cell>
          <cell r="H45">
            <v>7.18</v>
          </cell>
          <cell r="I45" t="str">
            <v/>
          </cell>
          <cell r="J45">
            <v>7.18</v>
          </cell>
          <cell r="K45">
            <v>55.69</v>
          </cell>
        </row>
        <row r="46">
          <cell r="F46" t="str">
            <v>Servicios Técnicos y Profesionales</v>
          </cell>
          <cell r="G46">
            <v>6652.3</v>
          </cell>
          <cell r="H46">
            <v>3530</v>
          </cell>
          <cell r="I46" t="str">
            <v/>
          </cell>
          <cell r="J46">
            <v>3530</v>
          </cell>
          <cell r="K46">
            <v>10182.299999999999</v>
          </cell>
        </row>
        <row r="47">
          <cell r="F47" t="str">
            <v xml:space="preserve">            Jurídicos</v>
          </cell>
          <cell r="G47">
            <v>28.81</v>
          </cell>
          <cell r="H47" t="str">
            <v/>
          </cell>
          <cell r="I47" t="str">
            <v/>
          </cell>
          <cell r="J47">
            <v>0</v>
          </cell>
          <cell r="K47">
            <v>28.81</v>
          </cell>
        </row>
        <row r="48">
          <cell r="F48" t="str">
            <v xml:space="preserve">            Capacitación</v>
          </cell>
          <cell r="G48">
            <v>3768.49</v>
          </cell>
          <cell r="H48">
            <v>475</v>
          </cell>
          <cell r="I48" t="str">
            <v/>
          </cell>
          <cell r="J48">
            <v>475</v>
          </cell>
          <cell r="K48">
            <v>4243.49</v>
          </cell>
        </row>
        <row r="49">
          <cell r="F49" t="str">
            <v xml:space="preserve">            Informática y Sistemas Computarizados</v>
          </cell>
          <cell r="G49" t="str">
            <v/>
          </cell>
          <cell r="H49">
            <v>2200</v>
          </cell>
          <cell r="I49" t="str">
            <v/>
          </cell>
          <cell r="J49">
            <v>2200</v>
          </cell>
          <cell r="K49">
            <v>2200</v>
          </cell>
        </row>
        <row r="50">
          <cell r="F50" t="str">
            <v xml:space="preserve">            Vigilancia</v>
          </cell>
          <cell r="G50">
            <v>1660</v>
          </cell>
          <cell r="H50">
            <v>760</v>
          </cell>
          <cell r="I50" t="str">
            <v/>
          </cell>
          <cell r="J50">
            <v>760</v>
          </cell>
          <cell r="K50">
            <v>2420</v>
          </cell>
        </row>
        <row r="51">
          <cell r="F51" t="str">
            <v xml:space="preserve">            Otros</v>
          </cell>
          <cell r="G51">
            <v>95</v>
          </cell>
          <cell r="H51">
            <v>95</v>
          </cell>
          <cell r="I51" t="str">
            <v/>
          </cell>
          <cell r="J51">
            <v>95</v>
          </cell>
          <cell r="K51">
            <v>190</v>
          </cell>
        </row>
        <row r="52">
          <cell r="F52" t="str">
            <v xml:space="preserve">            Administracion</v>
          </cell>
          <cell r="G52">
            <v>1100</v>
          </cell>
          <cell r="H52" t="str">
            <v/>
          </cell>
          <cell r="I52" t="str">
            <v/>
          </cell>
          <cell r="J52">
            <v>0</v>
          </cell>
          <cell r="K52">
            <v>1100</v>
          </cell>
        </row>
        <row r="53">
          <cell r="F53" t="str">
            <v>Servicios Comerciales</v>
          </cell>
          <cell r="G53">
            <v>13152.58</v>
          </cell>
          <cell r="H53">
            <v>6628.53</v>
          </cell>
          <cell r="I53" t="str">
            <v/>
          </cell>
          <cell r="J53">
            <v>6628.53</v>
          </cell>
          <cell r="K53">
            <v>19781.11</v>
          </cell>
        </row>
        <row r="54">
          <cell r="F54" t="str">
            <v xml:space="preserve">            Transporte y Almacenaje</v>
          </cell>
          <cell r="G54">
            <v>191.38</v>
          </cell>
          <cell r="H54">
            <v>135.41</v>
          </cell>
          <cell r="I54" t="str">
            <v/>
          </cell>
          <cell r="J54">
            <v>135.41</v>
          </cell>
          <cell r="K54">
            <v>326.79000000000002</v>
          </cell>
        </row>
        <row r="55">
          <cell r="F55" t="str">
            <v xml:space="preserve">            Papelería y Útiles de Oficina</v>
          </cell>
          <cell r="G55">
            <v>374.05</v>
          </cell>
          <cell r="H55">
            <v>230.86</v>
          </cell>
          <cell r="I55" t="str">
            <v/>
          </cell>
          <cell r="J55">
            <v>230.86</v>
          </cell>
          <cell r="K55">
            <v>604.91</v>
          </cell>
        </row>
        <row r="56">
          <cell r="F56" t="str">
            <v xml:space="preserve">            Viatico y alimentacion</v>
          </cell>
          <cell r="G56">
            <v>465.61</v>
          </cell>
          <cell r="H56">
            <v>51.6</v>
          </cell>
          <cell r="I56" t="str">
            <v/>
          </cell>
          <cell r="J56">
            <v>51.6</v>
          </cell>
          <cell r="K56">
            <v>517.21</v>
          </cell>
        </row>
        <row r="57">
          <cell r="F57" t="str">
            <v xml:space="preserve">            Afilado de Herramientas</v>
          </cell>
          <cell r="G57">
            <v>45.86</v>
          </cell>
          <cell r="H57" t="str">
            <v/>
          </cell>
          <cell r="I57" t="str">
            <v/>
          </cell>
          <cell r="J57">
            <v>0</v>
          </cell>
          <cell r="K57">
            <v>45.86</v>
          </cell>
        </row>
        <row r="58">
          <cell r="F58" t="str">
            <v xml:space="preserve">            Aduaneros</v>
          </cell>
          <cell r="G58" t="str">
            <v/>
          </cell>
          <cell r="H58">
            <v>210.66</v>
          </cell>
          <cell r="I58" t="str">
            <v/>
          </cell>
          <cell r="J58">
            <v>210.66</v>
          </cell>
          <cell r="K58">
            <v>210.66</v>
          </cell>
        </row>
        <row r="59">
          <cell r="F59" t="str">
            <v xml:space="preserve">            Hospedaje</v>
          </cell>
          <cell r="G59">
            <v>75.680000000000007</v>
          </cell>
          <cell r="H59" t="str">
            <v/>
          </cell>
          <cell r="I59" t="str">
            <v/>
          </cell>
          <cell r="J59">
            <v>0</v>
          </cell>
          <cell r="K59">
            <v>75.680000000000007</v>
          </cell>
        </row>
        <row r="60">
          <cell r="F60" t="str">
            <v xml:space="preserve">      Dietas</v>
          </cell>
          <cell r="G60">
            <v>12000</v>
          </cell>
          <cell r="H60">
            <v>6000</v>
          </cell>
          <cell r="I60" t="str">
            <v/>
          </cell>
          <cell r="J60">
            <v>6000</v>
          </cell>
          <cell r="K60">
            <v>18000</v>
          </cell>
        </row>
        <row r="61">
          <cell r="F61" t="str">
            <v>GASTOS DE MANTENIMIENTO (Maintenance Costs)</v>
          </cell>
          <cell r="G61">
            <v>4966.41</v>
          </cell>
          <cell r="H61">
            <v>1655.16</v>
          </cell>
          <cell r="I61" t="str">
            <v/>
          </cell>
          <cell r="J61">
            <v>1655.16</v>
          </cell>
          <cell r="K61">
            <v>6621.57</v>
          </cell>
        </row>
        <row r="62">
          <cell r="F62" t="str">
            <v>Sueldos y Salarios</v>
          </cell>
          <cell r="G62">
            <v>3675</v>
          </cell>
          <cell r="H62">
            <v>1500</v>
          </cell>
          <cell r="I62" t="str">
            <v/>
          </cell>
          <cell r="J62">
            <v>1500</v>
          </cell>
          <cell r="K62">
            <v>5175</v>
          </cell>
        </row>
        <row r="63">
          <cell r="F63" t="str">
            <v xml:space="preserve">            Salario Efectivo</v>
          </cell>
          <cell r="G63">
            <v>3675</v>
          </cell>
          <cell r="H63">
            <v>1500</v>
          </cell>
          <cell r="I63" t="str">
            <v/>
          </cell>
          <cell r="J63">
            <v>1500</v>
          </cell>
          <cell r="K63">
            <v>5175</v>
          </cell>
        </row>
        <row r="64">
          <cell r="F64" t="str">
            <v>Mantenimiento, Reparaciones y Limpieza</v>
          </cell>
          <cell r="G64">
            <v>1291.4100000000001</v>
          </cell>
          <cell r="H64">
            <v>155.16</v>
          </cell>
          <cell r="I64" t="str">
            <v/>
          </cell>
          <cell r="J64">
            <v>155.16</v>
          </cell>
          <cell r="K64">
            <v>1446.57</v>
          </cell>
        </row>
        <row r="65">
          <cell r="F65" t="str">
            <v xml:space="preserve">            Materiales y Suministros</v>
          </cell>
          <cell r="G65">
            <v>14.01</v>
          </cell>
          <cell r="H65">
            <v>155.16</v>
          </cell>
          <cell r="I65" t="str">
            <v/>
          </cell>
          <cell r="J65">
            <v>155.16</v>
          </cell>
          <cell r="K65">
            <v>169.17</v>
          </cell>
        </row>
        <row r="66">
          <cell r="F66" t="str">
            <v xml:space="preserve">            Repuestos y Accesorios</v>
          </cell>
          <cell r="G66">
            <v>343.79</v>
          </cell>
          <cell r="H66" t="str">
            <v/>
          </cell>
          <cell r="I66" t="str">
            <v/>
          </cell>
          <cell r="J66">
            <v>0</v>
          </cell>
          <cell r="K66">
            <v>343.79</v>
          </cell>
        </row>
        <row r="67">
          <cell r="F67" t="str">
            <v xml:space="preserve">            Combustibles y Lubricantes</v>
          </cell>
          <cell r="G67">
            <v>439.32</v>
          </cell>
          <cell r="H67" t="str">
            <v/>
          </cell>
          <cell r="I67" t="str">
            <v/>
          </cell>
          <cell r="J67">
            <v>0</v>
          </cell>
          <cell r="K67">
            <v>439.32</v>
          </cell>
        </row>
        <row r="68">
          <cell r="F68" t="str">
            <v xml:space="preserve">            Mantenimiento y Reparaciones</v>
          </cell>
          <cell r="G68">
            <v>494.29</v>
          </cell>
          <cell r="H68" t="str">
            <v/>
          </cell>
          <cell r="I68" t="str">
            <v/>
          </cell>
          <cell r="J68">
            <v>0</v>
          </cell>
          <cell r="K68">
            <v>494.29</v>
          </cell>
        </row>
        <row r="69">
          <cell r="F69" t="str">
            <v>GASTOS FINANCIEROS (Financial Costs)</v>
          </cell>
          <cell r="G69">
            <v>288.83</v>
          </cell>
          <cell r="H69">
            <v>322.76</v>
          </cell>
          <cell r="I69">
            <v>57.36</v>
          </cell>
          <cell r="J69">
            <v>265.39999999999998</v>
          </cell>
          <cell r="K69">
            <v>554.23</v>
          </cell>
        </row>
        <row r="70">
          <cell r="F70" t="str">
            <v xml:space="preserve">    Gastos Financieros</v>
          </cell>
          <cell r="G70">
            <v>288.83</v>
          </cell>
          <cell r="H70">
            <v>322.76</v>
          </cell>
          <cell r="I70">
            <v>57.36</v>
          </cell>
          <cell r="J70">
            <v>265.39999999999998</v>
          </cell>
          <cell r="K70">
            <v>554.23</v>
          </cell>
        </row>
        <row r="71">
          <cell r="F71" t="str">
            <v>Comisiones</v>
          </cell>
          <cell r="G71">
            <v>300.68</v>
          </cell>
          <cell r="H71">
            <v>293.39</v>
          </cell>
          <cell r="I71" t="str">
            <v/>
          </cell>
          <cell r="J71">
            <v>293.39</v>
          </cell>
          <cell r="K71">
            <v>594.07000000000005</v>
          </cell>
        </row>
        <row r="72">
          <cell r="F72" t="str">
            <v>Perdida Cambiaria</v>
          </cell>
          <cell r="G72">
            <v>-11.85</v>
          </cell>
          <cell r="H72">
            <v>29.37</v>
          </cell>
          <cell r="I72">
            <v>57.36</v>
          </cell>
          <cell r="J72">
            <v>-27.99</v>
          </cell>
          <cell r="K72">
            <v>-39.840000000000003</v>
          </cell>
        </row>
        <row r="73">
          <cell r="F73" t="str">
            <v>GASTOS NO DEDUCIBLES DE RENTA (Deductible Expenses Income)</v>
          </cell>
          <cell r="G73">
            <v>2400</v>
          </cell>
          <cell r="H73" t="str">
            <v/>
          </cell>
          <cell r="I73" t="str">
            <v/>
          </cell>
          <cell r="J73">
            <v>0</v>
          </cell>
          <cell r="K73">
            <v>2400</v>
          </cell>
        </row>
        <row r="74">
          <cell r="F74" t="str">
            <v xml:space="preserve">    Multas y Reparos</v>
          </cell>
          <cell r="G74">
            <v>2400</v>
          </cell>
          <cell r="H74" t="str">
            <v/>
          </cell>
          <cell r="I74" t="str">
            <v/>
          </cell>
          <cell r="J74">
            <v>0</v>
          </cell>
          <cell r="K74">
            <v>2400</v>
          </cell>
        </row>
      </sheetData>
      <sheetData sheetId="2" refreshError="1">
        <row r="1">
          <cell r="A1" t="str">
            <v xml:space="preserve">     ACTIVO</v>
          </cell>
          <cell r="F1" t="str">
            <v xml:space="preserve">     INGRESOS</v>
          </cell>
          <cell r="G1" t="str">
            <v/>
          </cell>
          <cell r="H1" t="str">
            <v/>
          </cell>
          <cell r="I1">
            <v>2.2799999999999998</v>
          </cell>
          <cell r="J1">
            <v>-2.2799999999999998</v>
          </cell>
          <cell r="K1">
            <v>-2.2799999999999998</v>
          </cell>
        </row>
        <row r="2">
          <cell r="F2" t="str">
            <v xml:space="preserve">     INGRESOS CORRIENTES</v>
          </cell>
          <cell r="G2" t="str">
            <v/>
          </cell>
          <cell r="H2" t="str">
            <v/>
          </cell>
          <cell r="I2">
            <v>2.2799999999999998</v>
          </cell>
          <cell r="J2">
            <v>-2.2799999999999998</v>
          </cell>
          <cell r="K2">
            <v>-2.2799999999999998</v>
          </cell>
        </row>
        <row r="3">
          <cell r="F3" t="str">
            <v xml:space="preserve">     OTROS INGRESOS</v>
          </cell>
          <cell r="G3" t="str">
            <v/>
          </cell>
          <cell r="H3" t="str">
            <v/>
          </cell>
          <cell r="I3">
            <v>2.2799999999999998</v>
          </cell>
          <cell r="J3">
            <v>-2.2799999999999998</v>
          </cell>
          <cell r="K3">
            <v>-2.2799999999999998</v>
          </cell>
        </row>
        <row r="4">
          <cell r="F4" t="str">
            <v>OTROS INGRESOS</v>
          </cell>
          <cell r="G4" t="str">
            <v/>
          </cell>
          <cell r="H4" t="str">
            <v/>
          </cell>
          <cell r="I4">
            <v>2.2799999999999998</v>
          </cell>
          <cell r="J4">
            <v>-2.2799999999999998</v>
          </cell>
          <cell r="K4">
            <v>-2.2799999999999998</v>
          </cell>
        </row>
        <row r="5">
          <cell r="F5" t="str">
            <v>Venta de Madera Ripios, Costoneras,chatarras,otros</v>
          </cell>
          <cell r="G5" t="str">
            <v/>
          </cell>
          <cell r="H5" t="str">
            <v/>
          </cell>
          <cell r="I5">
            <v>2.2799999999999998</v>
          </cell>
          <cell r="J5">
            <v>-2.2799999999999998</v>
          </cell>
          <cell r="K5">
            <v>-2.2799999999999998</v>
          </cell>
        </row>
        <row r="6">
          <cell r="F6" t="str">
            <v xml:space="preserve">     EGRESOS</v>
          </cell>
          <cell r="G6" t="str">
            <v/>
          </cell>
          <cell r="H6">
            <v>21726.11</v>
          </cell>
          <cell r="I6">
            <v>8.86</v>
          </cell>
          <cell r="J6">
            <v>21717.25</v>
          </cell>
          <cell r="K6">
            <v>21717.25</v>
          </cell>
        </row>
        <row r="7">
          <cell r="F7" t="str">
            <v xml:space="preserve">     EGRESOS CORRIENTES</v>
          </cell>
          <cell r="G7" t="str">
            <v/>
          </cell>
          <cell r="H7">
            <v>21726.11</v>
          </cell>
          <cell r="I7">
            <v>8.86</v>
          </cell>
          <cell r="J7">
            <v>21717.25</v>
          </cell>
          <cell r="K7">
            <v>21717.25</v>
          </cell>
        </row>
        <row r="8">
          <cell r="F8" t="str">
            <v xml:space="preserve">     COSTOS Y GASTOS</v>
          </cell>
          <cell r="G8" t="str">
            <v/>
          </cell>
          <cell r="H8">
            <v>21726.11</v>
          </cell>
          <cell r="I8">
            <v>8.86</v>
          </cell>
          <cell r="J8">
            <v>21717.25</v>
          </cell>
          <cell r="K8">
            <v>21717.25</v>
          </cell>
        </row>
        <row r="9">
          <cell r="F9" t="str">
            <v>GASTOS DE ADMINISTRACION (Administracion Expenses)</v>
          </cell>
          <cell r="G9">
            <v>0.01</v>
          </cell>
          <cell r="H9">
            <v>16143.58</v>
          </cell>
          <cell r="I9" t="str">
            <v/>
          </cell>
          <cell r="J9">
            <v>16143.58</v>
          </cell>
          <cell r="K9">
            <v>16143.59</v>
          </cell>
        </row>
        <row r="10">
          <cell r="F10" t="str">
            <v>Servicios Básicos</v>
          </cell>
          <cell r="G10" t="str">
            <v/>
          </cell>
          <cell r="H10">
            <v>1589.77</v>
          </cell>
          <cell r="I10" t="str">
            <v/>
          </cell>
          <cell r="J10">
            <v>1589.77</v>
          </cell>
          <cell r="K10">
            <v>1589.77</v>
          </cell>
        </row>
        <row r="11">
          <cell r="F11" t="str">
            <v xml:space="preserve">            Agua y Alcantarillado</v>
          </cell>
          <cell r="G11" t="str">
            <v/>
          </cell>
          <cell r="H11">
            <v>76.42</v>
          </cell>
          <cell r="I11" t="str">
            <v/>
          </cell>
          <cell r="J11">
            <v>76.42</v>
          </cell>
          <cell r="K11">
            <v>76.42</v>
          </cell>
        </row>
        <row r="12">
          <cell r="F12" t="str">
            <v xml:space="preserve">            Telefonos</v>
          </cell>
          <cell r="G12" t="str">
            <v/>
          </cell>
          <cell r="H12">
            <v>742.67</v>
          </cell>
          <cell r="I12" t="str">
            <v/>
          </cell>
          <cell r="J12">
            <v>742.67</v>
          </cell>
          <cell r="K12">
            <v>742.67</v>
          </cell>
        </row>
        <row r="13">
          <cell r="F13" t="str">
            <v xml:space="preserve">            Telefonos Celulares</v>
          </cell>
          <cell r="G13" t="str">
            <v/>
          </cell>
          <cell r="H13">
            <v>687.47</v>
          </cell>
          <cell r="I13" t="str">
            <v/>
          </cell>
          <cell r="J13">
            <v>687.47</v>
          </cell>
          <cell r="K13">
            <v>687.47</v>
          </cell>
        </row>
        <row r="14">
          <cell r="F14" t="str">
            <v xml:space="preserve">            Internet</v>
          </cell>
          <cell r="G14" t="str">
            <v/>
          </cell>
          <cell r="H14">
            <v>83.21</v>
          </cell>
          <cell r="I14" t="str">
            <v/>
          </cell>
          <cell r="J14">
            <v>83.21</v>
          </cell>
          <cell r="K14">
            <v>83.21</v>
          </cell>
        </row>
        <row r="15">
          <cell r="F15" t="str">
            <v>Impuesto y Seguros</v>
          </cell>
          <cell r="G15" t="str">
            <v/>
          </cell>
          <cell r="H15">
            <v>20.85</v>
          </cell>
          <cell r="I15" t="str">
            <v/>
          </cell>
          <cell r="J15">
            <v>20.85</v>
          </cell>
          <cell r="K15">
            <v>20.85</v>
          </cell>
        </row>
        <row r="16">
          <cell r="F16" t="str">
            <v xml:space="preserve">            Impuestos sobre ventas Alcaldia</v>
          </cell>
          <cell r="G16" t="str">
            <v/>
          </cell>
          <cell r="H16">
            <v>20.85</v>
          </cell>
          <cell r="I16" t="str">
            <v/>
          </cell>
          <cell r="J16">
            <v>20.85</v>
          </cell>
          <cell r="K16">
            <v>20.85</v>
          </cell>
        </row>
        <row r="17">
          <cell r="F17" t="str">
            <v>Mantenimiento, Reparaciones y Limpieza</v>
          </cell>
          <cell r="G17" t="str">
            <v/>
          </cell>
          <cell r="H17">
            <v>2765.23</v>
          </cell>
          <cell r="I17" t="str">
            <v/>
          </cell>
          <cell r="J17">
            <v>2765.23</v>
          </cell>
          <cell r="K17">
            <v>2765.23</v>
          </cell>
        </row>
        <row r="18">
          <cell r="F18" t="str">
            <v xml:space="preserve">            Materiales y Suministros</v>
          </cell>
          <cell r="G18" t="str">
            <v/>
          </cell>
          <cell r="H18">
            <v>6.83</v>
          </cell>
          <cell r="I18" t="str">
            <v/>
          </cell>
          <cell r="J18">
            <v>6.83</v>
          </cell>
          <cell r="K18">
            <v>6.83</v>
          </cell>
        </row>
        <row r="19">
          <cell r="F19" t="str">
            <v xml:space="preserve">            Repuestos y Accesorios</v>
          </cell>
          <cell r="G19" t="str">
            <v/>
          </cell>
          <cell r="H19">
            <v>17.68</v>
          </cell>
          <cell r="I19" t="str">
            <v/>
          </cell>
          <cell r="J19">
            <v>17.68</v>
          </cell>
          <cell r="K19">
            <v>17.68</v>
          </cell>
        </row>
        <row r="20">
          <cell r="F20" t="str">
            <v xml:space="preserve">            Combustibles y Lubricantes</v>
          </cell>
          <cell r="G20" t="str">
            <v/>
          </cell>
          <cell r="H20">
            <v>2129.9</v>
          </cell>
          <cell r="I20" t="str">
            <v/>
          </cell>
          <cell r="J20">
            <v>2129.9</v>
          </cell>
          <cell r="K20">
            <v>2129.9</v>
          </cell>
        </row>
        <row r="21">
          <cell r="F21" t="str">
            <v xml:space="preserve">            Mantenimiento y Reparaciones</v>
          </cell>
          <cell r="G21" t="str">
            <v/>
          </cell>
          <cell r="H21">
            <v>562.30999999999995</v>
          </cell>
          <cell r="I21" t="str">
            <v/>
          </cell>
          <cell r="J21">
            <v>562.30999999999995</v>
          </cell>
          <cell r="K21">
            <v>562.30999999999995</v>
          </cell>
        </row>
        <row r="22">
          <cell r="F22" t="str">
            <v xml:space="preserve">            Higiene y Limpieza</v>
          </cell>
          <cell r="G22" t="str">
            <v/>
          </cell>
          <cell r="H22">
            <v>48.51</v>
          </cell>
          <cell r="I22" t="str">
            <v/>
          </cell>
          <cell r="J22">
            <v>48.51</v>
          </cell>
          <cell r="K22">
            <v>48.51</v>
          </cell>
        </row>
        <row r="23">
          <cell r="F23" t="str">
            <v>Servicios Técnicos y Profesionales</v>
          </cell>
          <cell r="G23" t="str">
            <v/>
          </cell>
          <cell r="H23">
            <v>5117.3100000000004</v>
          </cell>
          <cell r="I23" t="str">
            <v/>
          </cell>
          <cell r="J23">
            <v>5117.3100000000004</v>
          </cell>
          <cell r="K23">
            <v>5117.3100000000004</v>
          </cell>
        </row>
        <row r="24">
          <cell r="F24" t="str">
            <v xml:space="preserve">            Capacitación</v>
          </cell>
          <cell r="G24" t="str">
            <v/>
          </cell>
          <cell r="H24">
            <v>3117.31</v>
          </cell>
          <cell r="I24" t="str">
            <v/>
          </cell>
          <cell r="J24">
            <v>3117.31</v>
          </cell>
          <cell r="K24">
            <v>3117.31</v>
          </cell>
        </row>
        <row r="25">
          <cell r="F25" t="str">
            <v xml:space="preserve">            Vigilancia</v>
          </cell>
          <cell r="G25" t="str">
            <v/>
          </cell>
          <cell r="H25">
            <v>900</v>
          </cell>
          <cell r="I25" t="str">
            <v/>
          </cell>
          <cell r="J25">
            <v>900</v>
          </cell>
          <cell r="K25">
            <v>900</v>
          </cell>
        </row>
        <row r="26">
          <cell r="F26" t="str">
            <v xml:space="preserve">            Administracion</v>
          </cell>
          <cell r="G26" t="str">
            <v/>
          </cell>
          <cell r="H26">
            <v>1100</v>
          </cell>
          <cell r="I26" t="str">
            <v/>
          </cell>
          <cell r="J26">
            <v>1100</v>
          </cell>
          <cell r="K26">
            <v>1100</v>
          </cell>
        </row>
        <row r="27">
          <cell r="F27" t="str">
            <v>Servicios Comerciales</v>
          </cell>
          <cell r="G27">
            <v>0.01</v>
          </cell>
          <cell r="H27">
            <v>6650.42</v>
          </cell>
          <cell r="I27" t="str">
            <v/>
          </cell>
          <cell r="J27">
            <v>6650.42</v>
          </cell>
          <cell r="K27">
            <v>6650.43</v>
          </cell>
        </row>
        <row r="28">
          <cell r="F28" t="str">
            <v xml:space="preserve">            Transporte y Almacenaje</v>
          </cell>
          <cell r="G28" t="str">
            <v/>
          </cell>
          <cell r="H28">
            <v>10.61</v>
          </cell>
          <cell r="I28" t="str">
            <v/>
          </cell>
          <cell r="J28">
            <v>10.61</v>
          </cell>
          <cell r="K28">
            <v>10.61</v>
          </cell>
        </row>
        <row r="29">
          <cell r="F29" t="str">
            <v xml:space="preserve">            Papelería y Útiles de Oficina</v>
          </cell>
          <cell r="G29">
            <v>0.01</v>
          </cell>
          <cell r="H29">
            <v>132.46</v>
          </cell>
          <cell r="I29" t="str">
            <v/>
          </cell>
          <cell r="J29">
            <v>132.46</v>
          </cell>
          <cell r="K29">
            <v>132.47</v>
          </cell>
        </row>
        <row r="30">
          <cell r="F30" t="str">
            <v xml:space="preserve">            Viatico y alimentacion</v>
          </cell>
          <cell r="G30" t="str">
            <v/>
          </cell>
          <cell r="H30">
            <v>385.81</v>
          </cell>
          <cell r="I30" t="str">
            <v/>
          </cell>
          <cell r="J30">
            <v>385.81</v>
          </cell>
          <cell r="K30">
            <v>385.81</v>
          </cell>
        </row>
        <row r="31">
          <cell r="F31" t="str">
            <v xml:space="preserve">            Afilado de Herramientas</v>
          </cell>
          <cell r="G31" t="str">
            <v/>
          </cell>
          <cell r="H31">
            <v>45.86</v>
          </cell>
          <cell r="I31" t="str">
            <v/>
          </cell>
          <cell r="J31">
            <v>45.86</v>
          </cell>
          <cell r="K31">
            <v>45.86</v>
          </cell>
        </row>
        <row r="32">
          <cell r="F32" t="str">
            <v xml:space="preserve">            Hospedaje</v>
          </cell>
          <cell r="G32" t="str">
            <v/>
          </cell>
          <cell r="H32">
            <v>75.680000000000007</v>
          </cell>
          <cell r="I32" t="str">
            <v/>
          </cell>
          <cell r="J32">
            <v>75.680000000000007</v>
          </cell>
          <cell r="K32">
            <v>75.680000000000007</v>
          </cell>
        </row>
        <row r="33">
          <cell r="F33" t="str">
            <v xml:space="preserve">      Dietas</v>
          </cell>
          <cell r="G33" t="str">
            <v/>
          </cell>
          <cell r="H33">
            <v>6000</v>
          </cell>
          <cell r="I33" t="str">
            <v/>
          </cell>
          <cell r="J33">
            <v>6000</v>
          </cell>
          <cell r="K33">
            <v>6000</v>
          </cell>
        </row>
        <row r="34">
          <cell r="F34" t="str">
            <v>GASTOS DE MANTENIMIENTO (Maintenance Costs)</v>
          </cell>
          <cell r="G34" t="str">
            <v/>
          </cell>
          <cell r="H34">
            <v>3077.4</v>
          </cell>
          <cell r="I34" t="str">
            <v/>
          </cell>
          <cell r="J34">
            <v>3077.4</v>
          </cell>
          <cell r="K34">
            <v>3077.4</v>
          </cell>
        </row>
        <row r="35">
          <cell r="F35" t="str">
            <v>Sueldos y Salarios</v>
          </cell>
          <cell r="G35" t="str">
            <v/>
          </cell>
          <cell r="H35">
            <v>1800</v>
          </cell>
          <cell r="I35" t="str">
            <v/>
          </cell>
          <cell r="J35">
            <v>1800</v>
          </cell>
          <cell r="K35">
            <v>1800</v>
          </cell>
        </row>
        <row r="36">
          <cell r="F36" t="str">
            <v xml:space="preserve">            Salario Efectivo</v>
          </cell>
          <cell r="G36" t="str">
            <v/>
          </cell>
          <cell r="H36">
            <v>1800</v>
          </cell>
          <cell r="I36" t="str">
            <v/>
          </cell>
          <cell r="J36">
            <v>1800</v>
          </cell>
          <cell r="K36">
            <v>1800</v>
          </cell>
        </row>
        <row r="37">
          <cell r="F37" t="str">
            <v>Mantenimiento, Reparaciones y Limpieza</v>
          </cell>
          <cell r="G37" t="str">
            <v/>
          </cell>
          <cell r="H37">
            <v>1277.4000000000001</v>
          </cell>
          <cell r="I37" t="str">
            <v/>
          </cell>
          <cell r="J37">
            <v>1277.4000000000001</v>
          </cell>
          <cell r="K37">
            <v>1277.4000000000001</v>
          </cell>
        </row>
        <row r="38">
          <cell r="F38" t="str">
            <v xml:space="preserve">            Repuestos y Accesorios</v>
          </cell>
          <cell r="G38" t="str">
            <v/>
          </cell>
          <cell r="H38">
            <v>343.79</v>
          </cell>
          <cell r="I38" t="str">
            <v/>
          </cell>
          <cell r="J38">
            <v>343.79</v>
          </cell>
          <cell r="K38">
            <v>343.79</v>
          </cell>
        </row>
        <row r="39">
          <cell r="F39" t="str">
            <v xml:space="preserve">            Combustibles y Lubricantes</v>
          </cell>
          <cell r="G39" t="str">
            <v/>
          </cell>
          <cell r="H39">
            <v>439.32</v>
          </cell>
          <cell r="I39" t="str">
            <v/>
          </cell>
          <cell r="J39">
            <v>439.32</v>
          </cell>
          <cell r="K39">
            <v>439.32</v>
          </cell>
        </row>
        <row r="40">
          <cell r="F40" t="str">
            <v xml:space="preserve">            Mantenimiento y Reparaciones</v>
          </cell>
          <cell r="G40" t="str">
            <v/>
          </cell>
          <cell r="H40">
            <v>494.29</v>
          </cell>
          <cell r="I40" t="str">
            <v/>
          </cell>
          <cell r="J40">
            <v>494.29</v>
          </cell>
          <cell r="K40">
            <v>494.29</v>
          </cell>
        </row>
        <row r="41">
          <cell r="F41" t="str">
            <v>GASTOS FINANCIEROS (Financial Costs)</v>
          </cell>
          <cell r="G41">
            <v>-0.01</v>
          </cell>
          <cell r="H41">
            <v>105.13</v>
          </cell>
          <cell r="I41">
            <v>8.86</v>
          </cell>
          <cell r="J41">
            <v>96.27</v>
          </cell>
          <cell r="K41">
            <v>96.26</v>
          </cell>
        </row>
        <row r="42">
          <cell r="F42" t="str">
            <v xml:space="preserve">    Gastos Financieros</v>
          </cell>
          <cell r="G42">
            <v>-0.01</v>
          </cell>
          <cell r="H42">
            <v>105.13</v>
          </cell>
          <cell r="I42">
            <v>8.86</v>
          </cell>
          <cell r="J42">
            <v>96.27</v>
          </cell>
          <cell r="K42">
            <v>96.26</v>
          </cell>
        </row>
        <row r="43">
          <cell r="F43" t="str">
            <v>Comisiones</v>
          </cell>
          <cell r="G43">
            <v>-0.01</v>
          </cell>
          <cell r="H43">
            <v>97.27</v>
          </cell>
          <cell r="I43" t="str">
            <v/>
          </cell>
          <cell r="J43">
            <v>97.27</v>
          </cell>
          <cell r="K43">
            <v>97.26</v>
          </cell>
        </row>
        <row r="44">
          <cell r="F44" t="str">
            <v>Perdida Cambiaria</v>
          </cell>
          <cell r="G44" t="str">
            <v/>
          </cell>
          <cell r="H44">
            <v>7.86</v>
          </cell>
          <cell r="I44">
            <v>8.86</v>
          </cell>
          <cell r="J44">
            <v>-1</v>
          </cell>
          <cell r="K44">
            <v>-1</v>
          </cell>
        </row>
        <row r="45">
          <cell r="F45" t="str">
            <v>GASTOS NO DEDUCIBLES DE RENTA (Deductible Expenses Income)</v>
          </cell>
          <cell r="G45" t="str">
            <v/>
          </cell>
          <cell r="H45">
            <v>2400</v>
          </cell>
          <cell r="I45" t="str">
            <v/>
          </cell>
          <cell r="J45">
            <v>2400</v>
          </cell>
          <cell r="K45">
            <v>2400</v>
          </cell>
        </row>
        <row r="46">
          <cell r="F46" t="str">
            <v xml:space="preserve">    Multas y Reparos</v>
          </cell>
          <cell r="G46" t="str">
            <v/>
          </cell>
          <cell r="H46">
            <v>2400</v>
          </cell>
          <cell r="I46" t="str">
            <v/>
          </cell>
          <cell r="J46">
            <v>2400</v>
          </cell>
          <cell r="K46">
            <v>2400</v>
          </cell>
        </row>
      </sheetData>
      <sheetData sheetId="3" refreshError="1"/>
      <sheetData sheetId="4">
        <row r="1">
          <cell r="A1" t="str">
            <v xml:space="preserve">     ACTIVO</v>
          </cell>
        </row>
      </sheetData>
      <sheetData sheetId="5">
        <row r="1">
          <cell r="A1" t="str">
            <v xml:space="preserve">     ACTIVO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rio"/>
      <sheetName val="Datos"/>
      <sheetName val="Hoja2"/>
      <sheetName val="H-Aplicadas a los Dept"/>
      <sheetName val="HxH"/>
      <sheetName val="Horas Hombre"/>
      <sheetName val="Reporte"/>
      <sheetName val="Códigos"/>
      <sheetName val="Datos del personal"/>
      <sheetName val="Resumen Mensual"/>
      <sheetName val="Hoja4"/>
      <sheetName val="Hoja1"/>
    </sheetNames>
    <sheetDataSet>
      <sheetData sheetId="0" refreshError="1">
        <row r="51">
          <cell r="D51" t="str">
            <v>ADMINISTRACION</v>
          </cell>
        </row>
        <row r="52">
          <cell r="D52" t="str">
            <v>CONTABILIDAD</v>
          </cell>
        </row>
        <row r="53">
          <cell r="D53" t="str">
            <v>TESORERIA</v>
          </cell>
        </row>
        <row r="54">
          <cell r="D54" t="str">
            <v>RECURSOS HUMANOS</v>
          </cell>
        </row>
        <row r="55">
          <cell r="D55" t="str">
            <v>CONSERJERIA</v>
          </cell>
        </row>
        <row r="56">
          <cell r="D56" t="str">
            <v>LOGISTICA</v>
          </cell>
        </row>
        <row r="57">
          <cell r="D57" t="str">
            <v>SEGURIDAD</v>
          </cell>
        </row>
        <row r="58">
          <cell r="D58" t="str">
            <v>BODEGA</v>
          </cell>
        </row>
        <row r="59">
          <cell r="D59" t="str">
            <v>LIJADO</v>
          </cell>
        </row>
        <row r="60">
          <cell r="D60" t="str">
            <v>COMPRAS</v>
          </cell>
        </row>
        <row r="61">
          <cell r="D61" t="str">
            <v>PLANTACIONES</v>
          </cell>
        </row>
        <row r="62">
          <cell r="D62" t="str">
            <v>PLANTACIONES</v>
          </cell>
        </row>
        <row r="63">
          <cell r="D63" t="str">
            <v>PLANTACIONES</v>
          </cell>
        </row>
        <row r="64">
          <cell r="D64" t="str">
            <v>ASERRIO</v>
          </cell>
        </row>
        <row r="65">
          <cell r="D65" t="str">
            <v>CALDERAS</v>
          </cell>
        </row>
        <row r="66">
          <cell r="D66" t="str">
            <v>HORNOS</v>
          </cell>
        </row>
        <row r="67">
          <cell r="D67" t="str">
            <v>CEPILLO</v>
          </cell>
        </row>
        <row r="68">
          <cell r="D68" t="str">
            <v>PATIOS</v>
          </cell>
        </row>
        <row r="69">
          <cell r="D69" t="str">
            <v>CORTE BASTO</v>
          </cell>
        </row>
        <row r="70">
          <cell r="D70" t="str">
            <v>CORTE BASTO, AG</v>
          </cell>
        </row>
        <row r="71">
          <cell r="D71" t="str">
            <v>PLANTEL MILLWORKS</v>
          </cell>
        </row>
        <row r="72">
          <cell r="D72" t="str">
            <v>PANELES</v>
          </cell>
        </row>
        <row r="73">
          <cell r="D73" t="str">
            <v>OUTSOURSING</v>
          </cell>
        </row>
        <row r="74">
          <cell r="D74" t="str">
            <v>CORTE BASTO</v>
          </cell>
        </row>
        <row r="75">
          <cell r="D75" t="str">
            <v>FINGER</v>
          </cell>
        </row>
        <row r="76">
          <cell r="D76" t="str">
            <v>MAQUINADO</v>
          </cell>
        </row>
        <row r="77">
          <cell r="D77" t="str">
            <v>CUSTOM</v>
          </cell>
        </row>
        <row r="78">
          <cell r="D78" t="str">
            <v>PLATEL AGROFORESTAL</v>
          </cell>
        </row>
        <row r="79">
          <cell r="D79" t="str">
            <v>AFILADURIA</v>
          </cell>
        </row>
        <row r="80">
          <cell r="D80" t="str">
            <v>ENSAMBLE</v>
          </cell>
        </row>
        <row r="81">
          <cell r="D81" t="str">
            <v>ACABADO</v>
          </cell>
        </row>
        <row r="82">
          <cell r="D82" t="str">
            <v>EMPAQUE</v>
          </cell>
        </row>
        <row r="83">
          <cell r="D83" t="str">
            <v>CORTE BASTO, AG</v>
          </cell>
        </row>
        <row r="84">
          <cell r="D84" t="str">
            <v>INGENIERIA</v>
          </cell>
        </row>
        <row r="85">
          <cell r="D85" t="str">
            <v>ONE UNIT</v>
          </cell>
        </row>
        <row r="86">
          <cell r="D86" t="str">
            <v>PRODUCCION</v>
          </cell>
        </row>
        <row r="87">
          <cell r="D87" t="str">
            <v>CONTROL DE CALIDAD</v>
          </cell>
        </row>
        <row r="88">
          <cell r="D88" t="str">
            <v>INIAXA</v>
          </cell>
        </row>
        <row r="89">
          <cell r="D89" t="str">
            <v>CONTROL DE PRODUCCION</v>
          </cell>
        </row>
        <row r="90">
          <cell r="D90" t="str">
            <v>PLANIFICACION DE PRODUCCION</v>
          </cell>
        </row>
        <row r="91">
          <cell r="D91" t="str">
            <v>METODOS Y MOVIMIENTOS</v>
          </cell>
        </row>
        <row r="92">
          <cell r="D92" t="str">
            <v>MANTENIMIENTO</v>
          </cell>
        </row>
        <row r="93">
          <cell r="D93" t="str">
            <v>IMPORTACION/EXPORTACIÓN</v>
          </cell>
        </row>
        <row r="94">
          <cell r="D94" t="str">
            <v>TRANSPORTE</v>
          </cell>
        </row>
        <row r="95">
          <cell r="D95" t="str">
            <v>OPERATIVIDAD Y PROCEDIMIENTOS ZF</v>
          </cell>
        </row>
        <row r="96">
          <cell r="D96" t="str">
            <v>COMPRESORES</v>
          </cell>
        </row>
        <row r="97">
          <cell r="D97" t="str">
            <v>CERTIFICACION</v>
          </cell>
        </row>
        <row r="98">
          <cell r="D98" t="str">
            <v>DISEÑO</v>
          </cell>
        </row>
        <row r="99">
          <cell r="D99" t="str">
            <v>VENTAS</v>
          </cell>
        </row>
        <row r="100">
          <cell r="D100" t="str">
            <v>OTROS</v>
          </cell>
        </row>
      </sheetData>
      <sheetData sheetId="1"/>
      <sheetData sheetId="2">
        <row r="1">
          <cell r="A1">
            <v>4.6736111111111116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igos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Flujo de caja 8%"/>
      <sheetName val="Indicadores"/>
      <sheetName val="BG"/>
      <sheetName val="ER"/>
      <sheetName val="Apr"/>
      <sheetName val="bc ene"/>
      <sheetName val="bc feb"/>
      <sheetName val="bc mar"/>
      <sheetName val="bc abril"/>
      <sheetName val="Iniaxa - Real"/>
      <sheetName val="Activos"/>
      <sheetName val="Pasivos &amp; Patrimonio"/>
    </sheetNames>
    <sheetDataSet>
      <sheetData sheetId="0" refreshError="1">
        <row r="1">
          <cell r="A1" t="str">
            <v xml:space="preserve">     ACTIVO</v>
          </cell>
          <cell r="B1">
            <v>5374700.8099999996</v>
          </cell>
          <cell r="C1">
            <v>24275.21</v>
          </cell>
          <cell r="D1">
            <v>5398976.0199999996</v>
          </cell>
          <cell r="F1" t="str">
            <v xml:space="preserve">     INGRESOS</v>
          </cell>
          <cell r="G1" t="str">
            <v/>
          </cell>
          <cell r="H1" t="str">
            <v/>
          </cell>
          <cell r="I1">
            <v>53193.72</v>
          </cell>
          <cell r="J1">
            <v>-53193.72</v>
          </cell>
          <cell r="K1">
            <v>-53193.72</v>
          </cell>
        </row>
        <row r="2">
          <cell r="A2" t="str">
            <v xml:space="preserve">     CIRCULANTE</v>
          </cell>
          <cell r="B2">
            <v>450485.52</v>
          </cell>
          <cell r="C2">
            <v>93885.36</v>
          </cell>
          <cell r="D2">
            <v>544370.88</v>
          </cell>
          <cell r="F2" t="str">
            <v xml:space="preserve">     INGRESOS CORRIENTES</v>
          </cell>
          <cell r="G2" t="str">
            <v/>
          </cell>
          <cell r="H2" t="str">
            <v/>
          </cell>
          <cell r="I2">
            <v>53193.72</v>
          </cell>
          <cell r="J2">
            <v>-53193.72</v>
          </cell>
          <cell r="K2">
            <v>-53193.72</v>
          </cell>
        </row>
        <row r="3">
          <cell r="A3" t="str">
            <v xml:space="preserve">     CAJA Y BANCOS</v>
          </cell>
          <cell r="B3">
            <v>15006.18</v>
          </cell>
          <cell r="C3">
            <v>-7362.23</v>
          </cell>
          <cell r="D3">
            <v>7643.95</v>
          </cell>
          <cell r="F3" t="str">
            <v xml:space="preserve">     INGRESOS POR VENTAS</v>
          </cell>
          <cell r="G3" t="str">
            <v/>
          </cell>
          <cell r="H3" t="str">
            <v/>
          </cell>
          <cell r="I3">
            <v>53191.57</v>
          </cell>
          <cell r="J3">
            <v>-53191.57</v>
          </cell>
          <cell r="K3">
            <v>-53191.57</v>
          </cell>
        </row>
        <row r="4">
          <cell r="A4" t="str">
            <v>Caja</v>
          </cell>
          <cell r="B4">
            <v>209.36</v>
          </cell>
          <cell r="C4" t="str">
            <v/>
          </cell>
          <cell r="D4">
            <v>209.36</v>
          </cell>
          <cell r="F4" t="str">
            <v>Ventas de Crédito</v>
          </cell>
          <cell r="G4" t="str">
            <v/>
          </cell>
          <cell r="H4" t="str">
            <v/>
          </cell>
          <cell r="I4">
            <v>53191.57</v>
          </cell>
          <cell r="J4">
            <v>-53191.57</v>
          </cell>
          <cell r="K4">
            <v>-53191.57</v>
          </cell>
        </row>
        <row r="5">
          <cell r="A5" t="str">
            <v>Bancos Moneda Nacional</v>
          </cell>
          <cell r="B5">
            <v>913.96</v>
          </cell>
          <cell r="C5">
            <v>-218.84</v>
          </cell>
          <cell r="D5">
            <v>695.12</v>
          </cell>
          <cell r="F5" t="str">
            <v xml:space="preserve">    Alquileres y Servicios</v>
          </cell>
          <cell r="G5" t="str">
            <v/>
          </cell>
          <cell r="H5" t="str">
            <v/>
          </cell>
          <cell r="I5">
            <v>53191.57</v>
          </cell>
          <cell r="J5">
            <v>-53191.57</v>
          </cell>
          <cell r="K5">
            <v>-53191.57</v>
          </cell>
        </row>
        <row r="6">
          <cell r="A6" t="str">
            <v>Bancos Moneda Extranjera</v>
          </cell>
          <cell r="B6">
            <v>13882.86</v>
          </cell>
          <cell r="C6">
            <v>-7143.39</v>
          </cell>
          <cell r="D6">
            <v>6739.47</v>
          </cell>
          <cell r="F6" t="str">
            <v>Arrendamiento Fijo</v>
          </cell>
          <cell r="G6" t="str">
            <v/>
          </cell>
          <cell r="H6" t="str">
            <v/>
          </cell>
          <cell r="I6">
            <v>35763.65</v>
          </cell>
          <cell r="J6">
            <v>-35763.65</v>
          </cell>
          <cell r="K6">
            <v>-35763.65</v>
          </cell>
        </row>
        <row r="7">
          <cell r="A7" t="str">
            <v xml:space="preserve">     CUENTAS POR COBRAR</v>
          </cell>
          <cell r="B7">
            <v>431132.15</v>
          </cell>
          <cell r="C7">
            <v>100992.41</v>
          </cell>
          <cell r="D7">
            <v>532124.56000000006</v>
          </cell>
          <cell r="F7" t="str">
            <v>Arrendamiento Variable</v>
          </cell>
          <cell r="G7" t="str">
            <v/>
          </cell>
          <cell r="H7" t="str">
            <v/>
          </cell>
          <cell r="I7">
            <v>1369.8</v>
          </cell>
          <cell r="J7">
            <v>-1369.8</v>
          </cell>
          <cell r="K7">
            <v>-1369.8</v>
          </cell>
        </row>
        <row r="8">
          <cell r="A8" t="str">
            <v>Cuentas por cobrar</v>
          </cell>
          <cell r="B8">
            <v>322657.76</v>
          </cell>
          <cell r="C8">
            <v>41122.47</v>
          </cell>
          <cell r="D8">
            <v>363780.23</v>
          </cell>
          <cell r="F8" t="str">
            <v>Servicios Basicos</v>
          </cell>
          <cell r="G8" t="str">
            <v/>
          </cell>
          <cell r="H8" t="str">
            <v/>
          </cell>
          <cell r="I8">
            <v>13958.92</v>
          </cell>
          <cell r="J8">
            <v>-13958.92</v>
          </cell>
          <cell r="K8">
            <v>-13958.92</v>
          </cell>
        </row>
        <row r="9">
          <cell r="A9" t="str">
            <v>Ctas por Cobrar Empresas Usuarias</v>
          </cell>
          <cell r="B9">
            <v>107993.99</v>
          </cell>
          <cell r="C9">
            <v>59709.27</v>
          </cell>
          <cell r="D9">
            <v>167703.26</v>
          </cell>
          <cell r="F9" t="str">
            <v>Combustibles y Lubricantes</v>
          </cell>
          <cell r="G9" t="str">
            <v/>
          </cell>
          <cell r="H9" t="str">
            <v/>
          </cell>
          <cell r="I9">
            <v>2099.1999999999998</v>
          </cell>
          <cell r="J9">
            <v>-2099.1999999999998</v>
          </cell>
          <cell r="K9">
            <v>-2099.1999999999998</v>
          </cell>
        </row>
        <row r="10">
          <cell r="A10" t="str">
            <v>Pagos Anticipados</v>
          </cell>
          <cell r="B10">
            <v>480.4</v>
          </cell>
          <cell r="C10">
            <v>160.66999999999999</v>
          </cell>
          <cell r="D10">
            <v>641.07000000000005</v>
          </cell>
          <cell r="F10" t="str">
            <v xml:space="preserve">     PRODUCTOS FINANCIEROS</v>
          </cell>
          <cell r="G10" t="str">
            <v/>
          </cell>
          <cell r="H10" t="str">
            <v/>
          </cell>
          <cell r="I10">
            <v>2.15</v>
          </cell>
          <cell r="J10">
            <v>-2.15</v>
          </cell>
          <cell r="K10">
            <v>-2.15</v>
          </cell>
        </row>
        <row r="11">
          <cell r="A11" t="str">
            <v xml:space="preserve">     INVENTARIOS</v>
          </cell>
          <cell r="B11">
            <v>4347.1899999999996</v>
          </cell>
          <cell r="C11">
            <v>255.18</v>
          </cell>
          <cell r="D11">
            <v>4602.37</v>
          </cell>
          <cell r="F11" t="str">
            <v>Deslizamiento Cambiario</v>
          </cell>
          <cell r="G11" t="str">
            <v/>
          </cell>
          <cell r="H11" t="str">
            <v/>
          </cell>
          <cell r="I11">
            <v>2.15</v>
          </cell>
          <cell r="J11">
            <v>-2.15</v>
          </cell>
          <cell r="K11">
            <v>-2.15</v>
          </cell>
        </row>
        <row r="12">
          <cell r="A12" t="str">
            <v>Materiales y Suministros</v>
          </cell>
          <cell r="B12" t="str">
            <v/>
          </cell>
          <cell r="C12">
            <v>2884.6</v>
          </cell>
          <cell r="D12">
            <v>2884.6</v>
          </cell>
          <cell r="F12" t="str">
            <v>Utilidad Cambiaria</v>
          </cell>
          <cell r="G12" t="str">
            <v/>
          </cell>
          <cell r="H12" t="str">
            <v/>
          </cell>
          <cell r="I12">
            <v>2.15</v>
          </cell>
          <cell r="J12">
            <v>-2.15</v>
          </cell>
          <cell r="K12">
            <v>-2.15</v>
          </cell>
        </row>
        <row r="13">
          <cell r="A13" t="str">
            <v>Pedidos en Transito</v>
          </cell>
          <cell r="B13">
            <v>4347.1899999999996</v>
          </cell>
          <cell r="C13">
            <v>-2629.42</v>
          </cell>
          <cell r="D13">
            <v>1717.77</v>
          </cell>
          <cell r="F13" t="str">
            <v xml:space="preserve">     EGRESOS</v>
          </cell>
          <cell r="G13">
            <v>-0.03</v>
          </cell>
          <cell r="H13">
            <v>150013.4</v>
          </cell>
          <cell r="I13">
            <v>63283.839999999997</v>
          </cell>
          <cell r="J13">
            <v>86729.56</v>
          </cell>
          <cell r="K13">
            <v>86729.53</v>
          </cell>
        </row>
        <row r="14">
          <cell r="A14" t="str">
            <v xml:space="preserve">     ACTIVO FIJO</v>
          </cell>
          <cell r="B14">
            <v>4907419.53</v>
          </cell>
          <cell r="C14">
            <v>-69610.149999999994</v>
          </cell>
          <cell r="D14">
            <v>4837809.38</v>
          </cell>
          <cell r="F14" t="str">
            <v xml:space="preserve">     EGRESOS CORRIENTES</v>
          </cell>
          <cell r="G14">
            <v>-0.03</v>
          </cell>
          <cell r="H14">
            <v>150013.4</v>
          </cell>
          <cell r="I14">
            <v>63283.839999999997</v>
          </cell>
          <cell r="J14">
            <v>86729.56</v>
          </cell>
          <cell r="K14">
            <v>86729.53</v>
          </cell>
        </row>
        <row r="15">
          <cell r="A15" t="str">
            <v>Terrenos</v>
          </cell>
          <cell r="B15">
            <v>1071782.8500000001</v>
          </cell>
          <cell r="C15" t="str">
            <v/>
          </cell>
          <cell r="D15">
            <v>1071782.8500000001</v>
          </cell>
          <cell r="F15" t="str">
            <v xml:space="preserve">     COSTOS Y GASTOS</v>
          </cell>
          <cell r="G15">
            <v>-0.03</v>
          </cell>
          <cell r="H15">
            <v>150013.4</v>
          </cell>
          <cell r="I15">
            <v>63283.839999999997</v>
          </cell>
          <cell r="J15">
            <v>86729.56</v>
          </cell>
          <cell r="K15">
            <v>86729.53</v>
          </cell>
        </row>
        <row r="16">
          <cell r="A16" t="str">
            <v>Edificio</v>
          </cell>
          <cell r="B16">
            <v>1914041.12</v>
          </cell>
          <cell r="C16" t="str">
            <v/>
          </cell>
          <cell r="D16">
            <v>1914041.12</v>
          </cell>
          <cell r="F16" t="str">
            <v>GASTOS DE ADMINISTRACION</v>
          </cell>
          <cell r="G16" t="str">
            <v/>
          </cell>
          <cell r="H16">
            <v>130085.68</v>
          </cell>
          <cell r="I16">
            <v>63212.52</v>
          </cell>
          <cell r="J16">
            <v>66873.16</v>
          </cell>
          <cell r="K16">
            <v>66873.16</v>
          </cell>
        </row>
        <row r="17">
          <cell r="A17" t="str">
            <v>Maquinaria y Equipos</v>
          </cell>
          <cell r="B17">
            <v>2185112</v>
          </cell>
          <cell r="C17" t="str">
            <v/>
          </cell>
          <cell r="D17">
            <v>2185112</v>
          </cell>
          <cell r="F17" t="str">
            <v>Servicios Básicos</v>
          </cell>
          <cell r="G17" t="str">
            <v/>
          </cell>
          <cell r="H17">
            <v>9025.2800000000007</v>
          </cell>
          <cell r="I17" t="str">
            <v/>
          </cell>
          <cell r="J17">
            <v>9025.2800000000007</v>
          </cell>
          <cell r="K17">
            <v>9025.2800000000007</v>
          </cell>
        </row>
        <row r="18">
          <cell r="A18" t="str">
            <v>Equipo Rodante</v>
          </cell>
          <cell r="B18" t="str">
            <v/>
          </cell>
          <cell r="C18">
            <v>782.6</v>
          </cell>
          <cell r="D18">
            <v>782.6</v>
          </cell>
          <cell r="F18" t="str">
            <v xml:space="preserve">      Agua y Alcantarillado</v>
          </cell>
          <cell r="G18" t="str">
            <v/>
          </cell>
          <cell r="H18">
            <v>28.83</v>
          </cell>
          <cell r="I18" t="str">
            <v/>
          </cell>
          <cell r="J18">
            <v>28.83</v>
          </cell>
          <cell r="K18">
            <v>28.83</v>
          </cell>
        </row>
        <row r="19">
          <cell r="A19" t="str">
            <v>Mobiliario y Equipo de Oficina</v>
          </cell>
          <cell r="B19" t="str">
            <v/>
          </cell>
          <cell r="C19">
            <v>2974.23</v>
          </cell>
          <cell r="D19">
            <v>2974.23</v>
          </cell>
          <cell r="F19" t="str">
            <v xml:space="preserve">      Energia Electrica</v>
          </cell>
          <cell r="G19" t="str">
            <v/>
          </cell>
          <cell r="H19">
            <v>8996.4500000000007</v>
          </cell>
          <cell r="I19" t="str">
            <v/>
          </cell>
          <cell r="J19">
            <v>8996.4500000000007</v>
          </cell>
          <cell r="K19">
            <v>8996.4500000000007</v>
          </cell>
        </row>
        <row r="20">
          <cell r="A20" t="str">
            <v>Construcciones en Proceso</v>
          </cell>
          <cell r="B20">
            <v>289786.55</v>
          </cell>
          <cell r="C20">
            <v>14623.3</v>
          </cell>
          <cell r="D20">
            <v>304409.84999999998</v>
          </cell>
          <cell r="F20" t="str">
            <v>Impuestos y Seguros</v>
          </cell>
          <cell r="G20" t="str">
            <v/>
          </cell>
          <cell r="H20">
            <v>1489.4</v>
          </cell>
          <cell r="I20" t="str">
            <v/>
          </cell>
          <cell r="J20">
            <v>1489.4</v>
          </cell>
          <cell r="K20">
            <v>1489.4</v>
          </cell>
        </row>
        <row r="21">
          <cell r="A21" t="str">
            <v>Depreciación Acumulada</v>
          </cell>
          <cell r="B21">
            <v>-553302.99</v>
          </cell>
          <cell r="C21">
            <v>-87990.28</v>
          </cell>
          <cell r="D21">
            <v>-641293.27</v>
          </cell>
          <cell r="F21" t="str">
            <v xml:space="preserve">      Edificio e Instalaciones</v>
          </cell>
          <cell r="G21" t="str">
            <v/>
          </cell>
          <cell r="H21">
            <v>1427.15</v>
          </cell>
          <cell r="I21" t="str">
            <v/>
          </cell>
          <cell r="J21">
            <v>1427.15</v>
          </cell>
          <cell r="K21">
            <v>1427.15</v>
          </cell>
        </row>
        <row r="22">
          <cell r="A22" t="str">
            <v xml:space="preserve">     OTROS ACTIVOS</v>
          </cell>
          <cell r="B22">
            <v>16795.759999999998</v>
          </cell>
          <cell r="C22" t="str">
            <v/>
          </cell>
          <cell r="D22">
            <v>16795.759999999998</v>
          </cell>
          <cell r="F22" t="str">
            <v xml:space="preserve">      Matricula y Licencias</v>
          </cell>
          <cell r="G22" t="str">
            <v/>
          </cell>
          <cell r="H22">
            <v>62.25</v>
          </cell>
          <cell r="I22" t="str">
            <v/>
          </cell>
          <cell r="J22">
            <v>62.25</v>
          </cell>
          <cell r="K22">
            <v>62.25</v>
          </cell>
        </row>
        <row r="23">
          <cell r="A23" t="str">
            <v>Depósitos en Garantía</v>
          </cell>
          <cell r="B23">
            <v>10000</v>
          </cell>
          <cell r="C23" t="str">
            <v/>
          </cell>
          <cell r="D23">
            <v>10000</v>
          </cell>
          <cell r="F23" t="str">
            <v>Depreciaciones y Amortizaciones</v>
          </cell>
          <cell r="G23">
            <v>0.01</v>
          </cell>
          <cell r="H23">
            <v>101646.27</v>
          </cell>
          <cell r="I23">
            <v>57209.89</v>
          </cell>
          <cell r="J23">
            <v>44436.38</v>
          </cell>
          <cell r="K23">
            <v>44436.39</v>
          </cell>
        </row>
        <row r="24">
          <cell r="A24" t="str">
            <v>Otros Activos</v>
          </cell>
          <cell r="B24">
            <v>6795.76</v>
          </cell>
          <cell r="C24" t="str">
            <v/>
          </cell>
          <cell r="D24">
            <v>6795.76</v>
          </cell>
          <cell r="F24" t="str">
            <v xml:space="preserve">      Edificio e Instalaciones</v>
          </cell>
          <cell r="G24">
            <v>0.01</v>
          </cell>
          <cell r="H24">
            <v>12964.13</v>
          </cell>
          <cell r="I24" t="str">
            <v/>
          </cell>
          <cell r="J24">
            <v>12964.13</v>
          </cell>
          <cell r="K24">
            <v>12964.14</v>
          </cell>
        </row>
        <row r="25">
          <cell r="A25" t="str">
            <v xml:space="preserve">     PASIVO</v>
          </cell>
          <cell r="B25">
            <v>-2988278.88</v>
          </cell>
          <cell r="C25">
            <v>-101364.93</v>
          </cell>
          <cell r="D25">
            <v>-3089643.81</v>
          </cell>
          <cell r="F25" t="str">
            <v xml:space="preserve">      Maquinaria y Equipos</v>
          </cell>
          <cell r="G25" t="str">
            <v/>
          </cell>
          <cell r="H25">
            <v>88624.56</v>
          </cell>
          <cell r="I25">
            <v>57209.89</v>
          </cell>
          <cell r="J25">
            <v>31414.67</v>
          </cell>
          <cell r="K25">
            <v>31414.67</v>
          </cell>
        </row>
        <row r="26">
          <cell r="A26" t="str">
            <v xml:space="preserve">     PASIVO CIRCULANTE</v>
          </cell>
          <cell r="B26">
            <v>-194118.1</v>
          </cell>
          <cell r="C26">
            <v>43726.51</v>
          </cell>
          <cell r="D26">
            <v>-150391.59</v>
          </cell>
          <cell r="F26" t="str">
            <v xml:space="preserve">      Equipos Rodantes</v>
          </cell>
          <cell r="G26" t="str">
            <v/>
          </cell>
          <cell r="H26">
            <v>8.14</v>
          </cell>
          <cell r="I26" t="str">
            <v/>
          </cell>
          <cell r="J26">
            <v>8.14</v>
          </cell>
          <cell r="K26">
            <v>8.14</v>
          </cell>
        </row>
        <row r="27">
          <cell r="A27" t="str">
            <v xml:space="preserve">     DOCUMENTOS Y CUENTAS POR PAGAR</v>
          </cell>
          <cell r="B27">
            <v>-194118.1</v>
          </cell>
          <cell r="C27">
            <v>43726.51</v>
          </cell>
          <cell r="D27">
            <v>-150391.59</v>
          </cell>
          <cell r="F27" t="str">
            <v xml:space="preserve">      Equipos de Oficina</v>
          </cell>
          <cell r="G27" t="str">
            <v/>
          </cell>
          <cell r="H27">
            <v>49.44</v>
          </cell>
          <cell r="I27" t="str">
            <v/>
          </cell>
          <cell r="J27">
            <v>49.44</v>
          </cell>
          <cell r="K27">
            <v>49.44</v>
          </cell>
        </row>
        <row r="28">
          <cell r="A28" t="str">
            <v>Proveedores</v>
          </cell>
          <cell r="B28">
            <v>-7568.76</v>
          </cell>
          <cell r="C28">
            <v>-4611.08</v>
          </cell>
          <cell r="D28">
            <v>-12179.84</v>
          </cell>
          <cell r="F28" t="str">
            <v>Mantenimiento, Reparaciones y Limpeza</v>
          </cell>
          <cell r="G28" t="str">
            <v/>
          </cell>
          <cell r="H28">
            <v>1297.56</v>
          </cell>
          <cell r="I28" t="str">
            <v/>
          </cell>
          <cell r="J28">
            <v>1297.56</v>
          </cell>
          <cell r="K28">
            <v>1297.56</v>
          </cell>
        </row>
        <row r="29">
          <cell r="A29" t="str">
            <v>Cuentas por Pagar</v>
          </cell>
          <cell r="B29">
            <v>-178877.5</v>
          </cell>
          <cell r="C29">
            <v>50000</v>
          </cell>
          <cell r="D29">
            <v>-128877.5</v>
          </cell>
          <cell r="F29" t="str">
            <v xml:space="preserve">      Materiales y Suministros</v>
          </cell>
          <cell r="G29">
            <v>-0.01</v>
          </cell>
          <cell r="H29">
            <v>57.51</v>
          </cell>
          <cell r="I29" t="str">
            <v/>
          </cell>
          <cell r="J29">
            <v>57.51</v>
          </cell>
          <cell r="K29">
            <v>57.5</v>
          </cell>
        </row>
        <row r="30">
          <cell r="A30" t="str">
            <v>Ctas por Pagar Empresas Usuarias</v>
          </cell>
          <cell r="B30">
            <v>-6795.77</v>
          </cell>
          <cell r="C30">
            <v>-1000</v>
          </cell>
          <cell r="D30">
            <v>-7795.77</v>
          </cell>
          <cell r="F30" t="str">
            <v xml:space="preserve">      Repuestos y Accesorios</v>
          </cell>
          <cell r="G30">
            <v>0.01</v>
          </cell>
          <cell r="H30">
            <v>121.5</v>
          </cell>
          <cell r="I30" t="str">
            <v/>
          </cell>
          <cell r="J30">
            <v>121.5</v>
          </cell>
          <cell r="K30">
            <v>121.51</v>
          </cell>
        </row>
        <row r="31">
          <cell r="A31" t="str">
            <v>Impuestos Acumulados por Pagar</v>
          </cell>
          <cell r="B31">
            <v>-876.07</v>
          </cell>
          <cell r="C31">
            <v>-664.13</v>
          </cell>
          <cell r="D31">
            <v>-1540.2</v>
          </cell>
          <cell r="F31" t="str">
            <v xml:space="preserve">      Combustibles y Lubricantes</v>
          </cell>
          <cell r="G31">
            <v>0.01</v>
          </cell>
          <cell r="H31">
            <v>787.78</v>
          </cell>
          <cell r="I31" t="str">
            <v/>
          </cell>
          <cell r="J31">
            <v>787.78</v>
          </cell>
          <cell r="K31">
            <v>787.79</v>
          </cell>
        </row>
        <row r="32">
          <cell r="A32" t="str">
            <v>Gastos Acumulados por Pagar</v>
          </cell>
          <cell r="B32" t="str">
            <v/>
          </cell>
          <cell r="C32">
            <v>1.72</v>
          </cell>
          <cell r="D32">
            <v>1.72</v>
          </cell>
          <cell r="F32" t="str">
            <v xml:space="preserve">      Mantenimiento y Reparaciones</v>
          </cell>
          <cell r="G32">
            <v>-0.01</v>
          </cell>
          <cell r="H32">
            <v>308.25</v>
          </cell>
          <cell r="I32" t="str">
            <v/>
          </cell>
          <cell r="J32">
            <v>308.25</v>
          </cell>
          <cell r="K32">
            <v>308.24</v>
          </cell>
        </row>
        <row r="33">
          <cell r="A33" t="str">
            <v xml:space="preserve">     PASIVO FIJO</v>
          </cell>
          <cell r="F33" t="str">
            <v xml:space="preserve">      Higiene y Limpieza</v>
          </cell>
          <cell r="G33" t="str">
            <v/>
          </cell>
          <cell r="H33">
            <v>22.52</v>
          </cell>
          <cell r="I33" t="str">
            <v/>
          </cell>
          <cell r="J33">
            <v>22.52</v>
          </cell>
          <cell r="K33">
            <v>22.52</v>
          </cell>
        </row>
        <row r="34">
          <cell r="A34" t="str">
            <v xml:space="preserve">     DOCUMENTOS Y CUENTAS POR PAGAR L.P.</v>
          </cell>
          <cell r="B34">
            <v>-2794160.78</v>
          </cell>
          <cell r="C34">
            <v>-145091.44</v>
          </cell>
          <cell r="D34">
            <v>-2939252.22</v>
          </cell>
          <cell r="F34" t="str">
            <v>Servicios Técnicos y Profsionales</v>
          </cell>
          <cell r="G34" t="str">
            <v/>
          </cell>
          <cell r="H34">
            <v>2673.75</v>
          </cell>
          <cell r="I34" t="str">
            <v/>
          </cell>
          <cell r="J34">
            <v>2673.75</v>
          </cell>
          <cell r="K34">
            <v>2673.75</v>
          </cell>
        </row>
        <row r="35">
          <cell r="A35" t="str">
            <v>Prestamos por Pagar</v>
          </cell>
          <cell r="B35">
            <v>-2794160.78</v>
          </cell>
          <cell r="C35">
            <v>-145091.44</v>
          </cell>
          <cell r="D35">
            <v>-2939252.22</v>
          </cell>
          <cell r="F35" t="str">
            <v xml:space="preserve">      Vigilancia</v>
          </cell>
          <cell r="G35" t="str">
            <v/>
          </cell>
          <cell r="H35">
            <v>1828.75</v>
          </cell>
          <cell r="I35" t="str">
            <v/>
          </cell>
          <cell r="J35">
            <v>1828.75</v>
          </cell>
          <cell r="K35">
            <v>1828.75</v>
          </cell>
        </row>
        <row r="36">
          <cell r="A36" t="str">
            <v xml:space="preserve">     PATRIMONIO</v>
          </cell>
          <cell r="B36">
            <v>-2386421.9300000002</v>
          </cell>
          <cell r="C36">
            <v>77089.740000000005</v>
          </cell>
          <cell r="D36">
            <v>-2309332.21</v>
          </cell>
          <cell r="F36" t="str">
            <v xml:space="preserve">      Evaluos y Certificaciones</v>
          </cell>
          <cell r="G36" t="str">
            <v/>
          </cell>
          <cell r="H36">
            <v>845</v>
          </cell>
          <cell r="I36" t="str">
            <v/>
          </cell>
          <cell r="J36">
            <v>845</v>
          </cell>
          <cell r="K36">
            <v>845</v>
          </cell>
        </row>
        <row r="37">
          <cell r="A37" t="str">
            <v xml:space="preserve">     PATRIMONIO Y RESERVAS</v>
          </cell>
          <cell r="B37">
            <v>-2535823.9700000002</v>
          </cell>
          <cell r="C37" t="str">
            <v/>
          </cell>
          <cell r="D37">
            <v>-2535823.9700000002</v>
          </cell>
          <cell r="F37" t="str">
            <v>Servicios Comerciales</v>
          </cell>
          <cell r="G37">
            <v>-0.01</v>
          </cell>
          <cell r="H37">
            <v>7953.42</v>
          </cell>
          <cell r="I37">
            <v>6002.63</v>
          </cell>
          <cell r="J37">
            <v>1950.79</v>
          </cell>
          <cell r="K37">
            <v>1950.78</v>
          </cell>
        </row>
        <row r="38">
          <cell r="A38" t="str">
            <v xml:space="preserve">     PATRIMONIO</v>
          </cell>
          <cell r="B38">
            <v>-2535823.9700000002</v>
          </cell>
          <cell r="C38" t="str">
            <v/>
          </cell>
          <cell r="D38">
            <v>-2535823.9700000002</v>
          </cell>
          <cell r="F38" t="str">
            <v xml:space="preserve">      Papelería y Útiles de Oficina</v>
          </cell>
          <cell r="G38">
            <v>-0.01</v>
          </cell>
          <cell r="H38">
            <v>224.66</v>
          </cell>
          <cell r="I38" t="str">
            <v/>
          </cell>
          <cell r="J38">
            <v>224.66</v>
          </cell>
          <cell r="K38">
            <v>224.65</v>
          </cell>
        </row>
        <row r="39">
          <cell r="A39" t="str">
            <v>Capital Autorizado</v>
          </cell>
          <cell r="B39">
            <v>-2539.36</v>
          </cell>
          <cell r="C39" t="str">
            <v/>
          </cell>
          <cell r="D39">
            <v>-2539.36</v>
          </cell>
          <cell r="F39" t="str">
            <v xml:space="preserve">      Viatico y alimentacion</v>
          </cell>
          <cell r="G39" t="str">
            <v/>
          </cell>
          <cell r="H39">
            <v>1147.3599999999999</v>
          </cell>
          <cell r="I39">
            <v>2.63</v>
          </cell>
          <cell r="J39">
            <v>1144.73</v>
          </cell>
          <cell r="K39">
            <v>1144.73</v>
          </cell>
        </row>
        <row r="40">
          <cell r="A40" t="str">
            <v>Capital Adicional Aportado</v>
          </cell>
          <cell r="B40">
            <v>-2533284.61</v>
          </cell>
          <cell r="C40" t="str">
            <v/>
          </cell>
          <cell r="D40">
            <v>-2533284.61</v>
          </cell>
          <cell r="F40" t="str">
            <v xml:space="preserve">      Dietas</v>
          </cell>
          <cell r="G40" t="str">
            <v/>
          </cell>
          <cell r="H40">
            <v>6000</v>
          </cell>
          <cell r="I40">
            <v>6000</v>
          </cell>
          <cell r="J40">
            <v>0</v>
          </cell>
          <cell r="K40">
            <v>0</v>
          </cell>
        </row>
        <row r="41">
          <cell r="A41" t="str">
            <v xml:space="preserve">     RESULTADOS</v>
          </cell>
          <cell r="B41">
            <v>149402.04</v>
          </cell>
          <cell r="C41">
            <v>77089.740000000005</v>
          </cell>
          <cell r="D41">
            <v>226491.76</v>
          </cell>
          <cell r="F41" t="str">
            <v xml:space="preserve">      Hospedaje y Alojamientos</v>
          </cell>
          <cell r="G41" t="str">
            <v/>
          </cell>
          <cell r="H41">
            <v>581.4</v>
          </cell>
          <cell r="I41" t="str">
            <v/>
          </cell>
          <cell r="J41">
            <v>581.4</v>
          </cell>
          <cell r="K41">
            <v>581.4</v>
          </cell>
        </row>
        <row r="42">
          <cell r="A42" t="str">
            <v>Utilidad o Perdida Acumulada</v>
          </cell>
          <cell r="B42">
            <v>149402.04</v>
          </cell>
          <cell r="C42">
            <v>43611.48</v>
          </cell>
          <cell r="D42">
            <v>193013.52</v>
          </cell>
          <cell r="F42" t="str">
            <v>Dietas Junta Directiva</v>
          </cell>
          <cell r="G42" t="str">
            <v/>
          </cell>
          <cell r="H42">
            <v>6000</v>
          </cell>
          <cell r="I42" t="str">
            <v/>
          </cell>
          <cell r="J42">
            <v>6000</v>
          </cell>
          <cell r="K42">
            <v>6000</v>
          </cell>
        </row>
        <row r="43">
          <cell r="A43" t="str">
            <v>Utilidad o Perdida del Ejercicio</v>
          </cell>
          <cell r="B43" t="str">
            <v/>
          </cell>
          <cell r="C43">
            <v>33478.26</v>
          </cell>
          <cell r="D43">
            <v>33478.239999999998</v>
          </cell>
          <cell r="F43" t="str">
            <v>GASTOS FINANCIEROS</v>
          </cell>
          <cell r="G43">
            <v>-0.03</v>
          </cell>
          <cell r="H43">
            <v>19927.72</v>
          </cell>
          <cell r="I43">
            <v>71.319999999999993</v>
          </cell>
          <cell r="J43">
            <v>19856.400000000001</v>
          </cell>
          <cell r="K43">
            <v>19856.37</v>
          </cell>
        </row>
        <row r="44">
          <cell r="A44" t="str">
            <v>PASIVO &amp; CAPITAL</v>
          </cell>
          <cell r="B44">
            <v>-5374700.8099999996</v>
          </cell>
          <cell r="C44">
            <v>-24275.19</v>
          </cell>
          <cell r="D44">
            <v>-5398976.0199999996</v>
          </cell>
          <cell r="F44" t="str">
            <v xml:space="preserve">    Gastos Financieros</v>
          </cell>
          <cell r="G44">
            <v>-0.03</v>
          </cell>
          <cell r="H44">
            <v>19927.72</v>
          </cell>
          <cell r="I44">
            <v>71.319999999999993</v>
          </cell>
          <cell r="J44">
            <v>19856.400000000001</v>
          </cell>
          <cell r="K44">
            <v>19856.37</v>
          </cell>
        </row>
        <row r="45">
          <cell r="F45" t="str">
            <v>Intereses</v>
          </cell>
          <cell r="G45" t="str">
            <v/>
          </cell>
          <cell r="H45">
            <v>18436.63</v>
          </cell>
          <cell r="I45" t="str">
            <v/>
          </cell>
          <cell r="J45">
            <v>18436.63</v>
          </cell>
          <cell r="K45">
            <v>18436.63</v>
          </cell>
        </row>
        <row r="46">
          <cell r="F46" t="str">
            <v>Comisiones</v>
          </cell>
          <cell r="G46">
            <v>-0.02</v>
          </cell>
          <cell r="H46">
            <v>1490.92</v>
          </cell>
          <cell r="I46">
            <v>24.16</v>
          </cell>
          <cell r="J46">
            <v>1466.76</v>
          </cell>
          <cell r="K46">
            <v>1466.74</v>
          </cell>
        </row>
        <row r="47">
          <cell r="F47" t="str">
            <v>Perdida Cambiaria</v>
          </cell>
          <cell r="G47">
            <v>-0.01</v>
          </cell>
          <cell r="H47">
            <v>0.17</v>
          </cell>
          <cell r="I47">
            <v>47.16</v>
          </cell>
          <cell r="J47">
            <v>-46.99</v>
          </cell>
          <cell r="K47">
            <v>-47</v>
          </cell>
        </row>
      </sheetData>
      <sheetData sheetId="1" refreshError="1">
        <row r="1">
          <cell r="A1" t="str">
            <v xml:space="preserve">     ACTIVO</v>
          </cell>
          <cell r="B1">
            <v>5398976.0199999996</v>
          </cell>
          <cell r="C1">
            <v>75774.98</v>
          </cell>
          <cell r="D1">
            <v>5474751</v>
          </cell>
        </row>
        <row r="2">
          <cell r="A2" t="str">
            <v xml:space="preserve">     CIRCULANTE</v>
          </cell>
          <cell r="B2">
            <v>544370.88</v>
          </cell>
          <cell r="C2">
            <v>99390.91</v>
          </cell>
          <cell r="D2">
            <v>643761.79</v>
          </cell>
        </row>
        <row r="3">
          <cell r="A3" t="str">
            <v xml:space="preserve">     CAJA Y BANCOS</v>
          </cell>
          <cell r="B3">
            <v>7643.95</v>
          </cell>
          <cell r="C3">
            <v>-8082.51</v>
          </cell>
          <cell r="D3">
            <v>-438.56</v>
          </cell>
        </row>
        <row r="4">
          <cell r="A4" t="str">
            <v>Caja</v>
          </cell>
          <cell r="B4">
            <v>209.36</v>
          </cell>
          <cell r="C4" t="str">
            <v/>
          </cell>
          <cell r="D4">
            <v>209.36</v>
          </cell>
        </row>
        <row r="5">
          <cell r="A5" t="str">
            <v>Bancos Moneda Nacional</v>
          </cell>
          <cell r="B5">
            <v>695.12</v>
          </cell>
          <cell r="C5">
            <v>-647.48</v>
          </cell>
          <cell r="D5">
            <v>47.64</v>
          </cell>
        </row>
        <row r="6">
          <cell r="A6" t="str">
            <v>Bancos Moneda Extranjera</v>
          </cell>
          <cell r="B6">
            <v>6739.47</v>
          </cell>
          <cell r="C6">
            <v>-7435.03</v>
          </cell>
          <cell r="D6">
            <v>-695.56</v>
          </cell>
        </row>
        <row r="7">
          <cell r="A7" t="str">
            <v xml:space="preserve">     CUENTAS POR COBRAR</v>
          </cell>
          <cell r="B7">
            <v>532124.56000000006</v>
          </cell>
          <cell r="C7">
            <v>106683.63</v>
          </cell>
          <cell r="D7">
            <v>638808.18999999994</v>
          </cell>
        </row>
        <row r="8">
          <cell r="A8" t="str">
            <v>Cuentas por cobrar</v>
          </cell>
          <cell r="B8">
            <v>363780.23</v>
          </cell>
          <cell r="C8">
            <v>12543.68</v>
          </cell>
          <cell r="D8">
            <v>376323.91</v>
          </cell>
        </row>
        <row r="9">
          <cell r="A9" t="str">
            <v>Ctas por Cobrar Empresas Usuarias</v>
          </cell>
          <cell r="B9">
            <v>167703.26</v>
          </cell>
          <cell r="C9">
            <v>93949.57</v>
          </cell>
          <cell r="D9">
            <v>261652.83</v>
          </cell>
        </row>
        <row r="10">
          <cell r="A10" t="str">
            <v>Pagos Anticipados</v>
          </cell>
          <cell r="B10">
            <v>641.07000000000005</v>
          </cell>
          <cell r="C10">
            <v>190.38</v>
          </cell>
          <cell r="D10">
            <v>831.45</v>
          </cell>
        </row>
        <row r="11">
          <cell r="A11" t="str">
            <v xml:space="preserve">     INVENTARIOS</v>
          </cell>
          <cell r="B11">
            <v>4602.37</v>
          </cell>
          <cell r="C11">
            <v>789.79</v>
          </cell>
          <cell r="D11">
            <v>5392.16</v>
          </cell>
        </row>
        <row r="12">
          <cell r="A12" t="str">
            <v>Materiales y Suministros</v>
          </cell>
          <cell r="B12">
            <v>2884.6</v>
          </cell>
          <cell r="C12" t="str">
            <v/>
          </cell>
          <cell r="D12">
            <v>2884.6</v>
          </cell>
        </row>
        <row r="13">
          <cell r="A13" t="str">
            <v>Pedidos en Transito</v>
          </cell>
          <cell r="B13">
            <v>1717.77</v>
          </cell>
          <cell r="C13">
            <v>789.79</v>
          </cell>
          <cell r="D13">
            <v>2507.56</v>
          </cell>
        </row>
        <row r="14">
          <cell r="A14" t="str">
            <v xml:space="preserve">     ACTIVO FIJO</v>
          </cell>
          <cell r="B14">
            <v>4837809.38</v>
          </cell>
          <cell r="C14">
            <v>-23615.93</v>
          </cell>
          <cell r="D14">
            <v>4814193.45</v>
          </cell>
        </row>
        <row r="15">
          <cell r="A15" t="str">
            <v>Terrenos</v>
          </cell>
          <cell r="B15">
            <v>1071782.8500000001</v>
          </cell>
          <cell r="C15" t="str">
            <v/>
          </cell>
          <cell r="D15">
            <v>1071782.8500000001</v>
          </cell>
        </row>
        <row r="16">
          <cell r="A16" t="str">
            <v>Edificio</v>
          </cell>
          <cell r="B16">
            <v>1914041.12</v>
          </cell>
          <cell r="C16" t="str">
            <v/>
          </cell>
          <cell r="D16">
            <v>1914041.12</v>
          </cell>
        </row>
        <row r="17">
          <cell r="A17" t="str">
            <v>Maquinaria y Equipos</v>
          </cell>
          <cell r="B17">
            <v>2185112</v>
          </cell>
          <cell r="C17" t="str">
            <v/>
          </cell>
          <cell r="D17">
            <v>2185112</v>
          </cell>
        </row>
        <row r="18">
          <cell r="A18" t="str">
            <v>Equipo Rodante</v>
          </cell>
          <cell r="B18">
            <v>782.6</v>
          </cell>
          <cell r="C18" t="str">
            <v/>
          </cell>
          <cell r="D18">
            <v>782.6</v>
          </cell>
        </row>
        <row r="19">
          <cell r="A19" t="str">
            <v>Mobiliario y Equipo de Oficina</v>
          </cell>
          <cell r="B19">
            <v>2974.23</v>
          </cell>
          <cell r="C19" t="str">
            <v/>
          </cell>
          <cell r="D19">
            <v>2974.23</v>
          </cell>
        </row>
        <row r="20">
          <cell r="A20" t="str">
            <v>Construcciones en Proceso</v>
          </cell>
          <cell r="B20">
            <v>304409.84999999998</v>
          </cell>
          <cell r="C20">
            <v>7584.03</v>
          </cell>
          <cell r="D20">
            <v>311993.88</v>
          </cell>
        </row>
        <row r="21">
          <cell r="A21" t="str">
            <v>Depreciación Acumulada</v>
          </cell>
          <cell r="B21">
            <v>-641293.27</v>
          </cell>
          <cell r="C21">
            <v>-31199.96</v>
          </cell>
          <cell r="D21">
            <v>-672493.23</v>
          </cell>
        </row>
        <row r="22">
          <cell r="A22" t="str">
            <v xml:space="preserve">     OTROS ACTIVOS</v>
          </cell>
          <cell r="B22">
            <v>16795.759999999998</v>
          </cell>
          <cell r="C22" t="str">
            <v/>
          </cell>
          <cell r="D22">
            <v>16795.759999999998</v>
          </cell>
        </row>
        <row r="23">
          <cell r="A23" t="str">
            <v>Depósitos en Garantía</v>
          </cell>
          <cell r="B23">
            <v>10000</v>
          </cell>
          <cell r="C23" t="str">
            <v/>
          </cell>
          <cell r="D23">
            <v>10000</v>
          </cell>
        </row>
        <row r="24">
          <cell r="A24" t="str">
            <v>Otros Activos</v>
          </cell>
          <cell r="B24">
            <v>6795.76</v>
          </cell>
          <cell r="C24" t="str">
            <v/>
          </cell>
          <cell r="D24">
            <v>6795.76</v>
          </cell>
        </row>
        <row r="25">
          <cell r="A25" t="str">
            <v xml:space="preserve">     PASIVO</v>
          </cell>
          <cell r="B25">
            <v>-3089643.81</v>
          </cell>
          <cell r="C25">
            <v>-98479.89</v>
          </cell>
          <cell r="D25">
            <v>-3188123.7</v>
          </cell>
        </row>
        <row r="26">
          <cell r="A26" t="str">
            <v xml:space="preserve">     PASIVO CIRCULANTE</v>
          </cell>
          <cell r="B26">
            <v>-150391.59</v>
          </cell>
          <cell r="C26">
            <v>10863.53</v>
          </cell>
          <cell r="D26">
            <v>-139528.06</v>
          </cell>
        </row>
        <row r="27">
          <cell r="A27" t="str">
            <v xml:space="preserve">     DOCUMENTOS Y CUENTAS POR PAGAR</v>
          </cell>
          <cell r="B27">
            <v>-150391.59</v>
          </cell>
          <cell r="C27">
            <v>10863.53</v>
          </cell>
          <cell r="D27">
            <v>-139528.06</v>
          </cell>
        </row>
        <row r="28">
          <cell r="A28" t="str">
            <v>Proveedores</v>
          </cell>
          <cell r="B28">
            <v>-12179.84</v>
          </cell>
          <cell r="C28">
            <v>-7298.94</v>
          </cell>
          <cell r="D28">
            <v>-19478.78</v>
          </cell>
        </row>
        <row r="29">
          <cell r="A29" t="str">
            <v>Cuentas por Pagar</v>
          </cell>
          <cell r="B29">
            <v>-128877.5</v>
          </cell>
          <cell r="C29">
            <v>23199.93</v>
          </cell>
          <cell r="D29">
            <v>-105677.57</v>
          </cell>
        </row>
        <row r="30">
          <cell r="A30" t="str">
            <v>Ctas por Pagar Empresas Usuarias</v>
          </cell>
          <cell r="B30">
            <v>-7795.77</v>
          </cell>
          <cell r="C30" t="str">
            <v/>
          </cell>
          <cell r="D30">
            <v>-7795.77</v>
          </cell>
        </row>
        <row r="31">
          <cell r="A31" t="str">
            <v>Impuestos Acumulados por Pagar</v>
          </cell>
          <cell r="B31">
            <v>-1540.2</v>
          </cell>
          <cell r="C31">
            <v>416.59</v>
          </cell>
          <cell r="D31">
            <v>-1123.6099999999999</v>
          </cell>
        </row>
        <row r="32">
          <cell r="A32" t="str">
            <v>Gastos Acumulados por Pagar</v>
          </cell>
          <cell r="B32">
            <v>1.72</v>
          </cell>
          <cell r="C32">
            <v>-5454.05</v>
          </cell>
          <cell r="D32">
            <v>-5452.33</v>
          </cell>
        </row>
        <row r="33">
          <cell r="A33" t="str">
            <v xml:space="preserve">     PASIVO FIJO</v>
          </cell>
        </row>
        <row r="34">
          <cell r="A34" t="str">
            <v xml:space="preserve">     DOCUMENTOS Y CUENTAS POR PAGAR L.P.</v>
          </cell>
          <cell r="B34">
            <v>-2939252.22</v>
          </cell>
          <cell r="C34">
            <v>-109343.42</v>
          </cell>
          <cell r="D34">
            <v>-3048595.64</v>
          </cell>
        </row>
        <row r="35">
          <cell r="A35" t="str">
            <v>Prestamos por Pagar</v>
          </cell>
          <cell r="B35">
            <v>-2939252.22</v>
          </cell>
          <cell r="C35">
            <v>-109343.42</v>
          </cell>
          <cell r="D35">
            <v>-3048595.64</v>
          </cell>
        </row>
        <row r="36">
          <cell r="A36" t="str">
            <v xml:space="preserve">     PATRIMONIO</v>
          </cell>
          <cell r="B36">
            <v>-2309332.21</v>
          </cell>
          <cell r="C36">
            <v>22704.91</v>
          </cell>
          <cell r="D36">
            <v>-2286627.2999999998</v>
          </cell>
        </row>
        <row r="37">
          <cell r="A37" t="str">
            <v xml:space="preserve">     PATRIMONIO Y RESERVAS</v>
          </cell>
          <cell r="B37">
            <v>-2535823.9700000002</v>
          </cell>
          <cell r="C37" t="str">
            <v/>
          </cell>
          <cell r="D37">
            <v>-2535823.9700000002</v>
          </cell>
        </row>
        <row r="38">
          <cell r="A38" t="str">
            <v xml:space="preserve">     PATRIMONIO</v>
          </cell>
          <cell r="B38">
            <v>-2535823.9700000002</v>
          </cell>
          <cell r="C38" t="str">
            <v/>
          </cell>
          <cell r="D38">
            <v>-2535823.9700000002</v>
          </cell>
        </row>
        <row r="39">
          <cell r="A39" t="str">
            <v>Capital Autorizado</v>
          </cell>
          <cell r="B39">
            <v>-2539.36</v>
          </cell>
          <cell r="C39" t="str">
            <v/>
          </cell>
          <cell r="D39">
            <v>-2539.36</v>
          </cell>
        </row>
        <row r="40">
          <cell r="A40" t="str">
            <v>Capital Adicional Aportado</v>
          </cell>
          <cell r="B40">
            <v>-2533284.61</v>
          </cell>
          <cell r="C40" t="str">
            <v/>
          </cell>
          <cell r="D40">
            <v>-2533284.61</v>
          </cell>
        </row>
        <row r="41">
          <cell r="A41" t="str">
            <v xml:space="preserve">     RESULTADOS</v>
          </cell>
          <cell r="B41">
            <v>226491.76</v>
          </cell>
          <cell r="C41">
            <v>22704.91</v>
          </cell>
          <cell r="D41">
            <v>249196.67</v>
          </cell>
        </row>
        <row r="42">
          <cell r="A42" t="str">
            <v>Utilidad o Perdida Acumulada</v>
          </cell>
          <cell r="B42">
            <v>193013.52</v>
          </cell>
          <cell r="C42" t="str">
            <v/>
          </cell>
          <cell r="D42">
            <v>193013.52</v>
          </cell>
        </row>
        <row r="43">
          <cell r="A43" t="str">
            <v>Utilidad o Perdida del Ejercicio</v>
          </cell>
          <cell r="B43">
            <v>158487.72</v>
          </cell>
          <cell r="C43">
            <v>22704.91</v>
          </cell>
          <cell r="D43">
            <v>181192.63</v>
          </cell>
        </row>
        <row r="44">
          <cell r="A44" t="str">
            <v>PASIVO &amp; CAPITAL</v>
          </cell>
          <cell r="B44">
            <v>-5398976.0199999996</v>
          </cell>
          <cell r="C44">
            <v>-75774.98</v>
          </cell>
          <cell r="D44">
            <v>-5474751</v>
          </cell>
        </row>
      </sheetData>
      <sheetData sheetId="2" refreshError="1">
        <row r="1">
          <cell r="A1" t="str">
            <v xml:space="preserve">     ACTIVO</v>
          </cell>
          <cell r="B1">
            <v>5474751</v>
          </cell>
          <cell r="C1">
            <v>71594.259999999995</v>
          </cell>
          <cell r="D1">
            <v>5546345.2599999998</v>
          </cell>
        </row>
        <row r="2">
          <cell r="A2" t="str">
            <v xml:space="preserve">     CIRCULANTE</v>
          </cell>
          <cell r="B2">
            <v>643761.79</v>
          </cell>
          <cell r="C2">
            <v>97964.53</v>
          </cell>
          <cell r="D2">
            <v>741726.32</v>
          </cell>
        </row>
        <row r="3">
          <cell r="A3" t="str">
            <v xml:space="preserve">     CAJA Y BANCOS</v>
          </cell>
          <cell r="B3">
            <v>-438.56</v>
          </cell>
          <cell r="C3">
            <v>-2946.3</v>
          </cell>
          <cell r="D3">
            <v>-3384.86</v>
          </cell>
        </row>
        <row r="4">
          <cell r="A4" t="str">
            <v>Caja</v>
          </cell>
          <cell r="B4">
            <v>209.36</v>
          </cell>
          <cell r="C4" t="str">
            <v/>
          </cell>
          <cell r="D4">
            <v>209.36</v>
          </cell>
        </row>
        <row r="5">
          <cell r="A5" t="str">
            <v>Bancos Moneda Nacional</v>
          </cell>
          <cell r="B5">
            <v>47.64</v>
          </cell>
          <cell r="C5">
            <v>327.71</v>
          </cell>
          <cell r="D5">
            <v>375.35</v>
          </cell>
        </row>
        <row r="6">
          <cell r="A6" t="str">
            <v>Bancos Moneda Extranjera</v>
          </cell>
          <cell r="B6">
            <v>-695.56</v>
          </cell>
          <cell r="C6">
            <v>-3274.01</v>
          </cell>
          <cell r="D6">
            <v>-3969.57</v>
          </cell>
        </row>
        <row r="7">
          <cell r="A7" t="str">
            <v xml:space="preserve">     CUENTAS POR COBRAR</v>
          </cell>
          <cell r="B7">
            <v>638808.18999999994</v>
          </cell>
          <cell r="C7">
            <v>100910.83</v>
          </cell>
          <cell r="D7">
            <v>739719.02</v>
          </cell>
        </row>
        <row r="8">
          <cell r="A8" t="str">
            <v>Cuentas por cobrar</v>
          </cell>
          <cell r="B8">
            <v>376323.91</v>
          </cell>
          <cell r="C8">
            <v>-98153.95</v>
          </cell>
          <cell r="D8">
            <v>278169.96000000002</v>
          </cell>
        </row>
        <row r="9">
          <cell r="A9" t="str">
            <v>Ctas por Cobrar Empresas Usuarias</v>
          </cell>
          <cell r="B9">
            <v>261652.83</v>
          </cell>
          <cell r="C9">
            <v>198534.99</v>
          </cell>
          <cell r="D9">
            <v>460187.82</v>
          </cell>
        </row>
        <row r="10">
          <cell r="A10" t="str">
            <v>Pagos Anticipados</v>
          </cell>
          <cell r="B10">
            <v>831.45</v>
          </cell>
          <cell r="C10">
            <v>529.79</v>
          </cell>
          <cell r="D10">
            <v>1361.24</v>
          </cell>
        </row>
        <row r="11">
          <cell r="A11" t="str">
            <v xml:space="preserve">     INVENTARIOS</v>
          </cell>
          <cell r="B11">
            <v>5392.16</v>
          </cell>
          <cell r="C11" t="str">
            <v/>
          </cell>
          <cell r="D11">
            <v>5392.16</v>
          </cell>
        </row>
        <row r="12">
          <cell r="A12" t="str">
            <v>Materiales y Suministros</v>
          </cell>
          <cell r="B12">
            <v>2884.6</v>
          </cell>
          <cell r="C12" t="str">
            <v/>
          </cell>
          <cell r="D12">
            <v>2884.6</v>
          </cell>
        </row>
        <row r="13">
          <cell r="A13" t="str">
            <v>Pedidos en Transito</v>
          </cell>
          <cell r="B13">
            <v>2507.56</v>
          </cell>
          <cell r="C13" t="str">
            <v/>
          </cell>
          <cell r="D13">
            <v>2507.56</v>
          </cell>
        </row>
        <row r="14">
          <cell r="A14" t="str">
            <v xml:space="preserve">     ACTIVO FIJO</v>
          </cell>
          <cell r="B14">
            <v>4814193.45</v>
          </cell>
          <cell r="C14">
            <v>-26370.27</v>
          </cell>
          <cell r="D14">
            <v>4787823.18</v>
          </cell>
        </row>
        <row r="15">
          <cell r="A15" t="str">
            <v>Terrenos</v>
          </cell>
          <cell r="B15">
            <v>1071782.8500000001</v>
          </cell>
          <cell r="C15" t="str">
            <v/>
          </cell>
          <cell r="D15">
            <v>1071782.8500000001</v>
          </cell>
        </row>
        <row r="16">
          <cell r="A16" t="str">
            <v>Edificio</v>
          </cell>
          <cell r="B16">
            <v>1914041.12</v>
          </cell>
          <cell r="C16" t="str">
            <v/>
          </cell>
          <cell r="D16">
            <v>1914041.12</v>
          </cell>
        </row>
        <row r="17">
          <cell r="A17" t="str">
            <v>Maquinaria y Equipos</v>
          </cell>
          <cell r="B17">
            <v>2185112</v>
          </cell>
          <cell r="C17" t="str">
            <v/>
          </cell>
          <cell r="D17">
            <v>2185112</v>
          </cell>
        </row>
        <row r="18">
          <cell r="A18" t="str">
            <v>Equipo Rodante</v>
          </cell>
          <cell r="B18">
            <v>782.6</v>
          </cell>
          <cell r="C18" t="str">
            <v/>
          </cell>
          <cell r="D18">
            <v>782.6</v>
          </cell>
        </row>
        <row r="19">
          <cell r="A19" t="str">
            <v>Mobiliario y Equipo de Oficina</v>
          </cell>
          <cell r="B19">
            <v>2974.23</v>
          </cell>
          <cell r="C19" t="str">
            <v/>
          </cell>
          <cell r="D19">
            <v>2974.23</v>
          </cell>
        </row>
        <row r="20">
          <cell r="A20" t="str">
            <v>Construcciones en Proceso</v>
          </cell>
          <cell r="B20">
            <v>311993.88</v>
          </cell>
          <cell r="C20">
            <v>4878.1099999999997</v>
          </cell>
          <cell r="D20">
            <v>316871.99</v>
          </cell>
        </row>
        <row r="21">
          <cell r="A21" t="str">
            <v>Depreciación Acumulada</v>
          </cell>
          <cell r="B21">
            <v>-672493.23</v>
          </cell>
          <cell r="C21">
            <v>-31248.38</v>
          </cell>
          <cell r="D21">
            <v>-703741.61</v>
          </cell>
        </row>
        <row r="22">
          <cell r="A22" t="str">
            <v xml:space="preserve">     OTROS ACTIVOS</v>
          </cell>
          <cell r="B22">
            <v>16795.759999999998</v>
          </cell>
          <cell r="C22" t="str">
            <v/>
          </cell>
          <cell r="D22">
            <v>16795.759999999998</v>
          </cell>
        </row>
        <row r="23">
          <cell r="A23" t="str">
            <v>Depósitos en Garantía</v>
          </cell>
          <cell r="B23">
            <v>10000</v>
          </cell>
          <cell r="C23" t="str">
            <v/>
          </cell>
          <cell r="D23">
            <v>10000</v>
          </cell>
        </row>
        <row r="24">
          <cell r="A24" t="str">
            <v>Otros Activos</v>
          </cell>
          <cell r="B24">
            <v>6795.76</v>
          </cell>
          <cell r="C24" t="str">
            <v/>
          </cell>
          <cell r="D24">
            <v>6795.76</v>
          </cell>
        </row>
        <row r="25">
          <cell r="A25" t="str">
            <v xml:space="preserve">     PASIVO</v>
          </cell>
          <cell r="B25">
            <v>-3188123.7</v>
          </cell>
          <cell r="C25">
            <v>-90591.39</v>
          </cell>
          <cell r="D25">
            <v>-3278715.09</v>
          </cell>
        </row>
        <row r="26">
          <cell r="A26" t="str">
            <v xml:space="preserve">     PASIVO CIRCULANTE</v>
          </cell>
          <cell r="B26">
            <v>-139528.06</v>
          </cell>
          <cell r="C26">
            <v>-1121.96</v>
          </cell>
          <cell r="D26">
            <v>-140650.01999999999</v>
          </cell>
        </row>
        <row r="27">
          <cell r="A27" t="str">
            <v xml:space="preserve">     DOCUMENTOS Y CUENTAS POR PAGAR</v>
          </cell>
          <cell r="B27">
            <v>-139528.06</v>
          </cell>
          <cell r="C27">
            <v>-1121.96</v>
          </cell>
          <cell r="D27">
            <v>-140650.01999999999</v>
          </cell>
        </row>
        <row r="28">
          <cell r="A28" t="str">
            <v>Proveedores</v>
          </cell>
          <cell r="B28">
            <v>-19478.78</v>
          </cell>
          <cell r="C28">
            <v>2274.5100000000002</v>
          </cell>
          <cell r="D28">
            <v>-17204.27</v>
          </cell>
        </row>
        <row r="29">
          <cell r="A29" t="str">
            <v>Cuentas por Pagar</v>
          </cell>
          <cell r="B29">
            <v>-105677.57</v>
          </cell>
          <cell r="C29">
            <v>6574.02</v>
          </cell>
          <cell r="D29">
            <v>-99103.55</v>
          </cell>
        </row>
        <row r="30">
          <cell r="A30" t="str">
            <v>Ctas por Pagar Empresas Usuarias</v>
          </cell>
          <cell r="B30">
            <v>-7795.77</v>
          </cell>
          <cell r="C30">
            <v>-4200</v>
          </cell>
          <cell r="D30">
            <v>-11995.77</v>
          </cell>
        </row>
        <row r="31">
          <cell r="A31" t="str">
            <v>Impuestos Acumulados por Pagar</v>
          </cell>
          <cell r="B31">
            <v>-1123.6099999999999</v>
          </cell>
          <cell r="C31">
            <v>52.99</v>
          </cell>
          <cell r="D31">
            <v>-1070.6199999999999</v>
          </cell>
        </row>
        <row r="32">
          <cell r="A32" t="str">
            <v>Gastos Acumulados por Pagar</v>
          </cell>
          <cell r="B32">
            <v>-5452.33</v>
          </cell>
          <cell r="C32">
            <v>-5823.48</v>
          </cell>
          <cell r="D32">
            <v>-11275.81</v>
          </cell>
        </row>
        <row r="33">
          <cell r="A33" t="str">
            <v xml:space="preserve">     PASIVO FIJO</v>
          </cell>
        </row>
        <row r="34">
          <cell r="A34" t="str">
            <v xml:space="preserve">     DOCUMENTOS Y CUENTAS POR PAGAR L.P.</v>
          </cell>
          <cell r="B34">
            <v>-3048595.64</v>
          </cell>
          <cell r="C34">
            <v>-89469.43</v>
          </cell>
          <cell r="D34">
            <v>-3138065.07</v>
          </cell>
        </row>
        <row r="35">
          <cell r="A35" t="str">
            <v>Prestamos por Pagar</v>
          </cell>
          <cell r="B35">
            <v>-3048595.64</v>
          </cell>
          <cell r="C35">
            <v>-89469.43</v>
          </cell>
          <cell r="D35">
            <v>-3138065.07</v>
          </cell>
        </row>
        <row r="36">
          <cell r="A36" t="str">
            <v xml:space="preserve">     PATRIMONIO</v>
          </cell>
          <cell r="B36">
            <v>-2286627.2999999998</v>
          </cell>
          <cell r="C36">
            <v>18997.11</v>
          </cell>
          <cell r="D36">
            <v>-2267630.17</v>
          </cell>
        </row>
        <row r="37">
          <cell r="A37" t="str">
            <v xml:space="preserve">     PATRIMONIO Y RESERVAS</v>
          </cell>
          <cell r="B37">
            <v>-2535823.9700000002</v>
          </cell>
          <cell r="C37" t="str">
            <v/>
          </cell>
          <cell r="D37">
            <v>-2535823.9700000002</v>
          </cell>
        </row>
        <row r="38">
          <cell r="A38" t="str">
            <v xml:space="preserve">     PATRIMONIO</v>
          </cell>
          <cell r="B38">
            <v>-2535823.9700000002</v>
          </cell>
          <cell r="C38" t="str">
            <v/>
          </cell>
          <cell r="D38">
            <v>-2535823.9700000002</v>
          </cell>
        </row>
        <row r="39">
          <cell r="A39" t="str">
            <v>Capital Autorizado</v>
          </cell>
          <cell r="B39">
            <v>-2539.36</v>
          </cell>
          <cell r="C39" t="str">
            <v/>
          </cell>
          <cell r="D39">
            <v>-2539.36</v>
          </cell>
        </row>
        <row r="40">
          <cell r="A40" t="str">
            <v>Capital Adicional Aportado</v>
          </cell>
          <cell r="B40">
            <v>-2533284.61</v>
          </cell>
          <cell r="C40" t="str">
            <v/>
          </cell>
          <cell r="D40">
            <v>-2533284.61</v>
          </cell>
        </row>
        <row r="41">
          <cell r="A41" t="str">
            <v xml:space="preserve">     RESULTADOS</v>
          </cell>
          <cell r="B41">
            <v>249196.67</v>
          </cell>
          <cell r="C41">
            <v>18997.11</v>
          </cell>
          <cell r="D41">
            <v>268193.8</v>
          </cell>
        </row>
        <row r="42">
          <cell r="A42" t="str">
            <v>Utilidad o Perdida Acumulada</v>
          </cell>
          <cell r="B42">
            <v>193013.52</v>
          </cell>
          <cell r="C42" t="str">
            <v/>
          </cell>
          <cell r="D42">
            <v>193013.52</v>
          </cell>
        </row>
        <row r="43">
          <cell r="A43" t="str">
            <v>Utilidad o Perdida del Ejercicio</v>
          </cell>
          <cell r="B43">
            <v>181192.63</v>
          </cell>
          <cell r="C43">
            <v>18997.11</v>
          </cell>
          <cell r="D43">
            <v>200189.76</v>
          </cell>
        </row>
        <row r="44">
          <cell r="A44" t="str">
            <v>PASIVO &amp; CAPITAL</v>
          </cell>
          <cell r="B44">
            <v>-5474751</v>
          </cell>
          <cell r="C44">
            <v>-71594.28</v>
          </cell>
          <cell r="D44">
            <v>-5546345.2599999998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 xml:space="preserve">     ACTIVO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do Mantenimiento"/>
      <sheetName val="CONSOLIDADO DE SOLICITUD COMPRA"/>
      <sheetName val="Consolidado de Manto 2014"/>
      <sheetName val="Hoja1"/>
      <sheetName val="Hoja2"/>
      <sheetName val="Consolidado Mantenimiento 2014"/>
    </sheetNames>
    <sheetDataSet>
      <sheetData sheetId="0" refreshError="1">
        <row r="1">
          <cell r="V1" t="str">
            <v>Recibido</v>
          </cell>
        </row>
        <row r="2">
          <cell r="V2" t="str">
            <v>Pendiente</v>
          </cell>
        </row>
        <row r="3">
          <cell r="V3" t="str">
            <v>Anulada</v>
          </cell>
        </row>
        <row r="4">
          <cell r="V4" t="str">
            <v>Parcial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_1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s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-Foto"/>
      <sheetName val="1-Comienzo"/>
      <sheetName val="3-Apartados"/>
      <sheetName val="4-Resultados globales"/>
      <sheetName val="5-Metodología Autocoaching®"/>
      <sheetName val="Herramienta Web Empresas"/>
      <sheetName val="Programa"/>
    </sheetNames>
    <sheetDataSet>
      <sheetData sheetId="0" refreshError="1">
        <row r="9">
          <cell r="T9">
            <v>0</v>
          </cell>
        </row>
        <row r="10">
          <cell r="T10">
            <v>1</v>
          </cell>
        </row>
        <row r="11">
          <cell r="T11">
            <v>2</v>
          </cell>
        </row>
        <row r="12">
          <cell r="T12">
            <v>3</v>
          </cell>
        </row>
        <row r="13">
          <cell r="T13">
            <v>4</v>
          </cell>
        </row>
        <row r="14">
          <cell r="T14">
            <v>5</v>
          </cell>
        </row>
        <row r="15">
          <cell r="T15">
            <v>6</v>
          </cell>
        </row>
        <row r="16">
          <cell r="T16">
            <v>7</v>
          </cell>
        </row>
        <row r="17">
          <cell r="T17">
            <v>8</v>
          </cell>
        </row>
        <row r="18">
          <cell r="T18">
            <v>9</v>
          </cell>
        </row>
        <row r="19">
          <cell r="T19">
            <v>10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de OT"/>
      <sheetName val="REPORTE MENSUAL"/>
      <sheetName val="MOD"/>
      <sheetName val="RESUMEN"/>
      <sheetName val="TOTALES"/>
    </sheetNames>
    <sheetDataSet>
      <sheetData sheetId="0" refreshError="1">
        <row r="6">
          <cell r="E6" t="str">
            <v>Ordinaria</v>
          </cell>
        </row>
        <row r="7">
          <cell r="A7" t="str">
            <v xml:space="preserve"> # O.T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</sheetNames>
    <sheetDataSet>
      <sheetData sheetId="0" refreshError="1">
        <row r="9">
          <cell r="F9" t="b">
            <v>1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ario Semanal"/>
      <sheetName val="Acelerador de desarrollo"/>
      <sheetName val="How to change habit"/>
      <sheetName val="Programa"/>
      <sheetName val="Calendario Anual"/>
    </sheetNames>
    <sheetDataSet>
      <sheetData sheetId="0" refreshError="1">
        <row r="5">
          <cell r="D5">
            <v>41337</v>
          </cell>
        </row>
        <row r="7">
          <cell r="D7">
            <v>0.25</v>
          </cell>
          <cell r="F7" t="str">
            <v>h AM/PM</v>
          </cell>
        </row>
        <row r="9">
          <cell r="D9" t="b">
            <v>1</v>
          </cell>
        </row>
      </sheetData>
      <sheetData sheetId="1" refreshError="1"/>
      <sheetData sheetId="2" refreshError="1"/>
      <sheetData sheetId="3">
        <row r="10">
          <cell r="A10" t="str">
            <v>Espiritu</v>
          </cell>
        </row>
      </sheetData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ción"/>
      <sheetName val="CONSOLIDADO DE SOLICITUD COMPRA"/>
      <sheetName val="Menu Principal "/>
      <sheetName val="Company Overview "/>
      <sheetName val="Consolidated Participation"/>
      <sheetName val="Group Governance"/>
      <sheetName val="Company Leaders"/>
      <sheetName val="KPI's (PONCON)"/>
      <sheetName val="Company Boards"/>
      <sheetName val="Menu Principal"/>
      <sheetName val="Strategy"/>
      <sheetName val="Forest Cluster"/>
      <sheetName val="Forestry Governance"/>
      <sheetName val="Properties"/>
      <sheetName val="TOP 2. Asset &amp; Share Sales"/>
      <sheetName val="Moneda destino"/>
    </sheetNames>
    <sheetDataSet>
      <sheetData sheetId="0" refreshError="1">
        <row r="2">
          <cell r="X2" t="str">
            <v>Pendiente</v>
          </cell>
          <cell r="Y2" t="str">
            <v xml:space="preserve">Parcial </v>
          </cell>
          <cell r="Z2" t="str">
            <v>Anulado</v>
          </cell>
          <cell r="AA2" t="str">
            <v>Recibido</v>
          </cell>
          <cell r="AB2" t="str">
            <v>Stand By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NT CHAR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20"/>
  <sheetViews>
    <sheetView showGridLines="0" tabSelected="1" topLeftCell="A316" zoomScale="70" zoomScaleNormal="70" workbookViewId="0">
      <selection activeCell="L153" sqref="L153"/>
    </sheetView>
  </sheetViews>
  <sheetFormatPr baseColWidth="10" defaultRowHeight="15"/>
  <cols>
    <col min="1" max="1" width="29.28515625" customWidth="1"/>
    <col min="2" max="2" width="26.7109375" customWidth="1"/>
    <col min="3" max="3" width="23.42578125" customWidth="1"/>
    <col min="4" max="4" width="14.42578125" customWidth="1"/>
    <col min="5" max="5" width="12.85546875" customWidth="1"/>
    <col min="6" max="6" width="17.85546875" customWidth="1"/>
    <col min="7" max="7" width="12.85546875" customWidth="1"/>
    <col min="8" max="8" width="13" customWidth="1"/>
    <col min="9" max="9" width="20.85546875" customWidth="1"/>
    <col min="10" max="10" width="12.7109375" customWidth="1"/>
    <col min="11" max="11" width="18" customWidth="1"/>
    <col min="12" max="12" width="16.140625" customWidth="1"/>
    <col min="15" max="15" width="26.42578125" customWidth="1"/>
    <col min="16" max="16" width="13.5703125" customWidth="1"/>
  </cols>
  <sheetData>
    <row r="1" spans="1:15" ht="84" customHeight="1">
      <c r="A1" s="310" t="s">
        <v>0</v>
      </c>
      <c r="B1" s="310"/>
      <c r="C1" s="310"/>
      <c r="D1" s="310"/>
      <c r="E1" s="310"/>
      <c r="F1" s="310"/>
      <c r="G1" s="310"/>
      <c r="H1" s="310"/>
      <c r="I1" s="310"/>
      <c r="J1" s="310"/>
      <c r="K1" s="310"/>
      <c r="L1" s="310"/>
      <c r="M1" s="310"/>
      <c r="N1" s="310"/>
      <c r="O1" s="310"/>
    </row>
    <row r="10" spans="1:15" ht="21">
      <c r="A10" s="309" t="s">
        <v>1</v>
      </c>
      <c r="B10" s="309"/>
      <c r="C10" s="309"/>
      <c r="D10" s="309"/>
      <c r="E10" s="309"/>
      <c r="F10" s="309"/>
      <c r="G10" s="309"/>
      <c r="H10" s="309"/>
      <c r="I10" s="309"/>
      <c r="J10" s="309"/>
      <c r="K10" s="309"/>
      <c r="L10" s="309"/>
      <c r="M10" s="309"/>
      <c r="N10" s="309"/>
      <c r="O10" s="309"/>
    </row>
    <row r="11" spans="1:15" ht="15.75" thickBot="1"/>
    <row r="12" spans="1:15" ht="24" thickBot="1">
      <c r="A12" s="305" t="s">
        <v>2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7"/>
    </row>
    <row r="14" spans="1:15">
      <c r="A14" s="294" t="s">
        <v>5</v>
      </c>
      <c r="B14" s="294"/>
      <c r="C14" s="294"/>
      <c r="D14" s="294"/>
      <c r="E14" s="294"/>
      <c r="F14" s="294"/>
      <c r="G14" s="294"/>
      <c r="H14" s="294"/>
      <c r="I14" s="294"/>
      <c r="J14" s="294"/>
      <c r="K14" s="294"/>
      <c r="L14" s="294"/>
      <c r="M14" s="294"/>
      <c r="N14" s="294"/>
      <c r="O14" s="294"/>
    </row>
    <row r="16" spans="1:15">
      <c r="A16" s="308" t="s">
        <v>3</v>
      </c>
      <c r="B16" s="308"/>
      <c r="C16" s="308"/>
      <c r="D16" s="308"/>
      <c r="E16" s="304" t="s">
        <v>4</v>
      </c>
      <c r="F16" s="304"/>
      <c r="G16" s="304"/>
      <c r="H16" s="304"/>
      <c r="I16" s="304"/>
      <c r="J16" s="304"/>
      <c r="K16" s="304"/>
      <c r="L16" s="304"/>
      <c r="M16" s="304"/>
      <c r="N16" s="304"/>
      <c r="O16" s="304"/>
    </row>
    <row r="17" spans="1:15">
      <c r="A17" s="308"/>
      <c r="B17" s="308"/>
      <c r="C17" s="308"/>
      <c r="D17" s="308"/>
      <c r="E17" s="304" t="s">
        <v>6</v>
      </c>
      <c r="F17" s="304"/>
      <c r="G17" s="304"/>
      <c r="H17" s="304" t="s">
        <v>7</v>
      </c>
      <c r="I17" s="304"/>
      <c r="J17" s="304"/>
      <c r="K17" s="304" t="s">
        <v>8</v>
      </c>
      <c r="L17" s="304"/>
      <c r="M17" s="304"/>
      <c r="N17" s="304" t="s">
        <v>9</v>
      </c>
      <c r="O17" s="304"/>
    </row>
    <row r="37" spans="1:15">
      <c r="A37" s="294" t="s">
        <v>15</v>
      </c>
      <c r="B37" s="294"/>
      <c r="C37" s="294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</row>
    <row r="39" spans="1:15">
      <c r="A39" s="308" t="s">
        <v>3</v>
      </c>
      <c r="B39" s="308"/>
      <c r="C39" s="308"/>
      <c r="D39" s="308"/>
      <c r="E39" s="304" t="s">
        <v>4</v>
      </c>
      <c r="F39" s="304"/>
      <c r="G39" s="304"/>
      <c r="H39" s="304"/>
      <c r="I39" s="304"/>
      <c r="J39" s="304"/>
      <c r="K39" s="304"/>
      <c r="L39" s="304"/>
      <c r="M39" s="304"/>
      <c r="N39" s="304"/>
      <c r="O39" s="304"/>
    </row>
    <row r="40" spans="1:15">
      <c r="A40" s="308"/>
      <c r="B40" s="308"/>
      <c r="C40" s="308"/>
      <c r="D40" s="308"/>
      <c r="E40" s="304" t="s">
        <v>6</v>
      </c>
      <c r="F40" s="304"/>
      <c r="G40" s="304"/>
      <c r="H40" s="304" t="s">
        <v>7</v>
      </c>
      <c r="I40" s="304"/>
      <c r="J40" s="304"/>
      <c r="K40" s="304" t="s">
        <v>8</v>
      </c>
      <c r="L40" s="304"/>
      <c r="M40" s="304"/>
      <c r="N40" s="304" t="s">
        <v>9</v>
      </c>
      <c r="O40" s="304"/>
    </row>
    <row r="61" spans="1:16383">
      <c r="A61" s="294" t="s">
        <v>16</v>
      </c>
      <c r="B61" s="294"/>
      <c r="C61" s="294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294" t="s">
        <v>15</v>
      </c>
      <c r="AG61" s="294"/>
      <c r="AH61" s="294"/>
      <c r="AI61" s="294"/>
      <c r="AJ61" s="294"/>
      <c r="AK61" s="294"/>
      <c r="AL61" s="294"/>
      <c r="AM61" s="294"/>
      <c r="AN61" s="294"/>
      <c r="AO61" s="294"/>
      <c r="AP61" s="294"/>
      <c r="AQ61" s="294"/>
      <c r="AR61" s="294"/>
      <c r="AS61" s="294"/>
      <c r="AT61" s="294"/>
      <c r="AU61" s="294"/>
      <c r="AV61" s="294" t="s">
        <v>15</v>
      </c>
      <c r="AW61" s="294"/>
      <c r="AX61" s="294"/>
      <c r="AY61" s="294"/>
      <c r="AZ61" s="294"/>
      <c r="BA61" s="294"/>
      <c r="BB61" s="294"/>
      <c r="BC61" s="294"/>
      <c r="BD61" s="294"/>
      <c r="BE61" s="294"/>
      <c r="BF61" s="294"/>
      <c r="BG61" s="294"/>
      <c r="BH61" s="294"/>
      <c r="BI61" s="294"/>
      <c r="BJ61" s="294"/>
      <c r="BK61" s="294"/>
      <c r="BL61" s="294" t="s">
        <v>15</v>
      </c>
      <c r="BM61" s="294"/>
      <c r="BN61" s="294"/>
      <c r="BO61" s="294"/>
      <c r="BP61" s="294"/>
      <c r="BQ61" s="294"/>
      <c r="BR61" s="294"/>
      <c r="BS61" s="294"/>
      <c r="BT61" s="294"/>
      <c r="BU61" s="294"/>
      <c r="BV61" s="294"/>
      <c r="BW61" s="294"/>
      <c r="BX61" s="294"/>
      <c r="BY61" s="294"/>
      <c r="BZ61" s="294"/>
      <c r="CA61" s="294"/>
      <c r="CB61" s="294" t="s">
        <v>15</v>
      </c>
      <c r="CC61" s="294"/>
      <c r="CD61" s="294"/>
      <c r="CE61" s="294"/>
      <c r="CF61" s="294"/>
      <c r="CG61" s="294"/>
      <c r="CH61" s="294"/>
      <c r="CI61" s="294"/>
      <c r="CJ61" s="294"/>
      <c r="CK61" s="294"/>
      <c r="CL61" s="294"/>
      <c r="CM61" s="294"/>
      <c r="CN61" s="294"/>
      <c r="CO61" s="294"/>
      <c r="CP61" s="294"/>
      <c r="CQ61" s="294"/>
      <c r="CR61" s="294" t="s">
        <v>15</v>
      </c>
      <c r="CS61" s="294"/>
      <c r="CT61" s="294"/>
      <c r="CU61" s="294"/>
      <c r="CV61" s="294"/>
      <c r="CW61" s="294"/>
      <c r="CX61" s="294"/>
      <c r="CY61" s="294"/>
      <c r="CZ61" s="294"/>
      <c r="DA61" s="294"/>
      <c r="DB61" s="294"/>
      <c r="DC61" s="294"/>
      <c r="DD61" s="294"/>
      <c r="DE61" s="294"/>
      <c r="DF61" s="294"/>
      <c r="DG61" s="294"/>
      <c r="DH61" s="294" t="s">
        <v>15</v>
      </c>
      <c r="DI61" s="294"/>
      <c r="DJ61" s="294"/>
      <c r="DK61" s="294"/>
      <c r="DL61" s="294"/>
      <c r="DM61" s="294"/>
      <c r="DN61" s="294"/>
      <c r="DO61" s="294"/>
      <c r="DP61" s="294"/>
      <c r="DQ61" s="294"/>
      <c r="DR61" s="294"/>
      <c r="DS61" s="294"/>
      <c r="DT61" s="294"/>
      <c r="DU61" s="294"/>
      <c r="DV61" s="294"/>
      <c r="DW61" s="294"/>
      <c r="DX61" s="294" t="s">
        <v>15</v>
      </c>
      <c r="DY61" s="294"/>
      <c r="DZ61" s="294"/>
      <c r="EA61" s="294"/>
      <c r="EB61" s="294"/>
      <c r="EC61" s="294"/>
      <c r="ED61" s="294"/>
      <c r="EE61" s="294"/>
      <c r="EF61" s="294"/>
      <c r="EG61" s="294"/>
      <c r="EH61" s="294"/>
      <c r="EI61" s="294"/>
      <c r="EJ61" s="294"/>
      <c r="EK61" s="294"/>
      <c r="EL61" s="294"/>
      <c r="EM61" s="294"/>
      <c r="EN61" s="294" t="s">
        <v>15</v>
      </c>
      <c r="EO61" s="294"/>
      <c r="EP61" s="294"/>
      <c r="EQ61" s="294"/>
      <c r="ER61" s="294"/>
      <c r="ES61" s="294"/>
      <c r="ET61" s="294"/>
      <c r="EU61" s="294"/>
      <c r="EV61" s="294"/>
      <c r="EW61" s="294"/>
      <c r="EX61" s="294"/>
      <c r="EY61" s="294"/>
      <c r="EZ61" s="294"/>
      <c r="FA61" s="294"/>
      <c r="FB61" s="294"/>
      <c r="FC61" s="294"/>
      <c r="FD61" s="294" t="s">
        <v>15</v>
      </c>
      <c r="FE61" s="294"/>
      <c r="FF61" s="294"/>
      <c r="FG61" s="294"/>
      <c r="FH61" s="294"/>
      <c r="FI61" s="294"/>
      <c r="FJ61" s="294"/>
      <c r="FK61" s="294"/>
      <c r="FL61" s="294"/>
      <c r="FM61" s="294"/>
      <c r="FN61" s="294"/>
      <c r="FO61" s="294"/>
      <c r="FP61" s="294"/>
      <c r="FQ61" s="294"/>
      <c r="FR61" s="294"/>
      <c r="FS61" s="294"/>
      <c r="FT61" s="294" t="s">
        <v>15</v>
      </c>
      <c r="FU61" s="294"/>
      <c r="FV61" s="294"/>
      <c r="FW61" s="294"/>
      <c r="FX61" s="294"/>
      <c r="FY61" s="294"/>
      <c r="FZ61" s="294"/>
      <c r="GA61" s="294"/>
      <c r="GB61" s="294"/>
      <c r="GC61" s="294"/>
      <c r="GD61" s="294"/>
      <c r="GE61" s="294"/>
      <c r="GF61" s="294"/>
      <c r="GG61" s="294"/>
      <c r="GH61" s="294"/>
      <c r="GI61" s="294"/>
      <c r="GJ61" s="294" t="s">
        <v>15</v>
      </c>
      <c r="GK61" s="294"/>
      <c r="GL61" s="294"/>
      <c r="GM61" s="294"/>
      <c r="GN61" s="294"/>
      <c r="GO61" s="294"/>
      <c r="GP61" s="294"/>
      <c r="GQ61" s="294"/>
      <c r="GR61" s="294"/>
      <c r="GS61" s="294"/>
      <c r="GT61" s="294"/>
      <c r="GU61" s="294"/>
      <c r="GV61" s="294"/>
      <c r="GW61" s="294"/>
      <c r="GX61" s="294"/>
      <c r="GY61" s="294"/>
      <c r="GZ61" s="294" t="s">
        <v>15</v>
      </c>
      <c r="HA61" s="294"/>
      <c r="HB61" s="294"/>
      <c r="HC61" s="294"/>
      <c r="HD61" s="294"/>
      <c r="HE61" s="294"/>
      <c r="HF61" s="294"/>
      <c r="HG61" s="294"/>
      <c r="HH61" s="294"/>
      <c r="HI61" s="294"/>
      <c r="HJ61" s="294"/>
      <c r="HK61" s="294"/>
      <c r="HL61" s="294"/>
      <c r="HM61" s="294"/>
      <c r="HN61" s="294"/>
      <c r="HO61" s="294"/>
      <c r="HP61" s="294" t="s">
        <v>15</v>
      </c>
      <c r="HQ61" s="294"/>
      <c r="HR61" s="294"/>
      <c r="HS61" s="294"/>
      <c r="HT61" s="294"/>
      <c r="HU61" s="294"/>
      <c r="HV61" s="294"/>
      <c r="HW61" s="294"/>
      <c r="HX61" s="294"/>
      <c r="HY61" s="294"/>
      <c r="HZ61" s="294"/>
      <c r="IA61" s="294"/>
      <c r="IB61" s="294"/>
      <c r="IC61" s="294"/>
      <c r="ID61" s="294"/>
      <c r="IE61" s="294"/>
      <c r="IF61" s="294" t="s">
        <v>15</v>
      </c>
      <c r="IG61" s="294"/>
      <c r="IH61" s="294"/>
      <c r="II61" s="294"/>
      <c r="IJ61" s="294"/>
      <c r="IK61" s="294"/>
      <c r="IL61" s="294"/>
      <c r="IM61" s="294"/>
      <c r="IN61" s="294"/>
      <c r="IO61" s="294"/>
      <c r="IP61" s="294"/>
      <c r="IQ61" s="294"/>
      <c r="IR61" s="294"/>
      <c r="IS61" s="294"/>
      <c r="IT61" s="294"/>
      <c r="IU61" s="294"/>
      <c r="IV61" s="294" t="s">
        <v>15</v>
      </c>
      <c r="IW61" s="294"/>
      <c r="IX61" s="294"/>
      <c r="IY61" s="294"/>
      <c r="IZ61" s="294"/>
      <c r="JA61" s="294"/>
      <c r="JB61" s="294"/>
      <c r="JC61" s="294"/>
      <c r="JD61" s="294"/>
      <c r="JE61" s="294"/>
      <c r="JF61" s="294"/>
      <c r="JG61" s="294"/>
      <c r="JH61" s="294"/>
      <c r="JI61" s="294"/>
      <c r="JJ61" s="294"/>
      <c r="JK61" s="294"/>
      <c r="JL61" s="294" t="s">
        <v>15</v>
      </c>
      <c r="JM61" s="294"/>
      <c r="JN61" s="294"/>
      <c r="JO61" s="294"/>
      <c r="JP61" s="294"/>
      <c r="JQ61" s="294"/>
      <c r="JR61" s="294"/>
      <c r="JS61" s="294"/>
      <c r="JT61" s="294"/>
      <c r="JU61" s="294"/>
      <c r="JV61" s="294"/>
      <c r="JW61" s="294"/>
      <c r="JX61" s="294"/>
      <c r="JY61" s="294"/>
      <c r="JZ61" s="294"/>
      <c r="KA61" s="294"/>
      <c r="KB61" s="294" t="s">
        <v>15</v>
      </c>
      <c r="KC61" s="294"/>
      <c r="KD61" s="294"/>
      <c r="KE61" s="294"/>
      <c r="KF61" s="294"/>
      <c r="KG61" s="294"/>
      <c r="KH61" s="294"/>
      <c r="KI61" s="294"/>
      <c r="KJ61" s="294"/>
      <c r="KK61" s="294"/>
      <c r="KL61" s="294"/>
      <c r="KM61" s="294"/>
      <c r="KN61" s="294"/>
      <c r="KO61" s="294"/>
      <c r="KP61" s="294"/>
      <c r="KQ61" s="294"/>
      <c r="KR61" s="294" t="s">
        <v>15</v>
      </c>
      <c r="KS61" s="294"/>
      <c r="KT61" s="294"/>
      <c r="KU61" s="294"/>
      <c r="KV61" s="294"/>
      <c r="KW61" s="294"/>
      <c r="KX61" s="294"/>
      <c r="KY61" s="294"/>
      <c r="KZ61" s="294"/>
      <c r="LA61" s="294"/>
      <c r="LB61" s="294"/>
      <c r="LC61" s="294"/>
      <c r="LD61" s="294"/>
      <c r="LE61" s="294"/>
      <c r="LF61" s="294"/>
      <c r="LG61" s="294"/>
      <c r="LH61" s="294" t="s">
        <v>15</v>
      </c>
      <c r="LI61" s="294"/>
      <c r="LJ61" s="294"/>
      <c r="LK61" s="294"/>
      <c r="LL61" s="294"/>
      <c r="LM61" s="294"/>
      <c r="LN61" s="294"/>
      <c r="LO61" s="294"/>
      <c r="LP61" s="294"/>
      <c r="LQ61" s="294"/>
      <c r="LR61" s="294"/>
      <c r="LS61" s="294"/>
      <c r="LT61" s="294"/>
      <c r="LU61" s="294"/>
      <c r="LV61" s="294"/>
      <c r="LW61" s="294"/>
      <c r="LX61" s="294" t="s">
        <v>15</v>
      </c>
      <c r="LY61" s="294"/>
      <c r="LZ61" s="294"/>
      <c r="MA61" s="294"/>
      <c r="MB61" s="294"/>
      <c r="MC61" s="294"/>
      <c r="MD61" s="294"/>
      <c r="ME61" s="294"/>
      <c r="MF61" s="294"/>
      <c r="MG61" s="294"/>
      <c r="MH61" s="294"/>
      <c r="MI61" s="294"/>
      <c r="MJ61" s="294"/>
      <c r="MK61" s="294"/>
      <c r="ML61" s="294"/>
      <c r="MM61" s="294"/>
      <c r="MN61" s="294" t="s">
        <v>15</v>
      </c>
      <c r="MO61" s="294"/>
      <c r="MP61" s="294"/>
      <c r="MQ61" s="294"/>
      <c r="MR61" s="294"/>
      <c r="MS61" s="294"/>
      <c r="MT61" s="294"/>
      <c r="MU61" s="294"/>
      <c r="MV61" s="294"/>
      <c r="MW61" s="294"/>
      <c r="MX61" s="294"/>
      <c r="MY61" s="294"/>
      <c r="MZ61" s="294"/>
      <c r="NA61" s="294"/>
      <c r="NB61" s="294"/>
      <c r="NC61" s="294"/>
      <c r="ND61" s="294" t="s">
        <v>15</v>
      </c>
      <c r="NE61" s="294"/>
      <c r="NF61" s="294"/>
      <c r="NG61" s="294"/>
      <c r="NH61" s="294"/>
      <c r="NI61" s="294"/>
      <c r="NJ61" s="294"/>
      <c r="NK61" s="294"/>
      <c r="NL61" s="294"/>
      <c r="NM61" s="294"/>
      <c r="NN61" s="294"/>
      <c r="NO61" s="294"/>
      <c r="NP61" s="294"/>
      <c r="NQ61" s="294"/>
      <c r="NR61" s="294"/>
      <c r="NS61" s="294"/>
      <c r="NT61" s="294" t="s">
        <v>15</v>
      </c>
      <c r="NU61" s="294"/>
      <c r="NV61" s="294"/>
      <c r="NW61" s="294"/>
      <c r="NX61" s="294"/>
      <c r="NY61" s="294"/>
      <c r="NZ61" s="294"/>
      <c r="OA61" s="294"/>
      <c r="OB61" s="294"/>
      <c r="OC61" s="294"/>
      <c r="OD61" s="294"/>
      <c r="OE61" s="294"/>
      <c r="OF61" s="294"/>
      <c r="OG61" s="294"/>
      <c r="OH61" s="294"/>
      <c r="OI61" s="294"/>
      <c r="OJ61" s="294" t="s">
        <v>15</v>
      </c>
      <c r="OK61" s="294"/>
      <c r="OL61" s="294"/>
      <c r="OM61" s="294"/>
      <c r="ON61" s="294"/>
      <c r="OO61" s="294"/>
      <c r="OP61" s="294"/>
      <c r="OQ61" s="294"/>
      <c r="OR61" s="294"/>
      <c r="OS61" s="294"/>
      <c r="OT61" s="294"/>
      <c r="OU61" s="294"/>
      <c r="OV61" s="294"/>
      <c r="OW61" s="294"/>
      <c r="OX61" s="294"/>
      <c r="OY61" s="294"/>
      <c r="OZ61" s="294" t="s">
        <v>15</v>
      </c>
      <c r="PA61" s="294"/>
      <c r="PB61" s="294"/>
      <c r="PC61" s="294"/>
      <c r="PD61" s="294"/>
      <c r="PE61" s="294"/>
      <c r="PF61" s="294"/>
      <c r="PG61" s="294"/>
      <c r="PH61" s="294"/>
      <c r="PI61" s="294"/>
      <c r="PJ61" s="294"/>
      <c r="PK61" s="294"/>
      <c r="PL61" s="294"/>
      <c r="PM61" s="294"/>
      <c r="PN61" s="294"/>
      <c r="PO61" s="294"/>
      <c r="PP61" s="294" t="s">
        <v>15</v>
      </c>
      <c r="PQ61" s="294"/>
      <c r="PR61" s="294"/>
      <c r="PS61" s="294"/>
      <c r="PT61" s="294"/>
      <c r="PU61" s="294"/>
      <c r="PV61" s="294"/>
      <c r="PW61" s="294"/>
      <c r="PX61" s="294"/>
      <c r="PY61" s="294"/>
      <c r="PZ61" s="294"/>
      <c r="QA61" s="294"/>
      <c r="QB61" s="294"/>
      <c r="QC61" s="294"/>
      <c r="QD61" s="294"/>
      <c r="QE61" s="294"/>
      <c r="QF61" s="294" t="s">
        <v>15</v>
      </c>
      <c r="QG61" s="294"/>
      <c r="QH61" s="294"/>
      <c r="QI61" s="294"/>
      <c r="QJ61" s="294"/>
      <c r="QK61" s="294"/>
      <c r="QL61" s="294"/>
      <c r="QM61" s="294"/>
      <c r="QN61" s="294"/>
      <c r="QO61" s="294"/>
      <c r="QP61" s="294"/>
      <c r="QQ61" s="294"/>
      <c r="QR61" s="294"/>
      <c r="QS61" s="294"/>
      <c r="QT61" s="294"/>
      <c r="QU61" s="294"/>
      <c r="QV61" s="294" t="s">
        <v>15</v>
      </c>
      <c r="QW61" s="294"/>
      <c r="QX61" s="294"/>
      <c r="QY61" s="294"/>
      <c r="QZ61" s="294"/>
      <c r="RA61" s="294"/>
      <c r="RB61" s="294"/>
      <c r="RC61" s="294"/>
      <c r="RD61" s="294"/>
      <c r="RE61" s="294"/>
      <c r="RF61" s="294"/>
      <c r="RG61" s="294"/>
      <c r="RH61" s="294"/>
      <c r="RI61" s="294"/>
      <c r="RJ61" s="294"/>
      <c r="RK61" s="294"/>
      <c r="RL61" s="294" t="s">
        <v>15</v>
      </c>
      <c r="RM61" s="294"/>
      <c r="RN61" s="294"/>
      <c r="RO61" s="294"/>
      <c r="RP61" s="294"/>
      <c r="RQ61" s="294"/>
      <c r="RR61" s="294"/>
      <c r="RS61" s="294"/>
      <c r="RT61" s="294"/>
      <c r="RU61" s="294"/>
      <c r="RV61" s="294"/>
      <c r="RW61" s="294"/>
      <c r="RX61" s="294"/>
      <c r="RY61" s="294"/>
      <c r="RZ61" s="294"/>
      <c r="SA61" s="294"/>
      <c r="SB61" s="294" t="s">
        <v>15</v>
      </c>
      <c r="SC61" s="294"/>
      <c r="SD61" s="294"/>
      <c r="SE61" s="294"/>
      <c r="SF61" s="294"/>
      <c r="SG61" s="294"/>
      <c r="SH61" s="294"/>
      <c r="SI61" s="294"/>
      <c r="SJ61" s="294"/>
      <c r="SK61" s="294"/>
      <c r="SL61" s="294"/>
      <c r="SM61" s="294"/>
      <c r="SN61" s="294"/>
      <c r="SO61" s="294"/>
      <c r="SP61" s="294"/>
      <c r="SQ61" s="294"/>
      <c r="SR61" s="294" t="s">
        <v>15</v>
      </c>
      <c r="SS61" s="294"/>
      <c r="ST61" s="294"/>
      <c r="SU61" s="294"/>
      <c r="SV61" s="294"/>
      <c r="SW61" s="294"/>
      <c r="SX61" s="294"/>
      <c r="SY61" s="294"/>
      <c r="SZ61" s="294"/>
      <c r="TA61" s="294"/>
      <c r="TB61" s="294"/>
      <c r="TC61" s="294"/>
      <c r="TD61" s="294"/>
      <c r="TE61" s="294"/>
      <c r="TF61" s="294"/>
      <c r="TG61" s="294"/>
      <c r="TH61" s="294" t="s">
        <v>15</v>
      </c>
      <c r="TI61" s="294"/>
      <c r="TJ61" s="294"/>
      <c r="TK61" s="294"/>
      <c r="TL61" s="294"/>
      <c r="TM61" s="294"/>
      <c r="TN61" s="294"/>
      <c r="TO61" s="294"/>
      <c r="TP61" s="294"/>
      <c r="TQ61" s="294"/>
      <c r="TR61" s="294"/>
      <c r="TS61" s="294"/>
      <c r="TT61" s="294"/>
      <c r="TU61" s="294"/>
      <c r="TV61" s="294"/>
      <c r="TW61" s="294"/>
      <c r="TX61" s="294" t="s">
        <v>15</v>
      </c>
      <c r="TY61" s="294"/>
      <c r="TZ61" s="294"/>
      <c r="UA61" s="294"/>
      <c r="UB61" s="294"/>
      <c r="UC61" s="294"/>
      <c r="UD61" s="294"/>
      <c r="UE61" s="294"/>
      <c r="UF61" s="294"/>
      <c r="UG61" s="294"/>
      <c r="UH61" s="294"/>
      <c r="UI61" s="294"/>
      <c r="UJ61" s="294"/>
      <c r="UK61" s="294"/>
      <c r="UL61" s="294"/>
      <c r="UM61" s="294"/>
      <c r="UN61" s="294" t="s">
        <v>15</v>
      </c>
      <c r="UO61" s="294"/>
      <c r="UP61" s="294"/>
      <c r="UQ61" s="294"/>
      <c r="UR61" s="294"/>
      <c r="US61" s="294"/>
      <c r="UT61" s="294"/>
      <c r="UU61" s="294"/>
      <c r="UV61" s="294"/>
      <c r="UW61" s="294"/>
      <c r="UX61" s="294"/>
      <c r="UY61" s="294"/>
      <c r="UZ61" s="294"/>
      <c r="VA61" s="294"/>
      <c r="VB61" s="294"/>
      <c r="VC61" s="294"/>
      <c r="VD61" s="294" t="s">
        <v>15</v>
      </c>
      <c r="VE61" s="294"/>
      <c r="VF61" s="294"/>
      <c r="VG61" s="294"/>
      <c r="VH61" s="294"/>
      <c r="VI61" s="294"/>
      <c r="VJ61" s="294"/>
      <c r="VK61" s="294"/>
      <c r="VL61" s="294"/>
      <c r="VM61" s="294"/>
      <c r="VN61" s="294"/>
      <c r="VO61" s="294"/>
      <c r="VP61" s="294"/>
      <c r="VQ61" s="294"/>
      <c r="VR61" s="294"/>
      <c r="VS61" s="294"/>
      <c r="VT61" s="294" t="s">
        <v>15</v>
      </c>
      <c r="VU61" s="294"/>
      <c r="VV61" s="294"/>
      <c r="VW61" s="294"/>
      <c r="VX61" s="294"/>
      <c r="VY61" s="294"/>
      <c r="VZ61" s="294"/>
      <c r="WA61" s="294"/>
      <c r="WB61" s="294"/>
      <c r="WC61" s="294"/>
      <c r="WD61" s="294"/>
      <c r="WE61" s="294"/>
      <c r="WF61" s="294"/>
      <c r="WG61" s="294"/>
      <c r="WH61" s="294"/>
      <c r="WI61" s="294"/>
      <c r="WJ61" s="294" t="s">
        <v>15</v>
      </c>
      <c r="WK61" s="294"/>
      <c r="WL61" s="294"/>
      <c r="WM61" s="294"/>
      <c r="WN61" s="294"/>
      <c r="WO61" s="294"/>
      <c r="WP61" s="294"/>
      <c r="WQ61" s="294"/>
      <c r="WR61" s="294"/>
      <c r="WS61" s="294"/>
      <c r="WT61" s="294"/>
      <c r="WU61" s="294"/>
      <c r="WV61" s="294"/>
      <c r="WW61" s="294"/>
      <c r="WX61" s="294"/>
      <c r="WY61" s="294"/>
      <c r="WZ61" s="294" t="s">
        <v>15</v>
      </c>
      <c r="XA61" s="294"/>
      <c r="XB61" s="294"/>
      <c r="XC61" s="294"/>
      <c r="XD61" s="294"/>
      <c r="XE61" s="294"/>
      <c r="XF61" s="294"/>
      <c r="XG61" s="294"/>
      <c r="XH61" s="294"/>
      <c r="XI61" s="294"/>
      <c r="XJ61" s="294"/>
      <c r="XK61" s="294"/>
      <c r="XL61" s="294"/>
      <c r="XM61" s="294"/>
      <c r="XN61" s="294"/>
      <c r="XO61" s="294"/>
      <c r="XP61" s="294" t="s">
        <v>15</v>
      </c>
      <c r="XQ61" s="294"/>
      <c r="XR61" s="294"/>
      <c r="XS61" s="294"/>
      <c r="XT61" s="294"/>
      <c r="XU61" s="294"/>
      <c r="XV61" s="294"/>
      <c r="XW61" s="294"/>
      <c r="XX61" s="294"/>
      <c r="XY61" s="294"/>
      <c r="XZ61" s="294"/>
      <c r="YA61" s="294"/>
      <c r="YB61" s="294"/>
      <c r="YC61" s="294"/>
      <c r="YD61" s="294"/>
      <c r="YE61" s="294"/>
      <c r="YF61" s="294" t="s">
        <v>15</v>
      </c>
      <c r="YG61" s="294"/>
      <c r="YH61" s="294"/>
      <c r="YI61" s="294"/>
      <c r="YJ61" s="294"/>
      <c r="YK61" s="294"/>
      <c r="YL61" s="294"/>
      <c r="YM61" s="294"/>
      <c r="YN61" s="294"/>
      <c r="YO61" s="294"/>
      <c r="YP61" s="294"/>
      <c r="YQ61" s="294"/>
      <c r="YR61" s="294"/>
      <c r="YS61" s="294"/>
      <c r="YT61" s="294"/>
      <c r="YU61" s="294"/>
      <c r="YV61" s="294" t="s">
        <v>15</v>
      </c>
      <c r="YW61" s="294"/>
      <c r="YX61" s="294"/>
      <c r="YY61" s="294"/>
      <c r="YZ61" s="294"/>
      <c r="ZA61" s="294"/>
      <c r="ZB61" s="294"/>
      <c r="ZC61" s="294"/>
      <c r="ZD61" s="294"/>
      <c r="ZE61" s="294"/>
      <c r="ZF61" s="294"/>
      <c r="ZG61" s="294"/>
      <c r="ZH61" s="294"/>
      <c r="ZI61" s="294"/>
      <c r="ZJ61" s="294"/>
      <c r="ZK61" s="294"/>
      <c r="ZL61" s="294" t="s">
        <v>15</v>
      </c>
      <c r="ZM61" s="294"/>
      <c r="ZN61" s="294"/>
      <c r="ZO61" s="294"/>
      <c r="ZP61" s="294"/>
      <c r="ZQ61" s="294"/>
      <c r="ZR61" s="294"/>
      <c r="ZS61" s="294"/>
      <c r="ZT61" s="294"/>
      <c r="ZU61" s="294"/>
      <c r="ZV61" s="294"/>
      <c r="ZW61" s="294"/>
      <c r="ZX61" s="294"/>
      <c r="ZY61" s="294"/>
      <c r="ZZ61" s="294"/>
      <c r="AAA61" s="294"/>
      <c r="AAB61" s="294" t="s">
        <v>15</v>
      </c>
      <c r="AAC61" s="294"/>
      <c r="AAD61" s="294"/>
      <c r="AAE61" s="294"/>
      <c r="AAF61" s="294"/>
      <c r="AAG61" s="294"/>
      <c r="AAH61" s="294"/>
      <c r="AAI61" s="294"/>
      <c r="AAJ61" s="294"/>
      <c r="AAK61" s="294"/>
      <c r="AAL61" s="294"/>
      <c r="AAM61" s="294"/>
      <c r="AAN61" s="294"/>
      <c r="AAO61" s="294"/>
      <c r="AAP61" s="294"/>
      <c r="AAQ61" s="294"/>
      <c r="AAR61" s="294" t="s">
        <v>15</v>
      </c>
      <c r="AAS61" s="294"/>
      <c r="AAT61" s="294"/>
      <c r="AAU61" s="294"/>
      <c r="AAV61" s="294"/>
      <c r="AAW61" s="294"/>
      <c r="AAX61" s="294"/>
      <c r="AAY61" s="294"/>
      <c r="AAZ61" s="294"/>
      <c r="ABA61" s="294"/>
      <c r="ABB61" s="294"/>
      <c r="ABC61" s="294"/>
      <c r="ABD61" s="294"/>
      <c r="ABE61" s="294"/>
      <c r="ABF61" s="294"/>
      <c r="ABG61" s="294"/>
      <c r="ABH61" s="294" t="s">
        <v>15</v>
      </c>
      <c r="ABI61" s="294"/>
      <c r="ABJ61" s="294"/>
      <c r="ABK61" s="294"/>
      <c r="ABL61" s="294"/>
      <c r="ABM61" s="294"/>
      <c r="ABN61" s="294"/>
      <c r="ABO61" s="294"/>
      <c r="ABP61" s="294"/>
      <c r="ABQ61" s="294"/>
      <c r="ABR61" s="294"/>
      <c r="ABS61" s="294"/>
      <c r="ABT61" s="294"/>
      <c r="ABU61" s="294"/>
      <c r="ABV61" s="294"/>
      <c r="ABW61" s="294"/>
      <c r="ABX61" s="294" t="s">
        <v>15</v>
      </c>
      <c r="ABY61" s="294"/>
      <c r="ABZ61" s="294"/>
      <c r="ACA61" s="294"/>
      <c r="ACB61" s="294"/>
      <c r="ACC61" s="294"/>
      <c r="ACD61" s="294"/>
      <c r="ACE61" s="294"/>
      <c r="ACF61" s="294"/>
      <c r="ACG61" s="294"/>
      <c r="ACH61" s="294"/>
      <c r="ACI61" s="294"/>
      <c r="ACJ61" s="294"/>
      <c r="ACK61" s="294"/>
      <c r="ACL61" s="294"/>
      <c r="ACM61" s="294"/>
      <c r="ACN61" s="294" t="s">
        <v>15</v>
      </c>
      <c r="ACO61" s="294"/>
      <c r="ACP61" s="294"/>
      <c r="ACQ61" s="294"/>
      <c r="ACR61" s="294"/>
      <c r="ACS61" s="294"/>
      <c r="ACT61" s="294"/>
      <c r="ACU61" s="294"/>
      <c r="ACV61" s="294"/>
      <c r="ACW61" s="294"/>
      <c r="ACX61" s="294"/>
      <c r="ACY61" s="294"/>
      <c r="ACZ61" s="294"/>
      <c r="ADA61" s="294"/>
      <c r="ADB61" s="294"/>
      <c r="ADC61" s="294"/>
      <c r="ADD61" s="294" t="s">
        <v>15</v>
      </c>
      <c r="ADE61" s="294"/>
      <c r="ADF61" s="294"/>
      <c r="ADG61" s="294"/>
      <c r="ADH61" s="294"/>
      <c r="ADI61" s="294"/>
      <c r="ADJ61" s="294"/>
      <c r="ADK61" s="294"/>
      <c r="ADL61" s="294"/>
      <c r="ADM61" s="294"/>
      <c r="ADN61" s="294"/>
      <c r="ADO61" s="294"/>
      <c r="ADP61" s="294"/>
      <c r="ADQ61" s="294"/>
      <c r="ADR61" s="294"/>
      <c r="ADS61" s="294"/>
      <c r="ADT61" s="294" t="s">
        <v>15</v>
      </c>
      <c r="ADU61" s="294"/>
      <c r="ADV61" s="294"/>
      <c r="ADW61" s="294"/>
      <c r="ADX61" s="294"/>
      <c r="ADY61" s="294"/>
      <c r="ADZ61" s="294"/>
      <c r="AEA61" s="294"/>
      <c r="AEB61" s="294"/>
      <c r="AEC61" s="294"/>
      <c r="AED61" s="294"/>
      <c r="AEE61" s="294"/>
      <c r="AEF61" s="294"/>
      <c r="AEG61" s="294"/>
      <c r="AEH61" s="294"/>
      <c r="AEI61" s="294"/>
      <c r="AEJ61" s="294" t="s">
        <v>15</v>
      </c>
      <c r="AEK61" s="294"/>
      <c r="AEL61" s="294"/>
      <c r="AEM61" s="294"/>
      <c r="AEN61" s="294"/>
      <c r="AEO61" s="294"/>
      <c r="AEP61" s="294"/>
      <c r="AEQ61" s="294"/>
      <c r="AER61" s="294"/>
      <c r="AES61" s="294"/>
      <c r="AET61" s="294"/>
      <c r="AEU61" s="294"/>
      <c r="AEV61" s="294"/>
      <c r="AEW61" s="294"/>
      <c r="AEX61" s="294"/>
      <c r="AEY61" s="294"/>
      <c r="AEZ61" s="294" t="s">
        <v>15</v>
      </c>
      <c r="AFA61" s="294"/>
      <c r="AFB61" s="294"/>
      <c r="AFC61" s="294"/>
      <c r="AFD61" s="294"/>
      <c r="AFE61" s="294"/>
      <c r="AFF61" s="294"/>
      <c r="AFG61" s="294"/>
      <c r="AFH61" s="294"/>
      <c r="AFI61" s="294"/>
      <c r="AFJ61" s="294"/>
      <c r="AFK61" s="294"/>
      <c r="AFL61" s="294"/>
      <c r="AFM61" s="294"/>
      <c r="AFN61" s="294"/>
      <c r="AFO61" s="294"/>
      <c r="AFP61" s="294" t="s">
        <v>15</v>
      </c>
      <c r="AFQ61" s="294"/>
      <c r="AFR61" s="294"/>
      <c r="AFS61" s="294"/>
      <c r="AFT61" s="294"/>
      <c r="AFU61" s="294"/>
      <c r="AFV61" s="294"/>
      <c r="AFW61" s="294"/>
      <c r="AFX61" s="294"/>
      <c r="AFY61" s="294"/>
      <c r="AFZ61" s="294"/>
      <c r="AGA61" s="294"/>
      <c r="AGB61" s="294"/>
      <c r="AGC61" s="294"/>
      <c r="AGD61" s="294"/>
      <c r="AGE61" s="294"/>
      <c r="AGF61" s="294" t="s">
        <v>15</v>
      </c>
      <c r="AGG61" s="294"/>
      <c r="AGH61" s="294"/>
      <c r="AGI61" s="294"/>
      <c r="AGJ61" s="294"/>
      <c r="AGK61" s="294"/>
      <c r="AGL61" s="294"/>
      <c r="AGM61" s="294"/>
      <c r="AGN61" s="294"/>
      <c r="AGO61" s="294"/>
      <c r="AGP61" s="294"/>
      <c r="AGQ61" s="294"/>
      <c r="AGR61" s="294"/>
      <c r="AGS61" s="294"/>
      <c r="AGT61" s="294"/>
      <c r="AGU61" s="294"/>
      <c r="AGV61" s="294" t="s">
        <v>15</v>
      </c>
      <c r="AGW61" s="294"/>
      <c r="AGX61" s="294"/>
      <c r="AGY61" s="294"/>
      <c r="AGZ61" s="294"/>
      <c r="AHA61" s="294"/>
      <c r="AHB61" s="294"/>
      <c r="AHC61" s="294"/>
      <c r="AHD61" s="294"/>
      <c r="AHE61" s="294"/>
      <c r="AHF61" s="294"/>
      <c r="AHG61" s="294"/>
      <c r="AHH61" s="294"/>
      <c r="AHI61" s="294"/>
      <c r="AHJ61" s="294"/>
      <c r="AHK61" s="294"/>
      <c r="AHL61" s="294" t="s">
        <v>15</v>
      </c>
      <c r="AHM61" s="294"/>
      <c r="AHN61" s="294"/>
      <c r="AHO61" s="294"/>
      <c r="AHP61" s="294"/>
      <c r="AHQ61" s="294"/>
      <c r="AHR61" s="294"/>
      <c r="AHS61" s="294"/>
      <c r="AHT61" s="294"/>
      <c r="AHU61" s="294"/>
      <c r="AHV61" s="294"/>
      <c r="AHW61" s="294"/>
      <c r="AHX61" s="294"/>
      <c r="AHY61" s="294"/>
      <c r="AHZ61" s="294"/>
      <c r="AIA61" s="294"/>
      <c r="AIB61" s="294" t="s">
        <v>15</v>
      </c>
      <c r="AIC61" s="294"/>
      <c r="AID61" s="294"/>
      <c r="AIE61" s="294"/>
      <c r="AIF61" s="294"/>
      <c r="AIG61" s="294"/>
      <c r="AIH61" s="294"/>
      <c r="AII61" s="294"/>
      <c r="AIJ61" s="294"/>
      <c r="AIK61" s="294"/>
      <c r="AIL61" s="294"/>
      <c r="AIM61" s="294"/>
      <c r="AIN61" s="294"/>
      <c r="AIO61" s="294"/>
      <c r="AIP61" s="294"/>
      <c r="AIQ61" s="294"/>
      <c r="AIR61" s="294" t="s">
        <v>15</v>
      </c>
      <c r="AIS61" s="294"/>
      <c r="AIT61" s="294"/>
      <c r="AIU61" s="294"/>
      <c r="AIV61" s="294"/>
      <c r="AIW61" s="294"/>
      <c r="AIX61" s="294"/>
      <c r="AIY61" s="294"/>
      <c r="AIZ61" s="294"/>
      <c r="AJA61" s="294"/>
      <c r="AJB61" s="294"/>
      <c r="AJC61" s="294"/>
      <c r="AJD61" s="294"/>
      <c r="AJE61" s="294"/>
      <c r="AJF61" s="294"/>
      <c r="AJG61" s="294"/>
      <c r="AJH61" s="294" t="s">
        <v>15</v>
      </c>
      <c r="AJI61" s="294"/>
      <c r="AJJ61" s="294"/>
      <c r="AJK61" s="294"/>
      <c r="AJL61" s="294"/>
      <c r="AJM61" s="294"/>
      <c r="AJN61" s="294"/>
      <c r="AJO61" s="294"/>
      <c r="AJP61" s="294"/>
      <c r="AJQ61" s="294"/>
      <c r="AJR61" s="294"/>
      <c r="AJS61" s="294"/>
      <c r="AJT61" s="294"/>
      <c r="AJU61" s="294"/>
      <c r="AJV61" s="294"/>
      <c r="AJW61" s="294"/>
      <c r="AJX61" s="294" t="s">
        <v>15</v>
      </c>
      <c r="AJY61" s="294"/>
      <c r="AJZ61" s="294"/>
      <c r="AKA61" s="294"/>
      <c r="AKB61" s="294"/>
      <c r="AKC61" s="294"/>
      <c r="AKD61" s="294"/>
      <c r="AKE61" s="294"/>
      <c r="AKF61" s="294"/>
      <c r="AKG61" s="294"/>
      <c r="AKH61" s="294"/>
      <c r="AKI61" s="294"/>
      <c r="AKJ61" s="294"/>
      <c r="AKK61" s="294"/>
      <c r="AKL61" s="294"/>
      <c r="AKM61" s="294"/>
      <c r="AKN61" s="294" t="s">
        <v>15</v>
      </c>
      <c r="AKO61" s="294"/>
      <c r="AKP61" s="294"/>
      <c r="AKQ61" s="294"/>
      <c r="AKR61" s="294"/>
      <c r="AKS61" s="294"/>
      <c r="AKT61" s="294"/>
      <c r="AKU61" s="294"/>
      <c r="AKV61" s="294"/>
      <c r="AKW61" s="294"/>
      <c r="AKX61" s="294"/>
      <c r="AKY61" s="294"/>
      <c r="AKZ61" s="294"/>
      <c r="ALA61" s="294"/>
      <c r="ALB61" s="294"/>
      <c r="ALC61" s="294"/>
      <c r="ALD61" s="294" t="s">
        <v>15</v>
      </c>
      <c r="ALE61" s="294"/>
      <c r="ALF61" s="294"/>
      <c r="ALG61" s="294"/>
      <c r="ALH61" s="294"/>
      <c r="ALI61" s="294"/>
      <c r="ALJ61" s="294"/>
      <c r="ALK61" s="294"/>
      <c r="ALL61" s="294"/>
      <c r="ALM61" s="294"/>
      <c r="ALN61" s="294"/>
      <c r="ALO61" s="294"/>
      <c r="ALP61" s="294"/>
      <c r="ALQ61" s="294"/>
      <c r="ALR61" s="294"/>
      <c r="ALS61" s="294"/>
      <c r="ALT61" s="294" t="s">
        <v>15</v>
      </c>
      <c r="ALU61" s="294"/>
      <c r="ALV61" s="294"/>
      <c r="ALW61" s="294"/>
      <c r="ALX61" s="294"/>
      <c r="ALY61" s="294"/>
      <c r="ALZ61" s="294"/>
      <c r="AMA61" s="294"/>
      <c r="AMB61" s="294"/>
      <c r="AMC61" s="294"/>
      <c r="AMD61" s="294"/>
      <c r="AME61" s="294"/>
      <c r="AMF61" s="294"/>
      <c r="AMG61" s="294"/>
      <c r="AMH61" s="294"/>
      <c r="AMI61" s="294"/>
      <c r="AMJ61" s="294" t="s">
        <v>15</v>
      </c>
      <c r="AMK61" s="294"/>
      <c r="AML61" s="294"/>
      <c r="AMM61" s="294"/>
      <c r="AMN61" s="294"/>
      <c r="AMO61" s="294"/>
      <c r="AMP61" s="294"/>
      <c r="AMQ61" s="294"/>
      <c r="AMR61" s="294"/>
      <c r="AMS61" s="294"/>
      <c r="AMT61" s="294"/>
      <c r="AMU61" s="294"/>
      <c r="AMV61" s="294"/>
      <c r="AMW61" s="294"/>
      <c r="AMX61" s="294"/>
      <c r="AMY61" s="294"/>
      <c r="AMZ61" s="294" t="s">
        <v>15</v>
      </c>
      <c r="ANA61" s="294"/>
      <c r="ANB61" s="294"/>
      <c r="ANC61" s="294"/>
      <c r="AND61" s="294"/>
      <c r="ANE61" s="294"/>
      <c r="ANF61" s="294"/>
      <c r="ANG61" s="294"/>
      <c r="ANH61" s="294"/>
      <c r="ANI61" s="294"/>
      <c r="ANJ61" s="294"/>
      <c r="ANK61" s="294"/>
      <c r="ANL61" s="294"/>
      <c r="ANM61" s="294"/>
      <c r="ANN61" s="294"/>
      <c r="ANO61" s="294"/>
      <c r="ANP61" s="294" t="s">
        <v>15</v>
      </c>
      <c r="ANQ61" s="294"/>
      <c r="ANR61" s="294"/>
      <c r="ANS61" s="294"/>
      <c r="ANT61" s="294"/>
      <c r="ANU61" s="294"/>
      <c r="ANV61" s="294"/>
      <c r="ANW61" s="294"/>
      <c r="ANX61" s="294"/>
      <c r="ANY61" s="294"/>
      <c r="ANZ61" s="294"/>
      <c r="AOA61" s="294"/>
      <c r="AOB61" s="294"/>
      <c r="AOC61" s="294"/>
      <c r="AOD61" s="294"/>
      <c r="AOE61" s="294"/>
      <c r="AOF61" s="294" t="s">
        <v>15</v>
      </c>
      <c r="AOG61" s="294"/>
      <c r="AOH61" s="294"/>
      <c r="AOI61" s="294"/>
      <c r="AOJ61" s="294"/>
      <c r="AOK61" s="294"/>
      <c r="AOL61" s="294"/>
      <c r="AOM61" s="294"/>
      <c r="AON61" s="294"/>
      <c r="AOO61" s="294"/>
      <c r="AOP61" s="294"/>
      <c r="AOQ61" s="294"/>
      <c r="AOR61" s="294"/>
      <c r="AOS61" s="294"/>
      <c r="AOT61" s="294"/>
      <c r="AOU61" s="294"/>
      <c r="AOV61" s="294" t="s">
        <v>15</v>
      </c>
      <c r="AOW61" s="294"/>
      <c r="AOX61" s="294"/>
      <c r="AOY61" s="294"/>
      <c r="AOZ61" s="294"/>
      <c r="APA61" s="294"/>
      <c r="APB61" s="294"/>
      <c r="APC61" s="294"/>
      <c r="APD61" s="294"/>
      <c r="APE61" s="294"/>
      <c r="APF61" s="294"/>
      <c r="APG61" s="294"/>
      <c r="APH61" s="294"/>
      <c r="API61" s="294"/>
      <c r="APJ61" s="294"/>
      <c r="APK61" s="294"/>
      <c r="APL61" s="294" t="s">
        <v>15</v>
      </c>
      <c r="APM61" s="294"/>
      <c r="APN61" s="294"/>
      <c r="APO61" s="294"/>
      <c r="APP61" s="294"/>
      <c r="APQ61" s="294"/>
      <c r="APR61" s="294"/>
      <c r="APS61" s="294"/>
      <c r="APT61" s="294"/>
      <c r="APU61" s="294"/>
      <c r="APV61" s="294"/>
      <c r="APW61" s="294"/>
      <c r="APX61" s="294"/>
      <c r="APY61" s="294"/>
      <c r="APZ61" s="294"/>
      <c r="AQA61" s="294"/>
      <c r="AQB61" s="294" t="s">
        <v>15</v>
      </c>
      <c r="AQC61" s="294"/>
      <c r="AQD61" s="294"/>
      <c r="AQE61" s="294"/>
      <c r="AQF61" s="294"/>
      <c r="AQG61" s="294"/>
      <c r="AQH61" s="294"/>
      <c r="AQI61" s="294"/>
      <c r="AQJ61" s="294"/>
      <c r="AQK61" s="294"/>
      <c r="AQL61" s="294"/>
      <c r="AQM61" s="294"/>
      <c r="AQN61" s="294"/>
      <c r="AQO61" s="294"/>
      <c r="AQP61" s="294"/>
      <c r="AQQ61" s="294"/>
      <c r="AQR61" s="294" t="s">
        <v>15</v>
      </c>
      <c r="AQS61" s="294"/>
      <c r="AQT61" s="294"/>
      <c r="AQU61" s="294"/>
      <c r="AQV61" s="294"/>
      <c r="AQW61" s="294"/>
      <c r="AQX61" s="294"/>
      <c r="AQY61" s="294"/>
      <c r="AQZ61" s="294"/>
      <c r="ARA61" s="294"/>
      <c r="ARB61" s="294"/>
      <c r="ARC61" s="294"/>
      <c r="ARD61" s="294"/>
      <c r="ARE61" s="294"/>
      <c r="ARF61" s="294"/>
      <c r="ARG61" s="294"/>
      <c r="ARH61" s="294" t="s">
        <v>15</v>
      </c>
      <c r="ARI61" s="294"/>
      <c r="ARJ61" s="294"/>
      <c r="ARK61" s="294"/>
      <c r="ARL61" s="294"/>
      <c r="ARM61" s="294"/>
      <c r="ARN61" s="294"/>
      <c r="ARO61" s="294"/>
      <c r="ARP61" s="294"/>
      <c r="ARQ61" s="294"/>
      <c r="ARR61" s="294"/>
      <c r="ARS61" s="294"/>
      <c r="ART61" s="294"/>
      <c r="ARU61" s="294"/>
      <c r="ARV61" s="294"/>
      <c r="ARW61" s="294"/>
      <c r="ARX61" s="294" t="s">
        <v>15</v>
      </c>
      <c r="ARY61" s="294"/>
      <c r="ARZ61" s="294"/>
      <c r="ASA61" s="294"/>
      <c r="ASB61" s="294"/>
      <c r="ASC61" s="294"/>
      <c r="ASD61" s="294"/>
      <c r="ASE61" s="294"/>
      <c r="ASF61" s="294"/>
      <c r="ASG61" s="294"/>
      <c r="ASH61" s="294"/>
      <c r="ASI61" s="294"/>
      <c r="ASJ61" s="294"/>
      <c r="ASK61" s="294"/>
      <c r="ASL61" s="294"/>
      <c r="ASM61" s="294"/>
      <c r="ASN61" s="294" t="s">
        <v>15</v>
      </c>
      <c r="ASO61" s="294"/>
      <c r="ASP61" s="294"/>
      <c r="ASQ61" s="294"/>
      <c r="ASR61" s="294"/>
      <c r="ASS61" s="294"/>
      <c r="AST61" s="294"/>
      <c r="ASU61" s="294"/>
      <c r="ASV61" s="294"/>
      <c r="ASW61" s="294"/>
      <c r="ASX61" s="294"/>
      <c r="ASY61" s="294"/>
      <c r="ASZ61" s="294"/>
      <c r="ATA61" s="294"/>
      <c r="ATB61" s="294"/>
      <c r="ATC61" s="294"/>
      <c r="ATD61" s="294" t="s">
        <v>15</v>
      </c>
      <c r="ATE61" s="294"/>
      <c r="ATF61" s="294"/>
      <c r="ATG61" s="294"/>
      <c r="ATH61" s="294"/>
      <c r="ATI61" s="294"/>
      <c r="ATJ61" s="294"/>
      <c r="ATK61" s="294"/>
      <c r="ATL61" s="294"/>
      <c r="ATM61" s="294"/>
      <c r="ATN61" s="294"/>
      <c r="ATO61" s="294"/>
      <c r="ATP61" s="294"/>
      <c r="ATQ61" s="294"/>
      <c r="ATR61" s="294"/>
      <c r="ATS61" s="294"/>
      <c r="ATT61" s="294" t="s">
        <v>15</v>
      </c>
      <c r="ATU61" s="294"/>
      <c r="ATV61" s="294"/>
      <c r="ATW61" s="294"/>
      <c r="ATX61" s="294"/>
      <c r="ATY61" s="294"/>
      <c r="ATZ61" s="294"/>
      <c r="AUA61" s="294"/>
      <c r="AUB61" s="294"/>
      <c r="AUC61" s="294"/>
      <c r="AUD61" s="294"/>
      <c r="AUE61" s="294"/>
      <c r="AUF61" s="294"/>
      <c r="AUG61" s="294"/>
      <c r="AUH61" s="294"/>
      <c r="AUI61" s="294"/>
      <c r="AUJ61" s="294" t="s">
        <v>15</v>
      </c>
      <c r="AUK61" s="294"/>
      <c r="AUL61" s="294"/>
      <c r="AUM61" s="294"/>
      <c r="AUN61" s="294"/>
      <c r="AUO61" s="294"/>
      <c r="AUP61" s="294"/>
      <c r="AUQ61" s="294"/>
      <c r="AUR61" s="294"/>
      <c r="AUS61" s="294"/>
      <c r="AUT61" s="294"/>
      <c r="AUU61" s="294"/>
      <c r="AUV61" s="294"/>
      <c r="AUW61" s="294"/>
      <c r="AUX61" s="294"/>
      <c r="AUY61" s="294"/>
      <c r="AUZ61" s="294" t="s">
        <v>15</v>
      </c>
      <c r="AVA61" s="294"/>
      <c r="AVB61" s="294"/>
      <c r="AVC61" s="294"/>
      <c r="AVD61" s="294"/>
      <c r="AVE61" s="294"/>
      <c r="AVF61" s="294"/>
      <c r="AVG61" s="294"/>
      <c r="AVH61" s="294"/>
      <c r="AVI61" s="294"/>
      <c r="AVJ61" s="294"/>
      <c r="AVK61" s="294"/>
      <c r="AVL61" s="294"/>
      <c r="AVM61" s="294"/>
      <c r="AVN61" s="294"/>
      <c r="AVO61" s="294"/>
      <c r="AVP61" s="294" t="s">
        <v>15</v>
      </c>
      <c r="AVQ61" s="294"/>
      <c r="AVR61" s="294"/>
      <c r="AVS61" s="294"/>
      <c r="AVT61" s="294"/>
      <c r="AVU61" s="294"/>
      <c r="AVV61" s="294"/>
      <c r="AVW61" s="294"/>
      <c r="AVX61" s="294"/>
      <c r="AVY61" s="294"/>
      <c r="AVZ61" s="294"/>
      <c r="AWA61" s="294"/>
      <c r="AWB61" s="294"/>
      <c r="AWC61" s="294"/>
      <c r="AWD61" s="294"/>
      <c r="AWE61" s="294"/>
      <c r="AWF61" s="294" t="s">
        <v>15</v>
      </c>
      <c r="AWG61" s="294"/>
      <c r="AWH61" s="294"/>
      <c r="AWI61" s="294"/>
      <c r="AWJ61" s="294"/>
      <c r="AWK61" s="294"/>
      <c r="AWL61" s="294"/>
      <c r="AWM61" s="294"/>
      <c r="AWN61" s="294"/>
      <c r="AWO61" s="294"/>
      <c r="AWP61" s="294"/>
      <c r="AWQ61" s="294"/>
      <c r="AWR61" s="294"/>
      <c r="AWS61" s="294"/>
      <c r="AWT61" s="294"/>
      <c r="AWU61" s="294"/>
      <c r="AWV61" s="294" t="s">
        <v>15</v>
      </c>
      <c r="AWW61" s="294"/>
      <c r="AWX61" s="294"/>
      <c r="AWY61" s="294"/>
      <c r="AWZ61" s="294"/>
      <c r="AXA61" s="294"/>
      <c r="AXB61" s="294"/>
      <c r="AXC61" s="294"/>
      <c r="AXD61" s="294"/>
      <c r="AXE61" s="294"/>
      <c r="AXF61" s="294"/>
      <c r="AXG61" s="294"/>
      <c r="AXH61" s="294"/>
      <c r="AXI61" s="294"/>
      <c r="AXJ61" s="294"/>
      <c r="AXK61" s="294"/>
      <c r="AXL61" s="294" t="s">
        <v>15</v>
      </c>
      <c r="AXM61" s="294"/>
      <c r="AXN61" s="294"/>
      <c r="AXO61" s="294"/>
      <c r="AXP61" s="294"/>
      <c r="AXQ61" s="294"/>
      <c r="AXR61" s="294"/>
      <c r="AXS61" s="294"/>
      <c r="AXT61" s="294"/>
      <c r="AXU61" s="294"/>
      <c r="AXV61" s="294"/>
      <c r="AXW61" s="294"/>
      <c r="AXX61" s="294"/>
      <c r="AXY61" s="294"/>
      <c r="AXZ61" s="294"/>
      <c r="AYA61" s="294"/>
      <c r="AYB61" s="294" t="s">
        <v>15</v>
      </c>
      <c r="AYC61" s="294"/>
      <c r="AYD61" s="294"/>
      <c r="AYE61" s="294"/>
      <c r="AYF61" s="294"/>
      <c r="AYG61" s="294"/>
      <c r="AYH61" s="294"/>
      <c r="AYI61" s="294"/>
      <c r="AYJ61" s="294"/>
      <c r="AYK61" s="294"/>
      <c r="AYL61" s="294"/>
      <c r="AYM61" s="294"/>
      <c r="AYN61" s="294"/>
      <c r="AYO61" s="294"/>
      <c r="AYP61" s="294"/>
      <c r="AYQ61" s="294"/>
      <c r="AYR61" s="294" t="s">
        <v>15</v>
      </c>
      <c r="AYS61" s="294"/>
      <c r="AYT61" s="294"/>
      <c r="AYU61" s="294"/>
      <c r="AYV61" s="294"/>
      <c r="AYW61" s="294"/>
      <c r="AYX61" s="294"/>
      <c r="AYY61" s="294"/>
      <c r="AYZ61" s="294"/>
      <c r="AZA61" s="294"/>
      <c r="AZB61" s="294"/>
      <c r="AZC61" s="294"/>
      <c r="AZD61" s="294"/>
      <c r="AZE61" s="294"/>
      <c r="AZF61" s="294"/>
      <c r="AZG61" s="294"/>
      <c r="AZH61" s="294" t="s">
        <v>15</v>
      </c>
      <c r="AZI61" s="294"/>
      <c r="AZJ61" s="294"/>
      <c r="AZK61" s="294"/>
      <c r="AZL61" s="294"/>
      <c r="AZM61" s="294"/>
      <c r="AZN61" s="294"/>
      <c r="AZO61" s="294"/>
      <c r="AZP61" s="294"/>
      <c r="AZQ61" s="294"/>
      <c r="AZR61" s="294"/>
      <c r="AZS61" s="294"/>
      <c r="AZT61" s="294"/>
      <c r="AZU61" s="294"/>
      <c r="AZV61" s="294"/>
      <c r="AZW61" s="294"/>
      <c r="AZX61" s="294" t="s">
        <v>15</v>
      </c>
      <c r="AZY61" s="294"/>
      <c r="AZZ61" s="294"/>
      <c r="BAA61" s="294"/>
      <c r="BAB61" s="294"/>
      <c r="BAC61" s="294"/>
      <c r="BAD61" s="294"/>
      <c r="BAE61" s="294"/>
      <c r="BAF61" s="294"/>
      <c r="BAG61" s="294"/>
      <c r="BAH61" s="294"/>
      <c r="BAI61" s="294"/>
      <c r="BAJ61" s="294"/>
      <c r="BAK61" s="294"/>
      <c r="BAL61" s="294"/>
      <c r="BAM61" s="294"/>
      <c r="BAN61" s="294" t="s">
        <v>15</v>
      </c>
      <c r="BAO61" s="294"/>
      <c r="BAP61" s="294"/>
      <c r="BAQ61" s="294"/>
      <c r="BAR61" s="294"/>
      <c r="BAS61" s="294"/>
      <c r="BAT61" s="294"/>
      <c r="BAU61" s="294"/>
      <c r="BAV61" s="294"/>
      <c r="BAW61" s="294"/>
      <c r="BAX61" s="294"/>
      <c r="BAY61" s="294"/>
      <c r="BAZ61" s="294"/>
      <c r="BBA61" s="294"/>
      <c r="BBB61" s="294"/>
      <c r="BBC61" s="294"/>
      <c r="BBD61" s="294" t="s">
        <v>15</v>
      </c>
      <c r="BBE61" s="294"/>
      <c r="BBF61" s="294"/>
      <c r="BBG61" s="294"/>
      <c r="BBH61" s="294"/>
      <c r="BBI61" s="294"/>
      <c r="BBJ61" s="294"/>
      <c r="BBK61" s="294"/>
      <c r="BBL61" s="294"/>
      <c r="BBM61" s="294"/>
      <c r="BBN61" s="294"/>
      <c r="BBO61" s="294"/>
      <c r="BBP61" s="294"/>
      <c r="BBQ61" s="294"/>
      <c r="BBR61" s="294"/>
      <c r="BBS61" s="294"/>
      <c r="BBT61" s="294" t="s">
        <v>15</v>
      </c>
      <c r="BBU61" s="294"/>
      <c r="BBV61" s="294"/>
      <c r="BBW61" s="294"/>
      <c r="BBX61" s="294"/>
      <c r="BBY61" s="294"/>
      <c r="BBZ61" s="294"/>
      <c r="BCA61" s="294"/>
      <c r="BCB61" s="294"/>
      <c r="BCC61" s="294"/>
      <c r="BCD61" s="294"/>
      <c r="BCE61" s="294"/>
      <c r="BCF61" s="294"/>
      <c r="BCG61" s="294"/>
      <c r="BCH61" s="294"/>
      <c r="BCI61" s="294"/>
      <c r="BCJ61" s="294" t="s">
        <v>15</v>
      </c>
      <c r="BCK61" s="294"/>
      <c r="BCL61" s="294"/>
      <c r="BCM61" s="294"/>
      <c r="BCN61" s="294"/>
      <c r="BCO61" s="294"/>
      <c r="BCP61" s="294"/>
      <c r="BCQ61" s="294"/>
      <c r="BCR61" s="294"/>
      <c r="BCS61" s="294"/>
      <c r="BCT61" s="294"/>
      <c r="BCU61" s="294"/>
      <c r="BCV61" s="294"/>
      <c r="BCW61" s="294"/>
      <c r="BCX61" s="294"/>
      <c r="BCY61" s="294"/>
      <c r="BCZ61" s="294" t="s">
        <v>15</v>
      </c>
      <c r="BDA61" s="294"/>
      <c r="BDB61" s="294"/>
      <c r="BDC61" s="294"/>
      <c r="BDD61" s="294"/>
      <c r="BDE61" s="294"/>
      <c r="BDF61" s="294"/>
      <c r="BDG61" s="294"/>
      <c r="BDH61" s="294"/>
      <c r="BDI61" s="294"/>
      <c r="BDJ61" s="294"/>
      <c r="BDK61" s="294"/>
      <c r="BDL61" s="294"/>
      <c r="BDM61" s="294"/>
      <c r="BDN61" s="294"/>
      <c r="BDO61" s="294"/>
      <c r="BDP61" s="294" t="s">
        <v>15</v>
      </c>
      <c r="BDQ61" s="294"/>
      <c r="BDR61" s="294"/>
      <c r="BDS61" s="294"/>
      <c r="BDT61" s="294"/>
      <c r="BDU61" s="294"/>
      <c r="BDV61" s="294"/>
      <c r="BDW61" s="294"/>
      <c r="BDX61" s="294"/>
      <c r="BDY61" s="294"/>
      <c r="BDZ61" s="294"/>
      <c r="BEA61" s="294"/>
      <c r="BEB61" s="294"/>
      <c r="BEC61" s="294"/>
      <c r="BED61" s="294"/>
      <c r="BEE61" s="294"/>
      <c r="BEF61" s="294" t="s">
        <v>15</v>
      </c>
      <c r="BEG61" s="294"/>
      <c r="BEH61" s="294"/>
      <c r="BEI61" s="294"/>
      <c r="BEJ61" s="294"/>
      <c r="BEK61" s="294"/>
      <c r="BEL61" s="294"/>
      <c r="BEM61" s="294"/>
      <c r="BEN61" s="294"/>
      <c r="BEO61" s="294"/>
      <c r="BEP61" s="294"/>
      <c r="BEQ61" s="294"/>
      <c r="BER61" s="294"/>
      <c r="BES61" s="294"/>
      <c r="BET61" s="294"/>
      <c r="BEU61" s="294"/>
      <c r="BEV61" s="294" t="s">
        <v>15</v>
      </c>
      <c r="BEW61" s="294"/>
      <c r="BEX61" s="294"/>
      <c r="BEY61" s="294"/>
      <c r="BEZ61" s="294"/>
      <c r="BFA61" s="294"/>
      <c r="BFB61" s="294"/>
      <c r="BFC61" s="294"/>
      <c r="BFD61" s="294"/>
      <c r="BFE61" s="294"/>
      <c r="BFF61" s="294"/>
      <c r="BFG61" s="294"/>
      <c r="BFH61" s="294"/>
      <c r="BFI61" s="294"/>
      <c r="BFJ61" s="294"/>
      <c r="BFK61" s="294"/>
      <c r="BFL61" s="294" t="s">
        <v>15</v>
      </c>
      <c r="BFM61" s="294"/>
      <c r="BFN61" s="294"/>
      <c r="BFO61" s="294"/>
      <c r="BFP61" s="294"/>
      <c r="BFQ61" s="294"/>
      <c r="BFR61" s="294"/>
      <c r="BFS61" s="294"/>
      <c r="BFT61" s="294"/>
      <c r="BFU61" s="294"/>
      <c r="BFV61" s="294"/>
      <c r="BFW61" s="294"/>
      <c r="BFX61" s="294"/>
      <c r="BFY61" s="294"/>
      <c r="BFZ61" s="294"/>
      <c r="BGA61" s="294"/>
      <c r="BGB61" s="294" t="s">
        <v>15</v>
      </c>
      <c r="BGC61" s="294"/>
      <c r="BGD61" s="294"/>
      <c r="BGE61" s="294"/>
      <c r="BGF61" s="294"/>
      <c r="BGG61" s="294"/>
      <c r="BGH61" s="294"/>
      <c r="BGI61" s="294"/>
      <c r="BGJ61" s="294"/>
      <c r="BGK61" s="294"/>
      <c r="BGL61" s="294"/>
      <c r="BGM61" s="294"/>
      <c r="BGN61" s="294"/>
      <c r="BGO61" s="294"/>
      <c r="BGP61" s="294"/>
      <c r="BGQ61" s="294"/>
      <c r="BGR61" s="294" t="s">
        <v>15</v>
      </c>
      <c r="BGS61" s="294"/>
      <c r="BGT61" s="294"/>
      <c r="BGU61" s="294"/>
      <c r="BGV61" s="294"/>
      <c r="BGW61" s="294"/>
      <c r="BGX61" s="294"/>
      <c r="BGY61" s="294"/>
      <c r="BGZ61" s="294"/>
      <c r="BHA61" s="294"/>
      <c r="BHB61" s="294"/>
      <c r="BHC61" s="294"/>
      <c r="BHD61" s="294"/>
      <c r="BHE61" s="294"/>
      <c r="BHF61" s="294"/>
      <c r="BHG61" s="294"/>
      <c r="BHH61" s="294" t="s">
        <v>15</v>
      </c>
      <c r="BHI61" s="294"/>
      <c r="BHJ61" s="294"/>
      <c r="BHK61" s="294"/>
      <c r="BHL61" s="294"/>
      <c r="BHM61" s="294"/>
      <c r="BHN61" s="294"/>
      <c r="BHO61" s="294"/>
      <c r="BHP61" s="294"/>
      <c r="BHQ61" s="294"/>
      <c r="BHR61" s="294"/>
      <c r="BHS61" s="294"/>
      <c r="BHT61" s="294"/>
      <c r="BHU61" s="294"/>
      <c r="BHV61" s="294"/>
      <c r="BHW61" s="294"/>
      <c r="BHX61" s="294" t="s">
        <v>15</v>
      </c>
      <c r="BHY61" s="294"/>
      <c r="BHZ61" s="294"/>
      <c r="BIA61" s="294"/>
      <c r="BIB61" s="294"/>
      <c r="BIC61" s="294"/>
      <c r="BID61" s="294"/>
      <c r="BIE61" s="294"/>
      <c r="BIF61" s="294"/>
      <c r="BIG61" s="294"/>
      <c r="BIH61" s="294"/>
      <c r="BII61" s="294"/>
      <c r="BIJ61" s="294"/>
      <c r="BIK61" s="294"/>
      <c r="BIL61" s="294"/>
      <c r="BIM61" s="294"/>
      <c r="BIN61" s="294" t="s">
        <v>15</v>
      </c>
      <c r="BIO61" s="294"/>
      <c r="BIP61" s="294"/>
      <c r="BIQ61" s="294"/>
      <c r="BIR61" s="294"/>
      <c r="BIS61" s="294"/>
      <c r="BIT61" s="294"/>
      <c r="BIU61" s="294"/>
      <c r="BIV61" s="294"/>
      <c r="BIW61" s="294"/>
      <c r="BIX61" s="294"/>
      <c r="BIY61" s="294"/>
      <c r="BIZ61" s="294"/>
      <c r="BJA61" s="294"/>
      <c r="BJB61" s="294"/>
      <c r="BJC61" s="294"/>
      <c r="BJD61" s="294" t="s">
        <v>15</v>
      </c>
      <c r="BJE61" s="294"/>
      <c r="BJF61" s="294"/>
      <c r="BJG61" s="294"/>
      <c r="BJH61" s="294"/>
      <c r="BJI61" s="294"/>
      <c r="BJJ61" s="294"/>
      <c r="BJK61" s="294"/>
      <c r="BJL61" s="294"/>
      <c r="BJM61" s="294"/>
      <c r="BJN61" s="294"/>
      <c r="BJO61" s="294"/>
      <c r="BJP61" s="294"/>
      <c r="BJQ61" s="294"/>
      <c r="BJR61" s="294"/>
      <c r="BJS61" s="294"/>
      <c r="BJT61" s="294" t="s">
        <v>15</v>
      </c>
      <c r="BJU61" s="294"/>
      <c r="BJV61" s="294"/>
      <c r="BJW61" s="294"/>
      <c r="BJX61" s="294"/>
      <c r="BJY61" s="294"/>
      <c r="BJZ61" s="294"/>
      <c r="BKA61" s="294"/>
      <c r="BKB61" s="294"/>
      <c r="BKC61" s="294"/>
      <c r="BKD61" s="294"/>
      <c r="BKE61" s="294"/>
      <c r="BKF61" s="294"/>
      <c r="BKG61" s="294"/>
      <c r="BKH61" s="294"/>
      <c r="BKI61" s="294"/>
      <c r="BKJ61" s="294" t="s">
        <v>15</v>
      </c>
      <c r="BKK61" s="294"/>
      <c r="BKL61" s="294"/>
      <c r="BKM61" s="294"/>
      <c r="BKN61" s="294"/>
      <c r="BKO61" s="294"/>
      <c r="BKP61" s="294"/>
      <c r="BKQ61" s="294"/>
      <c r="BKR61" s="294"/>
      <c r="BKS61" s="294"/>
      <c r="BKT61" s="294"/>
      <c r="BKU61" s="294"/>
      <c r="BKV61" s="294"/>
      <c r="BKW61" s="294"/>
      <c r="BKX61" s="294"/>
      <c r="BKY61" s="294"/>
      <c r="BKZ61" s="294" t="s">
        <v>15</v>
      </c>
      <c r="BLA61" s="294"/>
      <c r="BLB61" s="294"/>
      <c r="BLC61" s="294"/>
      <c r="BLD61" s="294"/>
      <c r="BLE61" s="294"/>
      <c r="BLF61" s="294"/>
      <c r="BLG61" s="294"/>
      <c r="BLH61" s="294"/>
      <c r="BLI61" s="294"/>
      <c r="BLJ61" s="294"/>
      <c r="BLK61" s="294"/>
      <c r="BLL61" s="294"/>
      <c r="BLM61" s="294"/>
      <c r="BLN61" s="294"/>
      <c r="BLO61" s="294"/>
      <c r="BLP61" s="294" t="s">
        <v>15</v>
      </c>
      <c r="BLQ61" s="294"/>
      <c r="BLR61" s="294"/>
      <c r="BLS61" s="294"/>
      <c r="BLT61" s="294"/>
      <c r="BLU61" s="294"/>
      <c r="BLV61" s="294"/>
      <c r="BLW61" s="294"/>
      <c r="BLX61" s="294"/>
      <c r="BLY61" s="294"/>
      <c r="BLZ61" s="294"/>
      <c r="BMA61" s="294"/>
      <c r="BMB61" s="294"/>
      <c r="BMC61" s="294"/>
      <c r="BMD61" s="294"/>
      <c r="BME61" s="294"/>
      <c r="BMF61" s="294" t="s">
        <v>15</v>
      </c>
      <c r="BMG61" s="294"/>
      <c r="BMH61" s="294"/>
      <c r="BMI61" s="294"/>
      <c r="BMJ61" s="294"/>
      <c r="BMK61" s="294"/>
      <c r="BML61" s="294"/>
      <c r="BMM61" s="294"/>
      <c r="BMN61" s="294"/>
      <c r="BMO61" s="294"/>
      <c r="BMP61" s="294"/>
      <c r="BMQ61" s="294"/>
      <c r="BMR61" s="294"/>
      <c r="BMS61" s="294"/>
      <c r="BMT61" s="294"/>
      <c r="BMU61" s="294"/>
      <c r="BMV61" s="294" t="s">
        <v>15</v>
      </c>
      <c r="BMW61" s="294"/>
      <c r="BMX61" s="294"/>
      <c r="BMY61" s="294"/>
      <c r="BMZ61" s="294"/>
      <c r="BNA61" s="294"/>
      <c r="BNB61" s="294"/>
      <c r="BNC61" s="294"/>
      <c r="BND61" s="294"/>
      <c r="BNE61" s="294"/>
      <c r="BNF61" s="294"/>
      <c r="BNG61" s="294"/>
      <c r="BNH61" s="294"/>
      <c r="BNI61" s="294"/>
      <c r="BNJ61" s="294"/>
      <c r="BNK61" s="294"/>
      <c r="BNL61" s="294" t="s">
        <v>15</v>
      </c>
      <c r="BNM61" s="294"/>
      <c r="BNN61" s="294"/>
      <c r="BNO61" s="294"/>
      <c r="BNP61" s="294"/>
      <c r="BNQ61" s="294"/>
      <c r="BNR61" s="294"/>
      <c r="BNS61" s="294"/>
      <c r="BNT61" s="294"/>
      <c r="BNU61" s="294"/>
      <c r="BNV61" s="294"/>
      <c r="BNW61" s="294"/>
      <c r="BNX61" s="294"/>
      <c r="BNY61" s="294"/>
      <c r="BNZ61" s="294"/>
      <c r="BOA61" s="294"/>
      <c r="BOB61" s="294" t="s">
        <v>15</v>
      </c>
      <c r="BOC61" s="294"/>
      <c r="BOD61" s="294"/>
      <c r="BOE61" s="294"/>
      <c r="BOF61" s="294"/>
      <c r="BOG61" s="294"/>
      <c r="BOH61" s="294"/>
      <c r="BOI61" s="294"/>
      <c r="BOJ61" s="294"/>
      <c r="BOK61" s="294"/>
      <c r="BOL61" s="294"/>
      <c r="BOM61" s="294"/>
      <c r="BON61" s="294"/>
      <c r="BOO61" s="294"/>
      <c r="BOP61" s="294"/>
      <c r="BOQ61" s="294"/>
      <c r="BOR61" s="294" t="s">
        <v>15</v>
      </c>
      <c r="BOS61" s="294"/>
      <c r="BOT61" s="294"/>
      <c r="BOU61" s="294"/>
      <c r="BOV61" s="294"/>
      <c r="BOW61" s="294"/>
      <c r="BOX61" s="294"/>
      <c r="BOY61" s="294"/>
      <c r="BOZ61" s="294"/>
      <c r="BPA61" s="294"/>
      <c r="BPB61" s="294"/>
      <c r="BPC61" s="294"/>
      <c r="BPD61" s="294"/>
      <c r="BPE61" s="294"/>
      <c r="BPF61" s="294"/>
      <c r="BPG61" s="294"/>
      <c r="BPH61" s="294" t="s">
        <v>15</v>
      </c>
      <c r="BPI61" s="294"/>
      <c r="BPJ61" s="294"/>
      <c r="BPK61" s="294"/>
      <c r="BPL61" s="294"/>
      <c r="BPM61" s="294"/>
      <c r="BPN61" s="294"/>
      <c r="BPO61" s="294"/>
      <c r="BPP61" s="294"/>
      <c r="BPQ61" s="294"/>
      <c r="BPR61" s="294"/>
      <c r="BPS61" s="294"/>
      <c r="BPT61" s="294"/>
      <c r="BPU61" s="294"/>
      <c r="BPV61" s="294"/>
      <c r="BPW61" s="294"/>
      <c r="BPX61" s="294" t="s">
        <v>15</v>
      </c>
      <c r="BPY61" s="294"/>
      <c r="BPZ61" s="294"/>
      <c r="BQA61" s="294"/>
      <c r="BQB61" s="294"/>
      <c r="BQC61" s="294"/>
      <c r="BQD61" s="294"/>
      <c r="BQE61" s="294"/>
      <c r="BQF61" s="294"/>
      <c r="BQG61" s="294"/>
      <c r="BQH61" s="294"/>
      <c r="BQI61" s="294"/>
      <c r="BQJ61" s="294"/>
      <c r="BQK61" s="294"/>
      <c r="BQL61" s="294"/>
      <c r="BQM61" s="294"/>
      <c r="BQN61" s="294" t="s">
        <v>15</v>
      </c>
      <c r="BQO61" s="294"/>
      <c r="BQP61" s="294"/>
      <c r="BQQ61" s="294"/>
      <c r="BQR61" s="294"/>
      <c r="BQS61" s="294"/>
      <c r="BQT61" s="294"/>
      <c r="BQU61" s="294"/>
      <c r="BQV61" s="294"/>
      <c r="BQW61" s="294"/>
      <c r="BQX61" s="294"/>
      <c r="BQY61" s="294"/>
      <c r="BQZ61" s="294"/>
      <c r="BRA61" s="294"/>
      <c r="BRB61" s="294"/>
      <c r="BRC61" s="294"/>
      <c r="BRD61" s="294" t="s">
        <v>15</v>
      </c>
      <c r="BRE61" s="294"/>
      <c r="BRF61" s="294"/>
      <c r="BRG61" s="294"/>
      <c r="BRH61" s="294"/>
      <c r="BRI61" s="294"/>
      <c r="BRJ61" s="294"/>
      <c r="BRK61" s="294"/>
      <c r="BRL61" s="294"/>
      <c r="BRM61" s="294"/>
      <c r="BRN61" s="294"/>
      <c r="BRO61" s="294"/>
      <c r="BRP61" s="294"/>
      <c r="BRQ61" s="294"/>
      <c r="BRR61" s="294"/>
      <c r="BRS61" s="294"/>
      <c r="BRT61" s="294" t="s">
        <v>15</v>
      </c>
      <c r="BRU61" s="294"/>
      <c r="BRV61" s="294"/>
      <c r="BRW61" s="294"/>
      <c r="BRX61" s="294"/>
      <c r="BRY61" s="294"/>
      <c r="BRZ61" s="294"/>
      <c r="BSA61" s="294"/>
      <c r="BSB61" s="294"/>
      <c r="BSC61" s="294"/>
      <c r="BSD61" s="294"/>
      <c r="BSE61" s="294"/>
      <c r="BSF61" s="294"/>
      <c r="BSG61" s="294"/>
      <c r="BSH61" s="294"/>
      <c r="BSI61" s="294"/>
      <c r="BSJ61" s="294" t="s">
        <v>15</v>
      </c>
      <c r="BSK61" s="294"/>
      <c r="BSL61" s="294"/>
      <c r="BSM61" s="294"/>
      <c r="BSN61" s="294"/>
      <c r="BSO61" s="294"/>
      <c r="BSP61" s="294"/>
      <c r="BSQ61" s="294"/>
      <c r="BSR61" s="294"/>
      <c r="BSS61" s="294"/>
      <c r="BST61" s="294"/>
      <c r="BSU61" s="294"/>
      <c r="BSV61" s="294"/>
      <c r="BSW61" s="294"/>
      <c r="BSX61" s="294"/>
      <c r="BSY61" s="294"/>
      <c r="BSZ61" s="294" t="s">
        <v>15</v>
      </c>
      <c r="BTA61" s="294"/>
      <c r="BTB61" s="294"/>
      <c r="BTC61" s="294"/>
      <c r="BTD61" s="294"/>
      <c r="BTE61" s="294"/>
      <c r="BTF61" s="294"/>
      <c r="BTG61" s="294"/>
      <c r="BTH61" s="294"/>
      <c r="BTI61" s="294"/>
      <c r="BTJ61" s="294"/>
      <c r="BTK61" s="294"/>
      <c r="BTL61" s="294"/>
      <c r="BTM61" s="294"/>
      <c r="BTN61" s="294"/>
      <c r="BTO61" s="294"/>
      <c r="BTP61" s="294" t="s">
        <v>15</v>
      </c>
      <c r="BTQ61" s="294"/>
      <c r="BTR61" s="294"/>
      <c r="BTS61" s="294"/>
      <c r="BTT61" s="294"/>
      <c r="BTU61" s="294"/>
      <c r="BTV61" s="294"/>
      <c r="BTW61" s="294"/>
      <c r="BTX61" s="294"/>
      <c r="BTY61" s="294"/>
      <c r="BTZ61" s="294"/>
      <c r="BUA61" s="294"/>
      <c r="BUB61" s="294"/>
      <c r="BUC61" s="294"/>
      <c r="BUD61" s="294"/>
      <c r="BUE61" s="294"/>
      <c r="BUF61" s="294" t="s">
        <v>15</v>
      </c>
      <c r="BUG61" s="294"/>
      <c r="BUH61" s="294"/>
      <c r="BUI61" s="294"/>
      <c r="BUJ61" s="294"/>
      <c r="BUK61" s="294"/>
      <c r="BUL61" s="294"/>
      <c r="BUM61" s="294"/>
      <c r="BUN61" s="294"/>
      <c r="BUO61" s="294"/>
      <c r="BUP61" s="294"/>
      <c r="BUQ61" s="294"/>
      <c r="BUR61" s="294"/>
      <c r="BUS61" s="294"/>
      <c r="BUT61" s="294"/>
      <c r="BUU61" s="294"/>
      <c r="BUV61" s="294" t="s">
        <v>15</v>
      </c>
      <c r="BUW61" s="294"/>
      <c r="BUX61" s="294"/>
      <c r="BUY61" s="294"/>
      <c r="BUZ61" s="294"/>
      <c r="BVA61" s="294"/>
      <c r="BVB61" s="294"/>
      <c r="BVC61" s="294"/>
      <c r="BVD61" s="294"/>
      <c r="BVE61" s="294"/>
      <c r="BVF61" s="294"/>
      <c r="BVG61" s="294"/>
      <c r="BVH61" s="294"/>
      <c r="BVI61" s="294"/>
      <c r="BVJ61" s="294"/>
      <c r="BVK61" s="294"/>
      <c r="BVL61" s="294" t="s">
        <v>15</v>
      </c>
      <c r="BVM61" s="294"/>
      <c r="BVN61" s="294"/>
      <c r="BVO61" s="294"/>
      <c r="BVP61" s="294"/>
      <c r="BVQ61" s="294"/>
      <c r="BVR61" s="294"/>
      <c r="BVS61" s="294"/>
      <c r="BVT61" s="294"/>
      <c r="BVU61" s="294"/>
      <c r="BVV61" s="294"/>
      <c r="BVW61" s="294"/>
      <c r="BVX61" s="294"/>
      <c r="BVY61" s="294"/>
      <c r="BVZ61" s="294"/>
      <c r="BWA61" s="294"/>
      <c r="BWB61" s="294" t="s">
        <v>15</v>
      </c>
      <c r="BWC61" s="294"/>
      <c r="BWD61" s="294"/>
      <c r="BWE61" s="294"/>
      <c r="BWF61" s="294"/>
      <c r="BWG61" s="294"/>
      <c r="BWH61" s="294"/>
      <c r="BWI61" s="294"/>
      <c r="BWJ61" s="294"/>
      <c r="BWK61" s="294"/>
      <c r="BWL61" s="294"/>
      <c r="BWM61" s="294"/>
      <c r="BWN61" s="294"/>
      <c r="BWO61" s="294"/>
      <c r="BWP61" s="294"/>
      <c r="BWQ61" s="294"/>
      <c r="BWR61" s="294" t="s">
        <v>15</v>
      </c>
      <c r="BWS61" s="294"/>
      <c r="BWT61" s="294"/>
      <c r="BWU61" s="294"/>
      <c r="BWV61" s="294"/>
      <c r="BWW61" s="294"/>
      <c r="BWX61" s="294"/>
      <c r="BWY61" s="294"/>
      <c r="BWZ61" s="294"/>
      <c r="BXA61" s="294"/>
      <c r="BXB61" s="294"/>
      <c r="BXC61" s="294"/>
      <c r="BXD61" s="294"/>
      <c r="BXE61" s="294"/>
      <c r="BXF61" s="294"/>
      <c r="BXG61" s="294"/>
      <c r="BXH61" s="294" t="s">
        <v>15</v>
      </c>
      <c r="BXI61" s="294"/>
      <c r="BXJ61" s="294"/>
      <c r="BXK61" s="294"/>
      <c r="BXL61" s="294"/>
      <c r="BXM61" s="294"/>
      <c r="BXN61" s="294"/>
      <c r="BXO61" s="294"/>
      <c r="BXP61" s="294"/>
      <c r="BXQ61" s="294"/>
      <c r="BXR61" s="294"/>
      <c r="BXS61" s="294"/>
      <c r="BXT61" s="294"/>
      <c r="BXU61" s="294"/>
      <c r="BXV61" s="294"/>
      <c r="BXW61" s="294"/>
      <c r="BXX61" s="294" t="s">
        <v>15</v>
      </c>
      <c r="BXY61" s="294"/>
      <c r="BXZ61" s="294"/>
      <c r="BYA61" s="294"/>
      <c r="BYB61" s="294"/>
      <c r="BYC61" s="294"/>
      <c r="BYD61" s="294"/>
      <c r="BYE61" s="294"/>
      <c r="BYF61" s="294"/>
      <c r="BYG61" s="294"/>
      <c r="BYH61" s="294"/>
      <c r="BYI61" s="294"/>
      <c r="BYJ61" s="294"/>
      <c r="BYK61" s="294"/>
      <c r="BYL61" s="294"/>
      <c r="BYM61" s="294"/>
      <c r="BYN61" s="294" t="s">
        <v>15</v>
      </c>
      <c r="BYO61" s="294"/>
      <c r="BYP61" s="294"/>
      <c r="BYQ61" s="294"/>
      <c r="BYR61" s="294"/>
      <c r="BYS61" s="294"/>
      <c r="BYT61" s="294"/>
      <c r="BYU61" s="294"/>
      <c r="BYV61" s="294"/>
      <c r="BYW61" s="294"/>
      <c r="BYX61" s="294"/>
      <c r="BYY61" s="294"/>
      <c r="BYZ61" s="294"/>
      <c r="BZA61" s="294"/>
      <c r="BZB61" s="294"/>
      <c r="BZC61" s="294"/>
      <c r="BZD61" s="294" t="s">
        <v>15</v>
      </c>
      <c r="BZE61" s="294"/>
      <c r="BZF61" s="294"/>
      <c r="BZG61" s="294"/>
      <c r="BZH61" s="294"/>
      <c r="BZI61" s="294"/>
      <c r="BZJ61" s="294"/>
      <c r="BZK61" s="294"/>
      <c r="BZL61" s="294"/>
      <c r="BZM61" s="294"/>
      <c r="BZN61" s="294"/>
      <c r="BZO61" s="294"/>
      <c r="BZP61" s="294"/>
      <c r="BZQ61" s="294"/>
      <c r="BZR61" s="294"/>
      <c r="BZS61" s="294"/>
      <c r="BZT61" s="294" t="s">
        <v>15</v>
      </c>
      <c r="BZU61" s="294"/>
      <c r="BZV61" s="294"/>
      <c r="BZW61" s="294"/>
      <c r="BZX61" s="294"/>
      <c r="BZY61" s="294"/>
      <c r="BZZ61" s="294"/>
      <c r="CAA61" s="294"/>
      <c r="CAB61" s="294"/>
      <c r="CAC61" s="294"/>
      <c r="CAD61" s="294"/>
      <c r="CAE61" s="294"/>
      <c r="CAF61" s="294"/>
      <c r="CAG61" s="294"/>
      <c r="CAH61" s="294"/>
      <c r="CAI61" s="294"/>
      <c r="CAJ61" s="294" t="s">
        <v>15</v>
      </c>
      <c r="CAK61" s="294"/>
      <c r="CAL61" s="294"/>
      <c r="CAM61" s="294"/>
      <c r="CAN61" s="294"/>
      <c r="CAO61" s="294"/>
      <c r="CAP61" s="294"/>
      <c r="CAQ61" s="294"/>
      <c r="CAR61" s="294"/>
      <c r="CAS61" s="294"/>
      <c r="CAT61" s="294"/>
      <c r="CAU61" s="294"/>
      <c r="CAV61" s="294"/>
      <c r="CAW61" s="294"/>
      <c r="CAX61" s="294"/>
      <c r="CAY61" s="294"/>
      <c r="CAZ61" s="294" t="s">
        <v>15</v>
      </c>
      <c r="CBA61" s="294"/>
      <c r="CBB61" s="294"/>
      <c r="CBC61" s="294"/>
      <c r="CBD61" s="294"/>
      <c r="CBE61" s="294"/>
      <c r="CBF61" s="294"/>
      <c r="CBG61" s="294"/>
      <c r="CBH61" s="294"/>
      <c r="CBI61" s="294"/>
      <c r="CBJ61" s="294"/>
      <c r="CBK61" s="294"/>
      <c r="CBL61" s="294"/>
      <c r="CBM61" s="294"/>
      <c r="CBN61" s="294"/>
      <c r="CBO61" s="294"/>
      <c r="CBP61" s="294" t="s">
        <v>15</v>
      </c>
      <c r="CBQ61" s="294"/>
      <c r="CBR61" s="294"/>
      <c r="CBS61" s="294"/>
      <c r="CBT61" s="294"/>
      <c r="CBU61" s="294"/>
      <c r="CBV61" s="294"/>
      <c r="CBW61" s="294"/>
      <c r="CBX61" s="294"/>
      <c r="CBY61" s="294"/>
      <c r="CBZ61" s="294"/>
      <c r="CCA61" s="294"/>
      <c r="CCB61" s="294"/>
      <c r="CCC61" s="294"/>
      <c r="CCD61" s="294"/>
      <c r="CCE61" s="294"/>
      <c r="CCF61" s="294" t="s">
        <v>15</v>
      </c>
      <c r="CCG61" s="294"/>
      <c r="CCH61" s="294"/>
      <c r="CCI61" s="294"/>
      <c r="CCJ61" s="294"/>
      <c r="CCK61" s="294"/>
      <c r="CCL61" s="294"/>
      <c r="CCM61" s="294"/>
      <c r="CCN61" s="294"/>
      <c r="CCO61" s="294"/>
      <c r="CCP61" s="294"/>
      <c r="CCQ61" s="294"/>
      <c r="CCR61" s="294"/>
      <c r="CCS61" s="294"/>
      <c r="CCT61" s="294"/>
      <c r="CCU61" s="294"/>
      <c r="CCV61" s="294" t="s">
        <v>15</v>
      </c>
      <c r="CCW61" s="294"/>
      <c r="CCX61" s="294"/>
      <c r="CCY61" s="294"/>
      <c r="CCZ61" s="294"/>
      <c r="CDA61" s="294"/>
      <c r="CDB61" s="294"/>
      <c r="CDC61" s="294"/>
      <c r="CDD61" s="294"/>
      <c r="CDE61" s="294"/>
      <c r="CDF61" s="294"/>
      <c r="CDG61" s="294"/>
      <c r="CDH61" s="294"/>
      <c r="CDI61" s="294"/>
      <c r="CDJ61" s="294"/>
      <c r="CDK61" s="294"/>
      <c r="CDL61" s="294" t="s">
        <v>15</v>
      </c>
      <c r="CDM61" s="294"/>
      <c r="CDN61" s="294"/>
      <c r="CDO61" s="294"/>
      <c r="CDP61" s="294"/>
      <c r="CDQ61" s="294"/>
      <c r="CDR61" s="294"/>
      <c r="CDS61" s="294"/>
      <c r="CDT61" s="294"/>
      <c r="CDU61" s="294"/>
      <c r="CDV61" s="294"/>
      <c r="CDW61" s="294"/>
      <c r="CDX61" s="294"/>
      <c r="CDY61" s="294"/>
      <c r="CDZ61" s="294"/>
      <c r="CEA61" s="294"/>
      <c r="CEB61" s="294" t="s">
        <v>15</v>
      </c>
      <c r="CEC61" s="294"/>
      <c r="CED61" s="294"/>
      <c r="CEE61" s="294"/>
      <c r="CEF61" s="294"/>
      <c r="CEG61" s="294"/>
      <c r="CEH61" s="294"/>
      <c r="CEI61" s="294"/>
      <c r="CEJ61" s="294"/>
      <c r="CEK61" s="294"/>
      <c r="CEL61" s="294"/>
      <c r="CEM61" s="294"/>
      <c r="CEN61" s="294"/>
      <c r="CEO61" s="294"/>
      <c r="CEP61" s="294"/>
      <c r="CEQ61" s="294"/>
      <c r="CER61" s="294" t="s">
        <v>15</v>
      </c>
      <c r="CES61" s="294"/>
      <c r="CET61" s="294"/>
      <c r="CEU61" s="294"/>
      <c r="CEV61" s="294"/>
      <c r="CEW61" s="294"/>
      <c r="CEX61" s="294"/>
      <c r="CEY61" s="294"/>
      <c r="CEZ61" s="294"/>
      <c r="CFA61" s="294"/>
      <c r="CFB61" s="294"/>
      <c r="CFC61" s="294"/>
      <c r="CFD61" s="294"/>
      <c r="CFE61" s="294"/>
      <c r="CFF61" s="294"/>
      <c r="CFG61" s="294"/>
      <c r="CFH61" s="294" t="s">
        <v>15</v>
      </c>
      <c r="CFI61" s="294"/>
      <c r="CFJ61" s="294"/>
      <c r="CFK61" s="294"/>
      <c r="CFL61" s="294"/>
      <c r="CFM61" s="294"/>
      <c r="CFN61" s="294"/>
      <c r="CFO61" s="294"/>
      <c r="CFP61" s="294"/>
      <c r="CFQ61" s="294"/>
      <c r="CFR61" s="294"/>
      <c r="CFS61" s="294"/>
      <c r="CFT61" s="294"/>
      <c r="CFU61" s="294"/>
      <c r="CFV61" s="294"/>
      <c r="CFW61" s="294"/>
      <c r="CFX61" s="294" t="s">
        <v>15</v>
      </c>
      <c r="CFY61" s="294"/>
      <c r="CFZ61" s="294"/>
      <c r="CGA61" s="294"/>
      <c r="CGB61" s="294"/>
      <c r="CGC61" s="294"/>
      <c r="CGD61" s="294"/>
      <c r="CGE61" s="294"/>
      <c r="CGF61" s="294"/>
      <c r="CGG61" s="294"/>
      <c r="CGH61" s="294"/>
      <c r="CGI61" s="294"/>
      <c r="CGJ61" s="294"/>
      <c r="CGK61" s="294"/>
      <c r="CGL61" s="294"/>
      <c r="CGM61" s="294"/>
      <c r="CGN61" s="294" t="s">
        <v>15</v>
      </c>
      <c r="CGO61" s="294"/>
      <c r="CGP61" s="294"/>
      <c r="CGQ61" s="294"/>
      <c r="CGR61" s="294"/>
      <c r="CGS61" s="294"/>
      <c r="CGT61" s="294"/>
      <c r="CGU61" s="294"/>
      <c r="CGV61" s="294"/>
      <c r="CGW61" s="294"/>
      <c r="CGX61" s="294"/>
      <c r="CGY61" s="294"/>
      <c r="CGZ61" s="294"/>
      <c r="CHA61" s="294"/>
      <c r="CHB61" s="294"/>
      <c r="CHC61" s="294"/>
      <c r="CHD61" s="294" t="s">
        <v>15</v>
      </c>
      <c r="CHE61" s="294"/>
      <c r="CHF61" s="294"/>
      <c r="CHG61" s="294"/>
      <c r="CHH61" s="294"/>
      <c r="CHI61" s="294"/>
      <c r="CHJ61" s="294"/>
      <c r="CHK61" s="294"/>
      <c r="CHL61" s="294"/>
      <c r="CHM61" s="294"/>
      <c r="CHN61" s="294"/>
      <c r="CHO61" s="294"/>
      <c r="CHP61" s="294"/>
      <c r="CHQ61" s="294"/>
      <c r="CHR61" s="294"/>
      <c r="CHS61" s="294"/>
      <c r="CHT61" s="294" t="s">
        <v>15</v>
      </c>
      <c r="CHU61" s="294"/>
      <c r="CHV61" s="294"/>
      <c r="CHW61" s="294"/>
      <c r="CHX61" s="294"/>
      <c r="CHY61" s="294"/>
      <c r="CHZ61" s="294"/>
      <c r="CIA61" s="294"/>
      <c r="CIB61" s="294"/>
      <c r="CIC61" s="294"/>
      <c r="CID61" s="294"/>
      <c r="CIE61" s="294"/>
      <c r="CIF61" s="294"/>
      <c r="CIG61" s="294"/>
      <c r="CIH61" s="294"/>
      <c r="CII61" s="294"/>
      <c r="CIJ61" s="294" t="s">
        <v>15</v>
      </c>
      <c r="CIK61" s="294"/>
      <c r="CIL61" s="294"/>
      <c r="CIM61" s="294"/>
      <c r="CIN61" s="294"/>
      <c r="CIO61" s="294"/>
      <c r="CIP61" s="294"/>
      <c r="CIQ61" s="294"/>
      <c r="CIR61" s="294"/>
      <c r="CIS61" s="294"/>
      <c r="CIT61" s="294"/>
      <c r="CIU61" s="294"/>
      <c r="CIV61" s="294"/>
      <c r="CIW61" s="294"/>
      <c r="CIX61" s="294"/>
      <c r="CIY61" s="294"/>
      <c r="CIZ61" s="294" t="s">
        <v>15</v>
      </c>
      <c r="CJA61" s="294"/>
      <c r="CJB61" s="294"/>
      <c r="CJC61" s="294"/>
      <c r="CJD61" s="294"/>
      <c r="CJE61" s="294"/>
      <c r="CJF61" s="294"/>
      <c r="CJG61" s="294"/>
      <c r="CJH61" s="294"/>
      <c r="CJI61" s="294"/>
      <c r="CJJ61" s="294"/>
      <c r="CJK61" s="294"/>
      <c r="CJL61" s="294"/>
      <c r="CJM61" s="294"/>
      <c r="CJN61" s="294"/>
      <c r="CJO61" s="294"/>
      <c r="CJP61" s="294" t="s">
        <v>15</v>
      </c>
      <c r="CJQ61" s="294"/>
      <c r="CJR61" s="294"/>
      <c r="CJS61" s="294"/>
      <c r="CJT61" s="294"/>
      <c r="CJU61" s="294"/>
      <c r="CJV61" s="294"/>
      <c r="CJW61" s="294"/>
      <c r="CJX61" s="294"/>
      <c r="CJY61" s="294"/>
      <c r="CJZ61" s="294"/>
      <c r="CKA61" s="294"/>
      <c r="CKB61" s="294"/>
      <c r="CKC61" s="294"/>
      <c r="CKD61" s="294"/>
      <c r="CKE61" s="294"/>
      <c r="CKF61" s="294" t="s">
        <v>15</v>
      </c>
      <c r="CKG61" s="294"/>
      <c r="CKH61" s="294"/>
      <c r="CKI61" s="294"/>
      <c r="CKJ61" s="294"/>
      <c r="CKK61" s="294"/>
      <c r="CKL61" s="294"/>
      <c r="CKM61" s="294"/>
      <c r="CKN61" s="294"/>
      <c r="CKO61" s="294"/>
      <c r="CKP61" s="294"/>
      <c r="CKQ61" s="294"/>
      <c r="CKR61" s="294"/>
      <c r="CKS61" s="294"/>
      <c r="CKT61" s="294"/>
      <c r="CKU61" s="294"/>
      <c r="CKV61" s="294" t="s">
        <v>15</v>
      </c>
      <c r="CKW61" s="294"/>
      <c r="CKX61" s="294"/>
      <c r="CKY61" s="294"/>
      <c r="CKZ61" s="294"/>
      <c r="CLA61" s="294"/>
      <c r="CLB61" s="294"/>
      <c r="CLC61" s="294"/>
      <c r="CLD61" s="294"/>
      <c r="CLE61" s="294"/>
      <c r="CLF61" s="294"/>
      <c r="CLG61" s="294"/>
      <c r="CLH61" s="294"/>
      <c r="CLI61" s="294"/>
      <c r="CLJ61" s="294"/>
      <c r="CLK61" s="294"/>
      <c r="CLL61" s="294" t="s">
        <v>15</v>
      </c>
      <c r="CLM61" s="294"/>
      <c r="CLN61" s="294"/>
      <c r="CLO61" s="294"/>
      <c r="CLP61" s="294"/>
      <c r="CLQ61" s="294"/>
      <c r="CLR61" s="294"/>
      <c r="CLS61" s="294"/>
      <c r="CLT61" s="294"/>
      <c r="CLU61" s="294"/>
      <c r="CLV61" s="294"/>
      <c r="CLW61" s="294"/>
      <c r="CLX61" s="294"/>
      <c r="CLY61" s="294"/>
      <c r="CLZ61" s="294"/>
      <c r="CMA61" s="294"/>
      <c r="CMB61" s="294" t="s">
        <v>15</v>
      </c>
      <c r="CMC61" s="294"/>
      <c r="CMD61" s="294"/>
      <c r="CME61" s="294"/>
      <c r="CMF61" s="294"/>
      <c r="CMG61" s="294"/>
      <c r="CMH61" s="294"/>
      <c r="CMI61" s="294"/>
      <c r="CMJ61" s="294"/>
      <c r="CMK61" s="294"/>
      <c r="CML61" s="294"/>
      <c r="CMM61" s="294"/>
      <c r="CMN61" s="294"/>
      <c r="CMO61" s="294"/>
      <c r="CMP61" s="294"/>
      <c r="CMQ61" s="294"/>
      <c r="CMR61" s="294" t="s">
        <v>15</v>
      </c>
      <c r="CMS61" s="294"/>
      <c r="CMT61" s="294"/>
      <c r="CMU61" s="294"/>
      <c r="CMV61" s="294"/>
      <c r="CMW61" s="294"/>
      <c r="CMX61" s="294"/>
      <c r="CMY61" s="294"/>
      <c r="CMZ61" s="294"/>
      <c r="CNA61" s="294"/>
      <c r="CNB61" s="294"/>
      <c r="CNC61" s="294"/>
      <c r="CND61" s="294"/>
      <c r="CNE61" s="294"/>
      <c r="CNF61" s="294"/>
      <c r="CNG61" s="294"/>
      <c r="CNH61" s="294" t="s">
        <v>15</v>
      </c>
      <c r="CNI61" s="294"/>
      <c r="CNJ61" s="294"/>
      <c r="CNK61" s="294"/>
      <c r="CNL61" s="294"/>
      <c r="CNM61" s="294"/>
      <c r="CNN61" s="294"/>
      <c r="CNO61" s="294"/>
      <c r="CNP61" s="294"/>
      <c r="CNQ61" s="294"/>
      <c r="CNR61" s="294"/>
      <c r="CNS61" s="294"/>
      <c r="CNT61" s="294"/>
      <c r="CNU61" s="294"/>
      <c r="CNV61" s="294"/>
      <c r="CNW61" s="294"/>
      <c r="CNX61" s="294" t="s">
        <v>15</v>
      </c>
      <c r="CNY61" s="294"/>
      <c r="CNZ61" s="294"/>
      <c r="COA61" s="294"/>
      <c r="COB61" s="294"/>
      <c r="COC61" s="294"/>
      <c r="COD61" s="294"/>
      <c r="COE61" s="294"/>
      <c r="COF61" s="294"/>
      <c r="COG61" s="294"/>
      <c r="COH61" s="294"/>
      <c r="COI61" s="294"/>
      <c r="COJ61" s="294"/>
      <c r="COK61" s="294"/>
      <c r="COL61" s="294"/>
      <c r="COM61" s="294"/>
      <c r="CON61" s="294" t="s">
        <v>15</v>
      </c>
      <c r="COO61" s="294"/>
      <c r="COP61" s="294"/>
      <c r="COQ61" s="294"/>
      <c r="COR61" s="294"/>
      <c r="COS61" s="294"/>
      <c r="COT61" s="294"/>
      <c r="COU61" s="294"/>
      <c r="COV61" s="294"/>
      <c r="COW61" s="294"/>
      <c r="COX61" s="294"/>
      <c r="COY61" s="294"/>
      <c r="COZ61" s="294"/>
      <c r="CPA61" s="294"/>
      <c r="CPB61" s="294"/>
      <c r="CPC61" s="294"/>
      <c r="CPD61" s="294" t="s">
        <v>15</v>
      </c>
      <c r="CPE61" s="294"/>
      <c r="CPF61" s="294"/>
      <c r="CPG61" s="294"/>
      <c r="CPH61" s="294"/>
      <c r="CPI61" s="294"/>
      <c r="CPJ61" s="294"/>
      <c r="CPK61" s="294"/>
      <c r="CPL61" s="294"/>
      <c r="CPM61" s="294"/>
      <c r="CPN61" s="294"/>
      <c r="CPO61" s="294"/>
      <c r="CPP61" s="294"/>
      <c r="CPQ61" s="294"/>
      <c r="CPR61" s="294"/>
      <c r="CPS61" s="294"/>
      <c r="CPT61" s="294" t="s">
        <v>15</v>
      </c>
      <c r="CPU61" s="294"/>
      <c r="CPV61" s="294"/>
      <c r="CPW61" s="294"/>
      <c r="CPX61" s="294"/>
      <c r="CPY61" s="294"/>
      <c r="CPZ61" s="294"/>
      <c r="CQA61" s="294"/>
      <c r="CQB61" s="294"/>
      <c r="CQC61" s="294"/>
      <c r="CQD61" s="294"/>
      <c r="CQE61" s="294"/>
      <c r="CQF61" s="294"/>
      <c r="CQG61" s="294"/>
      <c r="CQH61" s="294"/>
      <c r="CQI61" s="294"/>
      <c r="CQJ61" s="294" t="s">
        <v>15</v>
      </c>
      <c r="CQK61" s="294"/>
      <c r="CQL61" s="294"/>
      <c r="CQM61" s="294"/>
      <c r="CQN61" s="294"/>
      <c r="CQO61" s="294"/>
      <c r="CQP61" s="294"/>
      <c r="CQQ61" s="294"/>
      <c r="CQR61" s="294"/>
      <c r="CQS61" s="294"/>
      <c r="CQT61" s="294"/>
      <c r="CQU61" s="294"/>
      <c r="CQV61" s="294"/>
      <c r="CQW61" s="294"/>
      <c r="CQX61" s="294"/>
      <c r="CQY61" s="294"/>
      <c r="CQZ61" s="294" t="s">
        <v>15</v>
      </c>
      <c r="CRA61" s="294"/>
      <c r="CRB61" s="294"/>
      <c r="CRC61" s="294"/>
      <c r="CRD61" s="294"/>
      <c r="CRE61" s="294"/>
      <c r="CRF61" s="294"/>
      <c r="CRG61" s="294"/>
      <c r="CRH61" s="294"/>
      <c r="CRI61" s="294"/>
      <c r="CRJ61" s="294"/>
      <c r="CRK61" s="294"/>
      <c r="CRL61" s="294"/>
      <c r="CRM61" s="294"/>
      <c r="CRN61" s="294"/>
      <c r="CRO61" s="294"/>
      <c r="CRP61" s="294" t="s">
        <v>15</v>
      </c>
      <c r="CRQ61" s="294"/>
      <c r="CRR61" s="294"/>
      <c r="CRS61" s="294"/>
      <c r="CRT61" s="294"/>
      <c r="CRU61" s="294"/>
      <c r="CRV61" s="294"/>
      <c r="CRW61" s="294"/>
      <c r="CRX61" s="294"/>
      <c r="CRY61" s="294"/>
      <c r="CRZ61" s="294"/>
      <c r="CSA61" s="294"/>
      <c r="CSB61" s="294"/>
      <c r="CSC61" s="294"/>
      <c r="CSD61" s="294"/>
      <c r="CSE61" s="294"/>
      <c r="CSF61" s="294" t="s">
        <v>15</v>
      </c>
      <c r="CSG61" s="294"/>
      <c r="CSH61" s="294"/>
      <c r="CSI61" s="294"/>
      <c r="CSJ61" s="294"/>
      <c r="CSK61" s="294"/>
      <c r="CSL61" s="294"/>
      <c r="CSM61" s="294"/>
      <c r="CSN61" s="294"/>
      <c r="CSO61" s="294"/>
      <c r="CSP61" s="294"/>
      <c r="CSQ61" s="294"/>
      <c r="CSR61" s="294"/>
      <c r="CSS61" s="294"/>
      <c r="CST61" s="294"/>
      <c r="CSU61" s="294"/>
      <c r="CSV61" s="294" t="s">
        <v>15</v>
      </c>
      <c r="CSW61" s="294"/>
      <c r="CSX61" s="294"/>
      <c r="CSY61" s="294"/>
      <c r="CSZ61" s="294"/>
      <c r="CTA61" s="294"/>
      <c r="CTB61" s="294"/>
      <c r="CTC61" s="294"/>
      <c r="CTD61" s="294"/>
      <c r="CTE61" s="294"/>
      <c r="CTF61" s="294"/>
      <c r="CTG61" s="294"/>
      <c r="CTH61" s="294"/>
      <c r="CTI61" s="294"/>
      <c r="CTJ61" s="294"/>
      <c r="CTK61" s="294"/>
      <c r="CTL61" s="294" t="s">
        <v>15</v>
      </c>
      <c r="CTM61" s="294"/>
      <c r="CTN61" s="294"/>
      <c r="CTO61" s="294"/>
      <c r="CTP61" s="294"/>
      <c r="CTQ61" s="294"/>
      <c r="CTR61" s="294"/>
      <c r="CTS61" s="294"/>
      <c r="CTT61" s="294"/>
      <c r="CTU61" s="294"/>
      <c r="CTV61" s="294"/>
      <c r="CTW61" s="294"/>
      <c r="CTX61" s="294"/>
      <c r="CTY61" s="294"/>
      <c r="CTZ61" s="294"/>
      <c r="CUA61" s="294"/>
      <c r="CUB61" s="294" t="s">
        <v>15</v>
      </c>
      <c r="CUC61" s="294"/>
      <c r="CUD61" s="294"/>
      <c r="CUE61" s="294"/>
      <c r="CUF61" s="294"/>
      <c r="CUG61" s="294"/>
      <c r="CUH61" s="294"/>
      <c r="CUI61" s="294"/>
      <c r="CUJ61" s="294"/>
      <c r="CUK61" s="294"/>
      <c r="CUL61" s="294"/>
      <c r="CUM61" s="294"/>
      <c r="CUN61" s="294"/>
      <c r="CUO61" s="294"/>
      <c r="CUP61" s="294"/>
      <c r="CUQ61" s="294"/>
      <c r="CUR61" s="294" t="s">
        <v>15</v>
      </c>
      <c r="CUS61" s="294"/>
      <c r="CUT61" s="294"/>
      <c r="CUU61" s="294"/>
      <c r="CUV61" s="294"/>
      <c r="CUW61" s="294"/>
      <c r="CUX61" s="294"/>
      <c r="CUY61" s="294"/>
      <c r="CUZ61" s="294"/>
      <c r="CVA61" s="294"/>
      <c r="CVB61" s="294"/>
      <c r="CVC61" s="294"/>
      <c r="CVD61" s="294"/>
      <c r="CVE61" s="294"/>
      <c r="CVF61" s="294"/>
      <c r="CVG61" s="294"/>
      <c r="CVH61" s="294" t="s">
        <v>15</v>
      </c>
      <c r="CVI61" s="294"/>
      <c r="CVJ61" s="294"/>
      <c r="CVK61" s="294"/>
      <c r="CVL61" s="294"/>
      <c r="CVM61" s="294"/>
      <c r="CVN61" s="294"/>
      <c r="CVO61" s="294"/>
      <c r="CVP61" s="294"/>
      <c r="CVQ61" s="294"/>
      <c r="CVR61" s="294"/>
      <c r="CVS61" s="294"/>
      <c r="CVT61" s="294"/>
      <c r="CVU61" s="294"/>
      <c r="CVV61" s="294"/>
      <c r="CVW61" s="294"/>
      <c r="CVX61" s="294" t="s">
        <v>15</v>
      </c>
      <c r="CVY61" s="294"/>
      <c r="CVZ61" s="294"/>
      <c r="CWA61" s="294"/>
      <c r="CWB61" s="294"/>
      <c r="CWC61" s="294"/>
      <c r="CWD61" s="294"/>
      <c r="CWE61" s="294"/>
      <c r="CWF61" s="294"/>
      <c r="CWG61" s="294"/>
      <c r="CWH61" s="294"/>
      <c r="CWI61" s="294"/>
      <c r="CWJ61" s="294"/>
      <c r="CWK61" s="294"/>
      <c r="CWL61" s="294"/>
      <c r="CWM61" s="294"/>
      <c r="CWN61" s="294" t="s">
        <v>15</v>
      </c>
      <c r="CWO61" s="294"/>
      <c r="CWP61" s="294"/>
      <c r="CWQ61" s="294"/>
      <c r="CWR61" s="294"/>
      <c r="CWS61" s="294"/>
      <c r="CWT61" s="294"/>
      <c r="CWU61" s="294"/>
      <c r="CWV61" s="294"/>
      <c r="CWW61" s="294"/>
      <c r="CWX61" s="294"/>
      <c r="CWY61" s="294"/>
      <c r="CWZ61" s="294"/>
      <c r="CXA61" s="294"/>
      <c r="CXB61" s="294"/>
      <c r="CXC61" s="294"/>
      <c r="CXD61" s="294" t="s">
        <v>15</v>
      </c>
      <c r="CXE61" s="294"/>
      <c r="CXF61" s="294"/>
      <c r="CXG61" s="294"/>
      <c r="CXH61" s="294"/>
      <c r="CXI61" s="294"/>
      <c r="CXJ61" s="294"/>
      <c r="CXK61" s="294"/>
      <c r="CXL61" s="294"/>
      <c r="CXM61" s="294"/>
      <c r="CXN61" s="294"/>
      <c r="CXO61" s="294"/>
      <c r="CXP61" s="294"/>
      <c r="CXQ61" s="294"/>
      <c r="CXR61" s="294"/>
      <c r="CXS61" s="294"/>
      <c r="CXT61" s="294" t="s">
        <v>15</v>
      </c>
      <c r="CXU61" s="294"/>
      <c r="CXV61" s="294"/>
      <c r="CXW61" s="294"/>
      <c r="CXX61" s="294"/>
      <c r="CXY61" s="294"/>
      <c r="CXZ61" s="294"/>
      <c r="CYA61" s="294"/>
      <c r="CYB61" s="294"/>
      <c r="CYC61" s="294"/>
      <c r="CYD61" s="294"/>
      <c r="CYE61" s="294"/>
      <c r="CYF61" s="294"/>
      <c r="CYG61" s="294"/>
      <c r="CYH61" s="294"/>
      <c r="CYI61" s="294"/>
      <c r="CYJ61" s="294" t="s">
        <v>15</v>
      </c>
      <c r="CYK61" s="294"/>
      <c r="CYL61" s="294"/>
      <c r="CYM61" s="294"/>
      <c r="CYN61" s="294"/>
      <c r="CYO61" s="294"/>
      <c r="CYP61" s="294"/>
      <c r="CYQ61" s="294"/>
      <c r="CYR61" s="294"/>
      <c r="CYS61" s="294"/>
      <c r="CYT61" s="294"/>
      <c r="CYU61" s="294"/>
      <c r="CYV61" s="294"/>
      <c r="CYW61" s="294"/>
      <c r="CYX61" s="294"/>
      <c r="CYY61" s="294"/>
      <c r="CYZ61" s="294" t="s">
        <v>15</v>
      </c>
      <c r="CZA61" s="294"/>
      <c r="CZB61" s="294"/>
      <c r="CZC61" s="294"/>
      <c r="CZD61" s="294"/>
      <c r="CZE61" s="294"/>
      <c r="CZF61" s="294"/>
      <c r="CZG61" s="294"/>
      <c r="CZH61" s="294"/>
      <c r="CZI61" s="294"/>
      <c r="CZJ61" s="294"/>
      <c r="CZK61" s="294"/>
      <c r="CZL61" s="294"/>
      <c r="CZM61" s="294"/>
      <c r="CZN61" s="294"/>
      <c r="CZO61" s="294"/>
      <c r="CZP61" s="294" t="s">
        <v>15</v>
      </c>
      <c r="CZQ61" s="294"/>
      <c r="CZR61" s="294"/>
      <c r="CZS61" s="294"/>
      <c r="CZT61" s="294"/>
      <c r="CZU61" s="294"/>
      <c r="CZV61" s="294"/>
      <c r="CZW61" s="294"/>
      <c r="CZX61" s="294"/>
      <c r="CZY61" s="294"/>
      <c r="CZZ61" s="294"/>
      <c r="DAA61" s="294"/>
      <c r="DAB61" s="294"/>
      <c r="DAC61" s="294"/>
      <c r="DAD61" s="294"/>
      <c r="DAE61" s="294"/>
      <c r="DAF61" s="294" t="s">
        <v>15</v>
      </c>
      <c r="DAG61" s="294"/>
      <c r="DAH61" s="294"/>
      <c r="DAI61" s="294"/>
      <c r="DAJ61" s="294"/>
      <c r="DAK61" s="294"/>
      <c r="DAL61" s="294"/>
      <c r="DAM61" s="294"/>
      <c r="DAN61" s="294"/>
      <c r="DAO61" s="294"/>
      <c r="DAP61" s="294"/>
      <c r="DAQ61" s="294"/>
      <c r="DAR61" s="294"/>
      <c r="DAS61" s="294"/>
      <c r="DAT61" s="294"/>
      <c r="DAU61" s="294"/>
      <c r="DAV61" s="294" t="s">
        <v>15</v>
      </c>
      <c r="DAW61" s="294"/>
      <c r="DAX61" s="294"/>
      <c r="DAY61" s="294"/>
      <c r="DAZ61" s="294"/>
      <c r="DBA61" s="294"/>
      <c r="DBB61" s="294"/>
      <c r="DBC61" s="294"/>
      <c r="DBD61" s="294"/>
      <c r="DBE61" s="294"/>
      <c r="DBF61" s="294"/>
      <c r="DBG61" s="294"/>
      <c r="DBH61" s="294"/>
      <c r="DBI61" s="294"/>
      <c r="DBJ61" s="294"/>
      <c r="DBK61" s="294"/>
      <c r="DBL61" s="294" t="s">
        <v>15</v>
      </c>
      <c r="DBM61" s="294"/>
      <c r="DBN61" s="294"/>
      <c r="DBO61" s="294"/>
      <c r="DBP61" s="294"/>
      <c r="DBQ61" s="294"/>
      <c r="DBR61" s="294"/>
      <c r="DBS61" s="294"/>
      <c r="DBT61" s="294"/>
      <c r="DBU61" s="294"/>
      <c r="DBV61" s="294"/>
      <c r="DBW61" s="294"/>
      <c r="DBX61" s="294"/>
      <c r="DBY61" s="294"/>
      <c r="DBZ61" s="294"/>
      <c r="DCA61" s="294"/>
      <c r="DCB61" s="294" t="s">
        <v>15</v>
      </c>
      <c r="DCC61" s="294"/>
      <c r="DCD61" s="294"/>
      <c r="DCE61" s="294"/>
      <c r="DCF61" s="294"/>
      <c r="DCG61" s="294"/>
      <c r="DCH61" s="294"/>
      <c r="DCI61" s="294"/>
      <c r="DCJ61" s="294"/>
      <c r="DCK61" s="294"/>
      <c r="DCL61" s="294"/>
      <c r="DCM61" s="294"/>
      <c r="DCN61" s="294"/>
      <c r="DCO61" s="294"/>
      <c r="DCP61" s="294"/>
      <c r="DCQ61" s="294"/>
      <c r="DCR61" s="294" t="s">
        <v>15</v>
      </c>
      <c r="DCS61" s="294"/>
      <c r="DCT61" s="294"/>
      <c r="DCU61" s="294"/>
      <c r="DCV61" s="294"/>
      <c r="DCW61" s="294"/>
      <c r="DCX61" s="294"/>
      <c r="DCY61" s="294"/>
      <c r="DCZ61" s="294"/>
      <c r="DDA61" s="294"/>
      <c r="DDB61" s="294"/>
      <c r="DDC61" s="294"/>
      <c r="DDD61" s="294"/>
      <c r="DDE61" s="294"/>
      <c r="DDF61" s="294"/>
      <c r="DDG61" s="294"/>
      <c r="DDH61" s="294" t="s">
        <v>15</v>
      </c>
      <c r="DDI61" s="294"/>
      <c r="DDJ61" s="294"/>
      <c r="DDK61" s="294"/>
      <c r="DDL61" s="294"/>
      <c r="DDM61" s="294"/>
      <c r="DDN61" s="294"/>
      <c r="DDO61" s="294"/>
      <c r="DDP61" s="294"/>
      <c r="DDQ61" s="294"/>
      <c r="DDR61" s="294"/>
      <c r="DDS61" s="294"/>
      <c r="DDT61" s="294"/>
      <c r="DDU61" s="294"/>
      <c r="DDV61" s="294"/>
      <c r="DDW61" s="294"/>
      <c r="DDX61" s="294" t="s">
        <v>15</v>
      </c>
      <c r="DDY61" s="294"/>
      <c r="DDZ61" s="294"/>
      <c r="DEA61" s="294"/>
      <c r="DEB61" s="294"/>
      <c r="DEC61" s="294"/>
      <c r="DED61" s="294"/>
      <c r="DEE61" s="294"/>
      <c r="DEF61" s="294"/>
      <c r="DEG61" s="294"/>
      <c r="DEH61" s="294"/>
      <c r="DEI61" s="294"/>
      <c r="DEJ61" s="294"/>
      <c r="DEK61" s="294"/>
      <c r="DEL61" s="294"/>
      <c r="DEM61" s="294"/>
      <c r="DEN61" s="294" t="s">
        <v>15</v>
      </c>
      <c r="DEO61" s="294"/>
      <c r="DEP61" s="294"/>
      <c r="DEQ61" s="294"/>
      <c r="DER61" s="294"/>
      <c r="DES61" s="294"/>
      <c r="DET61" s="294"/>
      <c r="DEU61" s="294"/>
      <c r="DEV61" s="294"/>
      <c r="DEW61" s="294"/>
      <c r="DEX61" s="294"/>
      <c r="DEY61" s="294"/>
      <c r="DEZ61" s="294"/>
      <c r="DFA61" s="294"/>
      <c r="DFB61" s="294"/>
      <c r="DFC61" s="294"/>
      <c r="DFD61" s="294" t="s">
        <v>15</v>
      </c>
      <c r="DFE61" s="294"/>
      <c r="DFF61" s="294"/>
      <c r="DFG61" s="294"/>
      <c r="DFH61" s="294"/>
      <c r="DFI61" s="294"/>
      <c r="DFJ61" s="294"/>
      <c r="DFK61" s="294"/>
      <c r="DFL61" s="294"/>
      <c r="DFM61" s="294"/>
      <c r="DFN61" s="294"/>
      <c r="DFO61" s="294"/>
      <c r="DFP61" s="294"/>
      <c r="DFQ61" s="294"/>
      <c r="DFR61" s="294"/>
      <c r="DFS61" s="294"/>
      <c r="DFT61" s="294" t="s">
        <v>15</v>
      </c>
      <c r="DFU61" s="294"/>
      <c r="DFV61" s="294"/>
      <c r="DFW61" s="294"/>
      <c r="DFX61" s="294"/>
      <c r="DFY61" s="294"/>
      <c r="DFZ61" s="294"/>
      <c r="DGA61" s="294"/>
      <c r="DGB61" s="294"/>
      <c r="DGC61" s="294"/>
      <c r="DGD61" s="294"/>
      <c r="DGE61" s="294"/>
      <c r="DGF61" s="294"/>
      <c r="DGG61" s="294"/>
      <c r="DGH61" s="294"/>
      <c r="DGI61" s="294"/>
      <c r="DGJ61" s="294" t="s">
        <v>15</v>
      </c>
      <c r="DGK61" s="294"/>
      <c r="DGL61" s="294"/>
      <c r="DGM61" s="294"/>
      <c r="DGN61" s="294"/>
      <c r="DGO61" s="294"/>
      <c r="DGP61" s="294"/>
      <c r="DGQ61" s="294"/>
      <c r="DGR61" s="294"/>
      <c r="DGS61" s="294"/>
      <c r="DGT61" s="294"/>
      <c r="DGU61" s="294"/>
      <c r="DGV61" s="294"/>
      <c r="DGW61" s="294"/>
      <c r="DGX61" s="294"/>
      <c r="DGY61" s="294"/>
      <c r="DGZ61" s="294" t="s">
        <v>15</v>
      </c>
      <c r="DHA61" s="294"/>
      <c r="DHB61" s="294"/>
      <c r="DHC61" s="294"/>
      <c r="DHD61" s="294"/>
      <c r="DHE61" s="294"/>
      <c r="DHF61" s="294"/>
      <c r="DHG61" s="294"/>
      <c r="DHH61" s="294"/>
      <c r="DHI61" s="294"/>
      <c r="DHJ61" s="294"/>
      <c r="DHK61" s="294"/>
      <c r="DHL61" s="294"/>
      <c r="DHM61" s="294"/>
      <c r="DHN61" s="294"/>
      <c r="DHO61" s="294"/>
      <c r="DHP61" s="294" t="s">
        <v>15</v>
      </c>
      <c r="DHQ61" s="294"/>
      <c r="DHR61" s="294"/>
      <c r="DHS61" s="294"/>
      <c r="DHT61" s="294"/>
      <c r="DHU61" s="294"/>
      <c r="DHV61" s="294"/>
      <c r="DHW61" s="294"/>
      <c r="DHX61" s="294"/>
      <c r="DHY61" s="294"/>
      <c r="DHZ61" s="294"/>
      <c r="DIA61" s="294"/>
      <c r="DIB61" s="294"/>
      <c r="DIC61" s="294"/>
      <c r="DID61" s="294"/>
      <c r="DIE61" s="294"/>
      <c r="DIF61" s="294" t="s">
        <v>15</v>
      </c>
      <c r="DIG61" s="294"/>
      <c r="DIH61" s="294"/>
      <c r="DII61" s="294"/>
      <c r="DIJ61" s="294"/>
      <c r="DIK61" s="294"/>
      <c r="DIL61" s="294"/>
      <c r="DIM61" s="294"/>
      <c r="DIN61" s="294"/>
      <c r="DIO61" s="294"/>
      <c r="DIP61" s="294"/>
      <c r="DIQ61" s="294"/>
      <c r="DIR61" s="294"/>
      <c r="DIS61" s="294"/>
      <c r="DIT61" s="294"/>
      <c r="DIU61" s="294"/>
      <c r="DIV61" s="294" t="s">
        <v>15</v>
      </c>
      <c r="DIW61" s="294"/>
      <c r="DIX61" s="294"/>
      <c r="DIY61" s="294"/>
      <c r="DIZ61" s="294"/>
      <c r="DJA61" s="294"/>
      <c r="DJB61" s="294"/>
      <c r="DJC61" s="294"/>
      <c r="DJD61" s="294"/>
      <c r="DJE61" s="294"/>
      <c r="DJF61" s="294"/>
      <c r="DJG61" s="294"/>
      <c r="DJH61" s="294"/>
      <c r="DJI61" s="294"/>
      <c r="DJJ61" s="294"/>
      <c r="DJK61" s="294"/>
      <c r="DJL61" s="294" t="s">
        <v>15</v>
      </c>
      <c r="DJM61" s="294"/>
      <c r="DJN61" s="294"/>
      <c r="DJO61" s="294"/>
      <c r="DJP61" s="294"/>
      <c r="DJQ61" s="294"/>
      <c r="DJR61" s="294"/>
      <c r="DJS61" s="294"/>
      <c r="DJT61" s="294"/>
      <c r="DJU61" s="294"/>
      <c r="DJV61" s="294"/>
      <c r="DJW61" s="294"/>
      <c r="DJX61" s="294"/>
      <c r="DJY61" s="294"/>
      <c r="DJZ61" s="294"/>
      <c r="DKA61" s="294"/>
      <c r="DKB61" s="294" t="s">
        <v>15</v>
      </c>
      <c r="DKC61" s="294"/>
      <c r="DKD61" s="294"/>
      <c r="DKE61" s="294"/>
      <c r="DKF61" s="294"/>
      <c r="DKG61" s="294"/>
      <c r="DKH61" s="294"/>
      <c r="DKI61" s="294"/>
      <c r="DKJ61" s="294"/>
      <c r="DKK61" s="294"/>
      <c r="DKL61" s="294"/>
      <c r="DKM61" s="294"/>
      <c r="DKN61" s="294"/>
      <c r="DKO61" s="294"/>
      <c r="DKP61" s="294"/>
      <c r="DKQ61" s="294"/>
      <c r="DKR61" s="294" t="s">
        <v>15</v>
      </c>
      <c r="DKS61" s="294"/>
      <c r="DKT61" s="294"/>
      <c r="DKU61" s="294"/>
      <c r="DKV61" s="294"/>
      <c r="DKW61" s="294"/>
      <c r="DKX61" s="294"/>
      <c r="DKY61" s="294"/>
      <c r="DKZ61" s="294"/>
      <c r="DLA61" s="294"/>
      <c r="DLB61" s="294"/>
      <c r="DLC61" s="294"/>
      <c r="DLD61" s="294"/>
      <c r="DLE61" s="294"/>
      <c r="DLF61" s="294"/>
      <c r="DLG61" s="294"/>
      <c r="DLH61" s="294" t="s">
        <v>15</v>
      </c>
      <c r="DLI61" s="294"/>
      <c r="DLJ61" s="294"/>
      <c r="DLK61" s="294"/>
      <c r="DLL61" s="294"/>
      <c r="DLM61" s="294"/>
      <c r="DLN61" s="294"/>
      <c r="DLO61" s="294"/>
      <c r="DLP61" s="294"/>
      <c r="DLQ61" s="294"/>
      <c r="DLR61" s="294"/>
      <c r="DLS61" s="294"/>
      <c r="DLT61" s="294"/>
      <c r="DLU61" s="294"/>
      <c r="DLV61" s="294"/>
      <c r="DLW61" s="294"/>
      <c r="DLX61" s="294" t="s">
        <v>15</v>
      </c>
      <c r="DLY61" s="294"/>
      <c r="DLZ61" s="294"/>
      <c r="DMA61" s="294"/>
      <c r="DMB61" s="294"/>
      <c r="DMC61" s="294"/>
      <c r="DMD61" s="294"/>
      <c r="DME61" s="294"/>
      <c r="DMF61" s="294"/>
      <c r="DMG61" s="294"/>
      <c r="DMH61" s="294"/>
      <c r="DMI61" s="294"/>
      <c r="DMJ61" s="294"/>
      <c r="DMK61" s="294"/>
      <c r="DML61" s="294"/>
      <c r="DMM61" s="294"/>
      <c r="DMN61" s="294" t="s">
        <v>15</v>
      </c>
      <c r="DMO61" s="294"/>
      <c r="DMP61" s="294"/>
      <c r="DMQ61" s="294"/>
      <c r="DMR61" s="294"/>
      <c r="DMS61" s="294"/>
      <c r="DMT61" s="294"/>
      <c r="DMU61" s="294"/>
      <c r="DMV61" s="294"/>
      <c r="DMW61" s="294"/>
      <c r="DMX61" s="294"/>
      <c r="DMY61" s="294"/>
      <c r="DMZ61" s="294"/>
      <c r="DNA61" s="294"/>
      <c r="DNB61" s="294"/>
      <c r="DNC61" s="294"/>
      <c r="DND61" s="294" t="s">
        <v>15</v>
      </c>
      <c r="DNE61" s="294"/>
      <c r="DNF61" s="294"/>
      <c r="DNG61" s="294"/>
      <c r="DNH61" s="294"/>
      <c r="DNI61" s="294"/>
      <c r="DNJ61" s="294"/>
      <c r="DNK61" s="294"/>
      <c r="DNL61" s="294"/>
      <c r="DNM61" s="294"/>
      <c r="DNN61" s="294"/>
      <c r="DNO61" s="294"/>
      <c r="DNP61" s="294"/>
      <c r="DNQ61" s="294"/>
      <c r="DNR61" s="294"/>
      <c r="DNS61" s="294"/>
      <c r="DNT61" s="294" t="s">
        <v>15</v>
      </c>
      <c r="DNU61" s="294"/>
      <c r="DNV61" s="294"/>
      <c r="DNW61" s="294"/>
      <c r="DNX61" s="294"/>
      <c r="DNY61" s="294"/>
      <c r="DNZ61" s="294"/>
      <c r="DOA61" s="294"/>
      <c r="DOB61" s="294"/>
      <c r="DOC61" s="294"/>
      <c r="DOD61" s="294"/>
      <c r="DOE61" s="294"/>
      <c r="DOF61" s="294"/>
      <c r="DOG61" s="294"/>
      <c r="DOH61" s="294"/>
      <c r="DOI61" s="294"/>
      <c r="DOJ61" s="294" t="s">
        <v>15</v>
      </c>
      <c r="DOK61" s="294"/>
      <c r="DOL61" s="294"/>
      <c r="DOM61" s="294"/>
      <c r="DON61" s="294"/>
      <c r="DOO61" s="294"/>
      <c r="DOP61" s="294"/>
      <c r="DOQ61" s="294"/>
      <c r="DOR61" s="294"/>
      <c r="DOS61" s="294"/>
      <c r="DOT61" s="294"/>
      <c r="DOU61" s="294"/>
      <c r="DOV61" s="294"/>
      <c r="DOW61" s="294"/>
      <c r="DOX61" s="294"/>
      <c r="DOY61" s="294"/>
      <c r="DOZ61" s="294" t="s">
        <v>15</v>
      </c>
      <c r="DPA61" s="294"/>
      <c r="DPB61" s="294"/>
      <c r="DPC61" s="294"/>
      <c r="DPD61" s="294"/>
      <c r="DPE61" s="294"/>
      <c r="DPF61" s="294"/>
      <c r="DPG61" s="294"/>
      <c r="DPH61" s="294"/>
      <c r="DPI61" s="294"/>
      <c r="DPJ61" s="294"/>
      <c r="DPK61" s="294"/>
      <c r="DPL61" s="294"/>
      <c r="DPM61" s="294"/>
      <c r="DPN61" s="294"/>
      <c r="DPO61" s="294"/>
      <c r="DPP61" s="294" t="s">
        <v>15</v>
      </c>
      <c r="DPQ61" s="294"/>
      <c r="DPR61" s="294"/>
      <c r="DPS61" s="294"/>
      <c r="DPT61" s="294"/>
      <c r="DPU61" s="294"/>
      <c r="DPV61" s="294"/>
      <c r="DPW61" s="294"/>
      <c r="DPX61" s="294"/>
      <c r="DPY61" s="294"/>
      <c r="DPZ61" s="294"/>
      <c r="DQA61" s="294"/>
      <c r="DQB61" s="294"/>
      <c r="DQC61" s="294"/>
      <c r="DQD61" s="294"/>
      <c r="DQE61" s="294"/>
      <c r="DQF61" s="294" t="s">
        <v>15</v>
      </c>
      <c r="DQG61" s="294"/>
      <c r="DQH61" s="294"/>
      <c r="DQI61" s="294"/>
      <c r="DQJ61" s="294"/>
      <c r="DQK61" s="294"/>
      <c r="DQL61" s="294"/>
      <c r="DQM61" s="294"/>
      <c r="DQN61" s="294"/>
      <c r="DQO61" s="294"/>
      <c r="DQP61" s="294"/>
      <c r="DQQ61" s="294"/>
      <c r="DQR61" s="294"/>
      <c r="DQS61" s="294"/>
      <c r="DQT61" s="294"/>
      <c r="DQU61" s="294"/>
      <c r="DQV61" s="294" t="s">
        <v>15</v>
      </c>
      <c r="DQW61" s="294"/>
      <c r="DQX61" s="294"/>
      <c r="DQY61" s="294"/>
      <c r="DQZ61" s="294"/>
      <c r="DRA61" s="294"/>
      <c r="DRB61" s="294"/>
      <c r="DRC61" s="294"/>
      <c r="DRD61" s="294"/>
      <c r="DRE61" s="294"/>
      <c r="DRF61" s="294"/>
      <c r="DRG61" s="294"/>
      <c r="DRH61" s="294"/>
      <c r="DRI61" s="294"/>
      <c r="DRJ61" s="294"/>
      <c r="DRK61" s="294"/>
      <c r="DRL61" s="294" t="s">
        <v>15</v>
      </c>
      <c r="DRM61" s="294"/>
      <c r="DRN61" s="294"/>
      <c r="DRO61" s="294"/>
      <c r="DRP61" s="294"/>
      <c r="DRQ61" s="294"/>
      <c r="DRR61" s="294"/>
      <c r="DRS61" s="294"/>
      <c r="DRT61" s="294"/>
      <c r="DRU61" s="294"/>
      <c r="DRV61" s="294"/>
      <c r="DRW61" s="294"/>
      <c r="DRX61" s="294"/>
      <c r="DRY61" s="294"/>
      <c r="DRZ61" s="294"/>
      <c r="DSA61" s="294"/>
      <c r="DSB61" s="294" t="s">
        <v>15</v>
      </c>
      <c r="DSC61" s="294"/>
      <c r="DSD61" s="294"/>
      <c r="DSE61" s="294"/>
      <c r="DSF61" s="294"/>
      <c r="DSG61" s="294"/>
      <c r="DSH61" s="294"/>
      <c r="DSI61" s="294"/>
      <c r="DSJ61" s="294"/>
      <c r="DSK61" s="294"/>
      <c r="DSL61" s="294"/>
      <c r="DSM61" s="294"/>
      <c r="DSN61" s="294"/>
      <c r="DSO61" s="294"/>
      <c r="DSP61" s="294"/>
      <c r="DSQ61" s="294"/>
      <c r="DSR61" s="294" t="s">
        <v>15</v>
      </c>
      <c r="DSS61" s="294"/>
      <c r="DST61" s="294"/>
      <c r="DSU61" s="294"/>
      <c r="DSV61" s="294"/>
      <c r="DSW61" s="294"/>
      <c r="DSX61" s="294"/>
      <c r="DSY61" s="294"/>
      <c r="DSZ61" s="294"/>
      <c r="DTA61" s="294"/>
      <c r="DTB61" s="294"/>
      <c r="DTC61" s="294"/>
      <c r="DTD61" s="294"/>
      <c r="DTE61" s="294"/>
      <c r="DTF61" s="294"/>
      <c r="DTG61" s="294"/>
      <c r="DTH61" s="294" t="s">
        <v>15</v>
      </c>
      <c r="DTI61" s="294"/>
      <c r="DTJ61" s="294"/>
      <c r="DTK61" s="294"/>
      <c r="DTL61" s="294"/>
      <c r="DTM61" s="294"/>
      <c r="DTN61" s="294"/>
      <c r="DTO61" s="294"/>
      <c r="DTP61" s="294"/>
      <c r="DTQ61" s="294"/>
      <c r="DTR61" s="294"/>
      <c r="DTS61" s="294"/>
      <c r="DTT61" s="294"/>
      <c r="DTU61" s="294"/>
      <c r="DTV61" s="294"/>
      <c r="DTW61" s="294"/>
      <c r="DTX61" s="294" t="s">
        <v>15</v>
      </c>
      <c r="DTY61" s="294"/>
      <c r="DTZ61" s="294"/>
      <c r="DUA61" s="294"/>
      <c r="DUB61" s="294"/>
      <c r="DUC61" s="294"/>
      <c r="DUD61" s="294"/>
      <c r="DUE61" s="294"/>
      <c r="DUF61" s="294"/>
      <c r="DUG61" s="294"/>
      <c r="DUH61" s="294"/>
      <c r="DUI61" s="294"/>
      <c r="DUJ61" s="294"/>
      <c r="DUK61" s="294"/>
      <c r="DUL61" s="294"/>
      <c r="DUM61" s="294"/>
      <c r="DUN61" s="294" t="s">
        <v>15</v>
      </c>
      <c r="DUO61" s="294"/>
      <c r="DUP61" s="294"/>
      <c r="DUQ61" s="294"/>
      <c r="DUR61" s="294"/>
      <c r="DUS61" s="294"/>
      <c r="DUT61" s="294"/>
      <c r="DUU61" s="294"/>
      <c r="DUV61" s="294"/>
      <c r="DUW61" s="294"/>
      <c r="DUX61" s="294"/>
      <c r="DUY61" s="294"/>
      <c r="DUZ61" s="294"/>
      <c r="DVA61" s="294"/>
      <c r="DVB61" s="294"/>
      <c r="DVC61" s="294"/>
      <c r="DVD61" s="294" t="s">
        <v>15</v>
      </c>
      <c r="DVE61" s="294"/>
      <c r="DVF61" s="294"/>
      <c r="DVG61" s="294"/>
      <c r="DVH61" s="294"/>
      <c r="DVI61" s="294"/>
      <c r="DVJ61" s="294"/>
      <c r="DVK61" s="294"/>
      <c r="DVL61" s="294"/>
      <c r="DVM61" s="294"/>
      <c r="DVN61" s="294"/>
      <c r="DVO61" s="294"/>
      <c r="DVP61" s="294"/>
      <c r="DVQ61" s="294"/>
      <c r="DVR61" s="294"/>
      <c r="DVS61" s="294"/>
      <c r="DVT61" s="294" t="s">
        <v>15</v>
      </c>
      <c r="DVU61" s="294"/>
      <c r="DVV61" s="294"/>
      <c r="DVW61" s="294"/>
      <c r="DVX61" s="294"/>
      <c r="DVY61" s="294"/>
      <c r="DVZ61" s="294"/>
      <c r="DWA61" s="294"/>
      <c r="DWB61" s="294"/>
      <c r="DWC61" s="294"/>
      <c r="DWD61" s="294"/>
      <c r="DWE61" s="294"/>
      <c r="DWF61" s="294"/>
      <c r="DWG61" s="294"/>
      <c r="DWH61" s="294"/>
      <c r="DWI61" s="294"/>
      <c r="DWJ61" s="294" t="s">
        <v>15</v>
      </c>
      <c r="DWK61" s="294"/>
      <c r="DWL61" s="294"/>
      <c r="DWM61" s="294"/>
      <c r="DWN61" s="294"/>
      <c r="DWO61" s="294"/>
      <c r="DWP61" s="294"/>
      <c r="DWQ61" s="294"/>
      <c r="DWR61" s="294"/>
      <c r="DWS61" s="294"/>
      <c r="DWT61" s="294"/>
      <c r="DWU61" s="294"/>
      <c r="DWV61" s="294"/>
      <c r="DWW61" s="294"/>
      <c r="DWX61" s="294"/>
      <c r="DWY61" s="294"/>
      <c r="DWZ61" s="294" t="s">
        <v>15</v>
      </c>
      <c r="DXA61" s="294"/>
      <c r="DXB61" s="294"/>
      <c r="DXC61" s="294"/>
      <c r="DXD61" s="294"/>
      <c r="DXE61" s="294"/>
      <c r="DXF61" s="294"/>
      <c r="DXG61" s="294"/>
      <c r="DXH61" s="294"/>
      <c r="DXI61" s="294"/>
      <c r="DXJ61" s="294"/>
      <c r="DXK61" s="294"/>
      <c r="DXL61" s="294"/>
      <c r="DXM61" s="294"/>
      <c r="DXN61" s="294"/>
      <c r="DXO61" s="294"/>
      <c r="DXP61" s="294" t="s">
        <v>15</v>
      </c>
      <c r="DXQ61" s="294"/>
      <c r="DXR61" s="294"/>
      <c r="DXS61" s="294"/>
      <c r="DXT61" s="294"/>
      <c r="DXU61" s="294"/>
      <c r="DXV61" s="294"/>
      <c r="DXW61" s="294"/>
      <c r="DXX61" s="294"/>
      <c r="DXY61" s="294"/>
      <c r="DXZ61" s="294"/>
      <c r="DYA61" s="294"/>
      <c r="DYB61" s="294"/>
      <c r="DYC61" s="294"/>
      <c r="DYD61" s="294"/>
      <c r="DYE61" s="294"/>
      <c r="DYF61" s="294" t="s">
        <v>15</v>
      </c>
      <c r="DYG61" s="294"/>
      <c r="DYH61" s="294"/>
      <c r="DYI61" s="294"/>
      <c r="DYJ61" s="294"/>
      <c r="DYK61" s="294"/>
      <c r="DYL61" s="294"/>
      <c r="DYM61" s="294"/>
      <c r="DYN61" s="294"/>
      <c r="DYO61" s="294"/>
      <c r="DYP61" s="294"/>
      <c r="DYQ61" s="294"/>
      <c r="DYR61" s="294"/>
      <c r="DYS61" s="294"/>
      <c r="DYT61" s="294"/>
      <c r="DYU61" s="294"/>
      <c r="DYV61" s="294" t="s">
        <v>15</v>
      </c>
      <c r="DYW61" s="294"/>
      <c r="DYX61" s="294"/>
      <c r="DYY61" s="294"/>
      <c r="DYZ61" s="294"/>
      <c r="DZA61" s="294"/>
      <c r="DZB61" s="294"/>
      <c r="DZC61" s="294"/>
      <c r="DZD61" s="294"/>
      <c r="DZE61" s="294"/>
      <c r="DZF61" s="294"/>
      <c r="DZG61" s="294"/>
      <c r="DZH61" s="294"/>
      <c r="DZI61" s="294"/>
      <c r="DZJ61" s="294"/>
      <c r="DZK61" s="294"/>
      <c r="DZL61" s="294" t="s">
        <v>15</v>
      </c>
      <c r="DZM61" s="294"/>
      <c r="DZN61" s="294"/>
      <c r="DZO61" s="294"/>
      <c r="DZP61" s="294"/>
      <c r="DZQ61" s="294"/>
      <c r="DZR61" s="294"/>
      <c r="DZS61" s="294"/>
      <c r="DZT61" s="294"/>
      <c r="DZU61" s="294"/>
      <c r="DZV61" s="294"/>
      <c r="DZW61" s="294"/>
      <c r="DZX61" s="294"/>
      <c r="DZY61" s="294"/>
      <c r="DZZ61" s="294"/>
      <c r="EAA61" s="294"/>
      <c r="EAB61" s="294" t="s">
        <v>15</v>
      </c>
      <c r="EAC61" s="294"/>
      <c r="EAD61" s="294"/>
      <c r="EAE61" s="294"/>
      <c r="EAF61" s="294"/>
      <c r="EAG61" s="294"/>
      <c r="EAH61" s="294"/>
      <c r="EAI61" s="294"/>
      <c r="EAJ61" s="294"/>
      <c r="EAK61" s="294"/>
      <c r="EAL61" s="294"/>
      <c r="EAM61" s="294"/>
      <c r="EAN61" s="294"/>
      <c r="EAO61" s="294"/>
      <c r="EAP61" s="294"/>
      <c r="EAQ61" s="294"/>
      <c r="EAR61" s="294" t="s">
        <v>15</v>
      </c>
      <c r="EAS61" s="294"/>
      <c r="EAT61" s="294"/>
      <c r="EAU61" s="294"/>
      <c r="EAV61" s="294"/>
      <c r="EAW61" s="294"/>
      <c r="EAX61" s="294"/>
      <c r="EAY61" s="294"/>
      <c r="EAZ61" s="294"/>
      <c r="EBA61" s="294"/>
      <c r="EBB61" s="294"/>
      <c r="EBC61" s="294"/>
      <c r="EBD61" s="294"/>
      <c r="EBE61" s="294"/>
      <c r="EBF61" s="294"/>
      <c r="EBG61" s="294"/>
      <c r="EBH61" s="294" t="s">
        <v>15</v>
      </c>
      <c r="EBI61" s="294"/>
      <c r="EBJ61" s="294"/>
      <c r="EBK61" s="294"/>
      <c r="EBL61" s="294"/>
      <c r="EBM61" s="294"/>
      <c r="EBN61" s="294"/>
      <c r="EBO61" s="294"/>
      <c r="EBP61" s="294"/>
      <c r="EBQ61" s="294"/>
      <c r="EBR61" s="294"/>
      <c r="EBS61" s="294"/>
      <c r="EBT61" s="294"/>
      <c r="EBU61" s="294"/>
      <c r="EBV61" s="294"/>
      <c r="EBW61" s="294"/>
      <c r="EBX61" s="294" t="s">
        <v>15</v>
      </c>
      <c r="EBY61" s="294"/>
      <c r="EBZ61" s="294"/>
      <c r="ECA61" s="294"/>
      <c r="ECB61" s="294"/>
      <c r="ECC61" s="294"/>
      <c r="ECD61" s="294"/>
      <c r="ECE61" s="294"/>
      <c r="ECF61" s="294"/>
      <c r="ECG61" s="294"/>
      <c r="ECH61" s="294"/>
      <c r="ECI61" s="294"/>
      <c r="ECJ61" s="294"/>
      <c r="ECK61" s="294"/>
      <c r="ECL61" s="294"/>
      <c r="ECM61" s="294"/>
      <c r="ECN61" s="294" t="s">
        <v>15</v>
      </c>
      <c r="ECO61" s="294"/>
      <c r="ECP61" s="294"/>
      <c r="ECQ61" s="294"/>
      <c r="ECR61" s="294"/>
      <c r="ECS61" s="294"/>
      <c r="ECT61" s="294"/>
      <c r="ECU61" s="294"/>
      <c r="ECV61" s="294"/>
      <c r="ECW61" s="294"/>
      <c r="ECX61" s="294"/>
      <c r="ECY61" s="294"/>
      <c r="ECZ61" s="294"/>
      <c r="EDA61" s="294"/>
      <c r="EDB61" s="294"/>
      <c r="EDC61" s="294"/>
      <c r="EDD61" s="294" t="s">
        <v>15</v>
      </c>
      <c r="EDE61" s="294"/>
      <c r="EDF61" s="294"/>
      <c r="EDG61" s="294"/>
      <c r="EDH61" s="294"/>
      <c r="EDI61" s="294"/>
      <c r="EDJ61" s="294"/>
      <c r="EDK61" s="294"/>
      <c r="EDL61" s="294"/>
      <c r="EDM61" s="294"/>
      <c r="EDN61" s="294"/>
      <c r="EDO61" s="294"/>
      <c r="EDP61" s="294"/>
      <c r="EDQ61" s="294"/>
      <c r="EDR61" s="294"/>
      <c r="EDS61" s="294"/>
      <c r="EDT61" s="294" t="s">
        <v>15</v>
      </c>
      <c r="EDU61" s="294"/>
      <c r="EDV61" s="294"/>
      <c r="EDW61" s="294"/>
      <c r="EDX61" s="294"/>
      <c r="EDY61" s="294"/>
      <c r="EDZ61" s="294"/>
      <c r="EEA61" s="294"/>
      <c r="EEB61" s="294"/>
      <c r="EEC61" s="294"/>
      <c r="EED61" s="294"/>
      <c r="EEE61" s="294"/>
      <c r="EEF61" s="294"/>
      <c r="EEG61" s="294"/>
      <c r="EEH61" s="294"/>
      <c r="EEI61" s="294"/>
      <c r="EEJ61" s="294" t="s">
        <v>15</v>
      </c>
      <c r="EEK61" s="294"/>
      <c r="EEL61" s="294"/>
      <c r="EEM61" s="294"/>
      <c r="EEN61" s="294"/>
      <c r="EEO61" s="294"/>
      <c r="EEP61" s="294"/>
      <c r="EEQ61" s="294"/>
      <c r="EER61" s="294"/>
      <c r="EES61" s="294"/>
      <c r="EET61" s="294"/>
      <c r="EEU61" s="294"/>
      <c r="EEV61" s="294"/>
      <c r="EEW61" s="294"/>
      <c r="EEX61" s="294"/>
      <c r="EEY61" s="294"/>
      <c r="EEZ61" s="294" t="s">
        <v>15</v>
      </c>
      <c r="EFA61" s="294"/>
      <c r="EFB61" s="294"/>
      <c r="EFC61" s="294"/>
      <c r="EFD61" s="294"/>
      <c r="EFE61" s="294"/>
      <c r="EFF61" s="294"/>
      <c r="EFG61" s="294"/>
      <c r="EFH61" s="294"/>
      <c r="EFI61" s="294"/>
      <c r="EFJ61" s="294"/>
      <c r="EFK61" s="294"/>
      <c r="EFL61" s="294"/>
      <c r="EFM61" s="294"/>
      <c r="EFN61" s="294"/>
      <c r="EFO61" s="294"/>
      <c r="EFP61" s="294" t="s">
        <v>15</v>
      </c>
      <c r="EFQ61" s="294"/>
      <c r="EFR61" s="294"/>
      <c r="EFS61" s="294"/>
      <c r="EFT61" s="294"/>
      <c r="EFU61" s="294"/>
      <c r="EFV61" s="294"/>
      <c r="EFW61" s="294"/>
      <c r="EFX61" s="294"/>
      <c r="EFY61" s="294"/>
      <c r="EFZ61" s="294"/>
      <c r="EGA61" s="294"/>
      <c r="EGB61" s="294"/>
      <c r="EGC61" s="294"/>
      <c r="EGD61" s="294"/>
      <c r="EGE61" s="294"/>
      <c r="EGF61" s="294" t="s">
        <v>15</v>
      </c>
      <c r="EGG61" s="294"/>
      <c r="EGH61" s="294"/>
      <c r="EGI61" s="294"/>
      <c r="EGJ61" s="294"/>
      <c r="EGK61" s="294"/>
      <c r="EGL61" s="294"/>
      <c r="EGM61" s="294"/>
      <c r="EGN61" s="294"/>
      <c r="EGO61" s="294"/>
      <c r="EGP61" s="294"/>
      <c r="EGQ61" s="294"/>
      <c r="EGR61" s="294"/>
      <c r="EGS61" s="294"/>
      <c r="EGT61" s="294"/>
      <c r="EGU61" s="294"/>
      <c r="EGV61" s="294" t="s">
        <v>15</v>
      </c>
      <c r="EGW61" s="294"/>
      <c r="EGX61" s="294"/>
      <c r="EGY61" s="294"/>
      <c r="EGZ61" s="294"/>
      <c r="EHA61" s="294"/>
      <c r="EHB61" s="294"/>
      <c r="EHC61" s="294"/>
      <c r="EHD61" s="294"/>
      <c r="EHE61" s="294"/>
      <c r="EHF61" s="294"/>
      <c r="EHG61" s="294"/>
      <c r="EHH61" s="294"/>
      <c r="EHI61" s="294"/>
      <c r="EHJ61" s="294"/>
      <c r="EHK61" s="294"/>
      <c r="EHL61" s="294" t="s">
        <v>15</v>
      </c>
      <c r="EHM61" s="294"/>
      <c r="EHN61" s="294"/>
      <c r="EHO61" s="294"/>
      <c r="EHP61" s="294"/>
      <c r="EHQ61" s="294"/>
      <c r="EHR61" s="294"/>
      <c r="EHS61" s="294"/>
      <c r="EHT61" s="294"/>
      <c r="EHU61" s="294"/>
      <c r="EHV61" s="294"/>
      <c r="EHW61" s="294"/>
      <c r="EHX61" s="294"/>
      <c r="EHY61" s="294"/>
      <c r="EHZ61" s="294"/>
      <c r="EIA61" s="294"/>
      <c r="EIB61" s="294" t="s">
        <v>15</v>
      </c>
      <c r="EIC61" s="294"/>
      <c r="EID61" s="294"/>
      <c r="EIE61" s="294"/>
      <c r="EIF61" s="294"/>
      <c r="EIG61" s="294"/>
      <c r="EIH61" s="294"/>
      <c r="EII61" s="294"/>
      <c r="EIJ61" s="294"/>
      <c r="EIK61" s="294"/>
      <c r="EIL61" s="294"/>
      <c r="EIM61" s="294"/>
      <c r="EIN61" s="294"/>
      <c r="EIO61" s="294"/>
      <c r="EIP61" s="294"/>
      <c r="EIQ61" s="294"/>
      <c r="EIR61" s="294" t="s">
        <v>15</v>
      </c>
      <c r="EIS61" s="294"/>
      <c r="EIT61" s="294"/>
      <c r="EIU61" s="294"/>
      <c r="EIV61" s="294"/>
      <c r="EIW61" s="294"/>
      <c r="EIX61" s="294"/>
      <c r="EIY61" s="294"/>
      <c r="EIZ61" s="294"/>
      <c r="EJA61" s="294"/>
      <c r="EJB61" s="294"/>
      <c r="EJC61" s="294"/>
      <c r="EJD61" s="294"/>
      <c r="EJE61" s="294"/>
      <c r="EJF61" s="294"/>
      <c r="EJG61" s="294"/>
      <c r="EJH61" s="294" t="s">
        <v>15</v>
      </c>
      <c r="EJI61" s="294"/>
      <c r="EJJ61" s="294"/>
      <c r="EJK61" s="294"/>
      <c r="EJL61" s="294"/>
      <c r="EJM61" s="294"/>
      <c r="EJN61" s="294"/>
      <c r="EJO61" s="294"/>
      <c r="EJP61" s="294"/>
      <c r="EJQ61" s="294"/>
      <c r="EJR61" s="294"/>
      <c r="EJS61" s="294"/>
      <c r="EJT61" s="294"/>
      <c r="EJU61" s="294"/>
      <c r="EJV61" s="294"/>
      <c r="EJW61" s="294"/>
      <c r="EJX61" s="294" t="s">
        <v>15</v>
      </c>
      <c r="EJY61" s="294"/>
      <c r="EJZ61" s="294"/>
      <c r="EKA61" s="294"/>
      <c r="EKB61" s="294"/>
      <c r="EKC61" s="294"/>
      <c r="EKD61" s="294"/>
      <c r="EKE61" s="294"/>
      <c r="EKF61" s="294"/>
      <c r="EKG61" s="294"/>
      <c r="EKH61" s="294"/>
      <c r="EKI61" s="294"/>
      <c r="EKJ61" s="294"/>
      <c r="EKK61" s="294"/>
      <c r="EKL61" s="294"/>
      <c r="EKM61" s="294"/>
      <c r="EKN61" s="294" t="s">
        <v>15</v>
      </c>
      <c r="EKO61" s="294"/>
      <c r="EKP61" s="294"/>
      <c r="EKQ61" s="294"/>
      <c r="EKR61" s="294"/>
      <c r="EKS61" s="294"/>
      <c r="EKT61" s="294"/>
      <c r="EKU61" s="294"/>
      <c r="EKV61" s="294"/>
      <c r="EKW61" s="294"/>
      <c r="EKX61" s="294"/>
      <c r="EKY61" s="294"/>
      <c r="EKZ61" s="294"/>
      <c r="ELA61" s="294"/>
      <c r="ELB61" s="294"/>
      <c r="ELC61" s="294"/>
      <c r="ELD61" s="294" t="s">
        <v>15</v>
      </c>
      <c r="ELE61" s="294"/>
      <c r="ELF61" s="294"/>
      <c r="ELG61" s="294"/>
      <c r="ELH61" s="294"/>
      <c r="ELI61" s="294"/>
      <c r="ELJ61" s="294"/>
      <c r="ELK61" s="294"/>
      <c r="ELL61" s="294"/>
      <c r="ELM61" s="294"/>
      <c r="ELN61" s="294"/>
      <c r="ELO61" s="294"/>
      <c r="ELP61" s="294"/>
      <c r="ELQ61" s="294"/>
      <c r="ELR61" s="294"/>
      <c r="ELS61" s="294"/>
      <c r="ELT61" s="294" t="s">
        <v>15</v>
      </c>
      <c r="ELU61" s="294"/>
      <c r="ELV61" s="294"/>
      <c r="ELW61" s="294"/>
      <c r="ELX61" s="294"/>
      <c r="ELY61" s="294"/>
      <c r="ELZ61" s="294"/>
      <c r="EMA61" s="294"/>
      <c r="EMB61" s="294"/>
      <c r="EMC61" s="294"/>
      <c r="EMD61" s="294"/>
      <c r="EME61" s="294"/>
      <c r="EMF61" s="294"/>
      <c r="EMG61" s="294"/>
      <c r="EMH61" s="294"/>
      <c r="EMI61" s="294"/>
      <c r="EMJ61" s="294" t="s">
        <v>15</v>
      </c>
      <c r="EMK61" s="294"/>
      <c r="EML61" s="294"/>
      <c r="EMM61" s="294"/>
      <c r="EMN61" s="294"/>
      <c r="EMO61" s="294"/>
      <c r="EMP61" s="294"/>
      <c r="EMQ61" s="294"/>
      <c r="EMR61" s="294"/>
      <c r="EMS61" s="294"/>
      <c r="EMT61" s="294"/>
      <c r="EMU61" s="294"/>
      <c r="EMV61" s="294"/>
      <c r="EMW61" s="294"/>
      <c r="EMX61" s="294"/>
      <c r="EMY61" s="294"/>
      <c r="EMZ61" s="294" t="s">
        <v>15</v>
      </c>
      <c r="ENA61" s="294"/>
      <c r="ENB61" s="294"/>
      <c r="ENC61" s="294"/>
      <c r="END61" s="294"/>
      <c r="ENE61" s="294"/>
      <c r="ENF61" s="294"/>
      <c r="ENG61" s="294"/>
      <c r="ENH61" s="294"/>
      <c r="ENI61" s="294"/>
      <c r="ENJ61" s="294"/>
      <c r="ENK61" s="294"/>
      <c r="ENL61" s="294"/>
      <c r="ENM61" s="294"/>
      <c r="ENN61" s="294"/>
      <c r="ENO61" s="294"/>
      <c r="ENP61" s="294" t="s">
        <v>15</v>
      </c>
      <c r="ENQ61" s="294"/>
      <c r="ENR61" s="294"/>
      <c r="ENS61" s="294"/>
      <c r="ENT61" s="294"/>
      <c r="ENU61" s="294"/>
      <c r="ENV61" s="294"/>
      <c r="ENW61" s="294"/>
      <c r="ENX61" s="294"/>
      <c r="ENY61" s="294"/>
      <c r="ENZ61" s="294"/>
      <c r="EOA61" s="294"/>
      <c r="EOB61" s="294"/>
      <c r="EOC61" s="294"/>
      <c r="EOD61" s="294"/>
      <c r="EOE61" s="294"/>
      <c r="EOF61" s="294" t="s">
        <v>15</v>
      </c>
      <c r="EOG61" s="294"/>
      <c r="EOH61" s="294"/>
      <c r="EOI61" s="294"/>
      <c r="EOJ61" s="294"/>
      <c r="EOK61" s="294"/>
      <c r="EOL61" s="294"/>
      <c r="EOM61" s="294"/>
      <c r="EON61" s="294"/>
      <c r="EOO61" s="294"/>
      <c r="EOP61" s="294"/>
      <c r="EOQ61" s="294"/>
      <c r="EOR61" s="294"/>
      <c r="EOS61" s="294"/>
      <c r="EOT61" s="294"/>
      <c r="EOU61" s="294"/>
      <c r="EOV61" s="294" t="s">
        <v>15</v>
      </c>
      <c r="EOW61" s="294"/>
      <c r="EOX61" s="294"/>
      <c r="EOY61" s="294"/>
      <c r="EOZ61" s="294"/>
      <c r="EPA61" s="294"/>
      <c r="EPB61" s="294"/>
      <c r="EPC61" s="294"/>
      <c r="EPD61" s="294"/>
      <c r="EPE61" s="294"/>
      <c r="EPF61" s="294"/>
      <c r="EPG61" s="294"/>
      <c r="EPH61" s="294"/>
      <c r="EPI61" s="294"/>
      <c r="EPJ61" s="294"/>
      <c r="EPK61" s="294"/>
      <c r="EPL61" s="294" t="s">
        <v>15</v>
      </c>
      <c r="EPM61" s="294"/>
      <c r="EPN61" s="294"/>
      <c r="EPO61" s="294"/>
      <c r="EPP61" s="294"/>
      <c r="EPQ61" s="294"/>
      <c r="EPR61" s="294"/>
      <c r="EPS61" s="294"/>
      <c r="EPT61" s="294"/>
      <c r="EPU61" s="294"/>
      <c r="EPV61" s="294"/>
      <c r="EPW61" s="294"/>
      <c r="EPX61" s="294"/>
      <c r="EPY61" s="294"/>
      <c r="EPZ61" s="294"/>
      <c r="EQA61" s="294"/>
      <c r="EQB61" s="294" t="s">
        <v>15</v>
      </c>
      <c r="EQC61" s="294"/>
      <c r="EQD61" s="294"/>
      <c r="EQE61" s="294"/>
      <c r="EQF61" s="294"/>
      <c r="EQG61" s="294"/>
      <c r="EQH61" s="294"/>
      <c r="EQI61" s="294"/>
      <c r="EQJ61" s="294"/>
      <c r="EQK61" s="294"/>
      <c r="EQL61" s="294"/>
      <c r="EQM61" s="294"/>
      <c r="EQN61" s="294"/>
      <c r="EQO61" s="294"/>
      <c r="EQP61" s="294"/>
      <c r="EQQ61" s="294"/>
      <c r="EQR61" s="294" t="s">
        <v>15</v>
      </c>
      <c r="EQS61" s="294"/>
      <c r="EQT61" s="294"/>
      <c r="EQU61" s="294"/>
      <c r="EQV61" s="294"/>
      <c r="EQW61" s="294"/>
      <c r="EQX61" s="294"/>
      <c r="EQY61" s="294"/>
      <c r="EQZ61" s="294"/>
      <c r="ERA61" s="294"/>
      <c r="ERB61" s="294"/>
      <c r="ERC61" s="294"/>
      <c r="ERD61" s="294"/>
      <c r="ERE61" s="294"/>
      <c r="ERF61" s="294"/>
      <c r="ERG61" s="294"/>
      <c r="ERH61" s="294" t="s">
        <v>15</v>
      </c>
      <c r="ERI61" s="294"/>
      <c r="ERJ61" s="294"/>
      <c r="ERK61" s="294"/>
      <c r="ERL61" s="294"/>
      <c r="ERM61" s="294"/>
      <c r="ERN61" s="294"/>
      <c r="ERO61" s="294"/>
      <c r="ERP61" s="294"/>
      <c r="ERQ61" s="294"/>
      <c r="ERR61" s="294"/>
      <c r="ERS61" s="294"/>
      <c r="ERT61" s="294"/>
      <c r="ERU61" s="294"/>
      <c r="ERV61" s="294"/>
      <c r="ERW61" s="294"/>
      <c r="ERX61" s="294" t="s">
        <v>15</v>
      </c>
      <c r="ERY61" s="294"/>
      <c r="ERZ61" s="294"/>
      <c r="ESA61" s="294"/>
      <c r="ESB61" s="294"/>
      <c r="ESC61" s="294"/>
      <c r="ESD61" s="294"/>
      <c r="ESE61" s="294"/>
      <c r="ESF61" s="294"/>
      <c r="ESG61" s="294"/>
      <c r="ESH61" s="294"/>
      <c r="ESI61" s="294"/>
      <c r="ESJ61" s="294"/>
      <c r="ESK61" s="294"/>
      <c r="ESL61" s="294"/>
      <c r="ESM61" s="294"/>
      <c r="ESN61" s="294" t="s">
        <v>15</v>
      </c>
      <c r="ESO61" s="294"/>
      <c r="ESP61" s="294"/>
      <c r="ESQ61" s="294"/>
      <c r="ESR61" s="294"/>
      <c r="ESS61" s="294"/>
      <c r="EST61" s="294"/>
      <c r="ESU61" s="294"/>
      <c r="ESV61" s="294"/>
      <c r="ESW61" s="294"/>
      <c r="ESX61" s="294"/>
      <c r="ESY61" s="294"/>
      <c r="ESZ61" s="294"/>
      <c r="ETA61" s="294"/>
      <c r="ETB61" s="294"/>
      <c r="ETC61" s="294"/>
      <c r="ETD61" s="294" t="s">
        <v>15</v>
      </c>
      <c r="ETE61" s="294"/>
      <c r="ETF61" s="294"/>
      <c r="ETG61" s="294"/>
      <c r="ETH61" s="294"/>
      <c r="ETI61" s="294"/>
      <c r="ETJ61" s="294"/>
      <c r="ETK61" s="294"/>
      <c r="ETL61" s="294"/>
      <c r="ETM61" s="294"/>
      <c r="ETN61" s="294"/>
      <c r="ETO61" s="294"/>
      <c r="ETP61" s="294"/>
      <c r="ETQ61" s="294"/>
      <c r="ETR61" s="294"/>
      <c r="ETS61" s="294"/>
      <c r="ETT61" s="294" t="s">
        <v>15</v>
      </c>
      <c r="ETU61" s="294"/>
      <c r="ETV61" s="294"/>
      <c r="ETW61" s="294"/>
      <c r="ETX61" s="294"/>
      <c r="ETY61" s="294"/>
      <c r="ETZ61" s="294"/>
      <c r="EUA61" s="294"/>
      <c r="EUB61" s="294"/>
      <c r="EUC61" s="294"/>
      <c r="EUD61" s="294"/>
      <c r="EUE61" s="294"/>
      <c r="EUF61" s="294"/>
      <c r="EUG61" s="294"/>
      <c r="EUH61" s="294"/>
      <c r="EUI61" s="294"/>
      <c r="EUJ61" s="294" t="s">
        <v>15</v>
      </c>
      <c r="EUK61" s="294"/>
      <c r="EUL61" s="294"/>
      <c r="EUM61" s="294"/>
      <c r="EUN61" s="294"/>
      <c r="EUO61" s="294"/>
      <c r="EUP61" s="294"/>
      <c r="EUQ61" s="294"/>
      <c r="EUR61" s="294"/>
      <c r="EUS61" s="294"/>
      <c r="EUT61" s="294"/>
      <c r="EUU61" s="294"/>
      <c r="EUV61" s="294"/>
      <c r="EUW61" s="294"/>
      <c r="EUX61" s="294"/>
      <c r="EUY61" s="294"/>
      <c r="EUZ61" s="294" t="s">
        <v>15</v>
      </c>
      <c r="EVA61" s="294"/>
      <c r="EVB61" s="294"/>
      <c r="EVC61" s="294"/>
      <c r="EVD61" s="294"/>
      <c r="EVE61" s="294"/>
      <c r="EVF61" s="294"/>
      <c r="EVG61" s="294"/>
      <c r="EVH61" s="294"/>
      <c r="EVI61" s="294"/>
      <c r="EVJ61" s="294"/>
      <c r="EVK61" s="294"/>
      <c r="EVL61" s="294"/>
      <c r="EVM61" s="294"/>
      <c r="EVN61" s="294"/>
      <c r="EVO61" s="294"/>
      <c r="EVP61" s="294" t="s">
        <v>15</v>
      </c>
      <c r="EVQ61" s="294"/>
      <c r="EVR61" s="294"/>
      <c r="EVS61" s="294"/>
      <c r="EVT61" s="294"/>
      <c r="EVU61" s="294"/>
      <c r="EVV61" s="294"/>
      <c r="EVW61" s="294"/>
      <c r="EVX61" s="294"/>
      <c r="EVY61" s="294"/>
      <c r="EVZ61" s="294"/>
      <c r="EWA61" s="294"/>
      <c r="EWB61" s="294"/>
      <c r="EWC61" s="294"/>
      <c r="EWD61" s="294"/>
      <c r="EWE61" s="294"/>
      <c r="EWF61" s="294" t="s">
        <v>15</v>
      </c>
      <c r="EWG61" s="294"/>
      <c r="EWH61" s="294"/>
      <c r="EWI61" s="294"/>
      <c r="EWJ61" s="294"/>
      <c r="EWK61" s="294"/>
      <c r="EWL61" s="294"/>
      <c r="EWM61" s="294"/>
      <c r="EWN61" s="294"/>
      <c r="EWO61" s="294"/>
      <c r="EWP61" s="294"/>
      <c r="EWQ61" s="294"/>
      <c r="EWR61" s="294"/>
      <c r="EWS61" s="294"/>
      <c r="EWT61" s="294"/>
      <c r="EWU61" s="294"/>
      <c r="EWV61" s="294" t="s">
        <v>15</v>
      </c>
      <c r="EWW61" s="294"/>
      <c r="EWX61" s="294"/>
      <c r="EWY61" s="294"/>
      <c r="EWZ61" s="294"/>
      <c r="EXA61" s="294"/>
      <c r="EXB61" s="294"/>
      <c r="EXC61" s="294"/>
      <c r="EXD61" s="294"/>
      <c r="EXE61" s="294"/>
      <c r="EXF61" s="294"/>
      <c r="EXG61" s="294"/>
      <c r="EXH61" s="294"/>
      <c r="EXI61" s="294"/>
      <c r="EXJ61" s="294"/>
      <c r="EXK61" s="294"/>
      <c r="EXL61" s="294" t="s">
        <v>15</v>
      </c>
      <c r="EXM61" s="294"/>
      <c r="EXN61" s="294"/>
      <c r="EXO61" s="294"/>
      <c r="EXP61" s="294"/>
      <c r="EXQ61" s="294"/>
      <c r="EXR61" s="294"/>
      <c r="EXS61" s="294"/>
      <c r="EXT61" s="294"/>
      <c r="EXU61" s="294"/>
      <c r="EXV61" s="294"/>
      <c r="EXW61" s="294"/>
      <c r="EXX61" s="294"/>
      <c r="EXY61" s="294"/>
      <c r="EXZ61" s="294"/>
      <c r="EYA61" s="294"/>
      <c r="EYB61" s="294" t="s">
        <v>15</v>
      </c>
      <c r="EYC61" s="294"/>
      <c r="EYD61" s="294"/>
      <c r="EYE61" s="294"/>
      <c r="EYF61" s="294"/>
      <c r="EYG61" s="294"/>
      <c r="EYH61" s="294"/>
      <c r="EYI61" s="294"/>
      <c r="EYJ61" s="294"/>
      <c r="EYK61" s="294"/>
      <c r="EYL61" s="294"/>
      <c r="EYM61" s="294"/>
      <c r="EYN61" s="294"/>
      <c r="EYO61" s="294"/>
      <c r="EYP61" s="294"/>
      <c r="EYQ61" s="294"/>
      <c r="EYR61" s="294" t="s">
        <v>15</v>
      </c>
      <c r="EYS61" s="294"/>
      <c r="EYT61" s="294"/>
      <c r="EYU61" s="294"/>
      <c r="EYV61" s="294"/>
      <c r="EYW61" s="294"/>
      <c r="EYX61" s="294"/>
      <c r="EYY61" s="294"/>
      <c r="EYZ61" s="294"/>
      <c r="EZA61" s="294"/>
      <c r="EZB61" s="294"/>
      <c r="EZC61" s="294"/>
      <c r="EZD61" s="294"/>
      <c r="EZE61" s="294"/>
      <c r="EZF61" s="294"/>
      <c r="EZG61" s="294"/>
      <c r="EZH61" s="294" t="s">
        <v>15</v>
      </c>
      <c r="EZI61" s="294"/>
      <c r="EZJ61" s="294"/>
      <c r="EZK61" s="294"/>
      <c r="EZL61" s="294"/>
      <c r="EZM61" s="294"/>
      <c r="EZN61" s="294"/>
      <c r="EZO61" s="294"/>
      <c r="EZP61" s="294"/>
      <c r="EZQ61" s="294"/>
      <c r="EZR61" s="294"/>
      <c r="EZS61" s="294"/>
      <c r="EZT61" s="294"/>
      <c r="EZU61" s="294"/>
      <c r="EZV61" s="294"/>
      <c r="EZW61" s="294"/>
      <c r="EZX61" s="294" t="s">
        <v>15</v>
      </c>
      <c r="EZY61" s="294"/>
      <c r="EZZ61" s="294"/>
      <c r="FAA61" s="294"/>
      <c r="FAB61" s="294"/>
      <c r="FAC61" s="294"/>
      <c r="FAD61" s="294"/>
      <c r="FAE61" s="294"/>
      <c r="FAF61" s="294"/>
      <c r="FAG61" s="294"/>
      <c r="FAH61" s="294"/>
      <c r="FAI61" s="294"/>
      <c r="FAJ61" s="294"/>
      <c r="FAK61" s="294"/>
      <c r="FAL61" s="294"/>
      <c r="FAM61" s="294"/>
      <c r="FAN61" s="294" t="s">
        <v>15</v>
      </c>
      <c r="FAO61" s="294"/>
      <c r="FAP61" s="294"/>
      <c r="FAQ61" s="294"/>
      <c r="FAR61" s="294"/>
      <c r="FAS61" s="294"/>
      <c r="FAT61" s="294"/>
      <c r="FAU61" s="294"/>
      <c r="FAV61" s="294"/>
      <c r="FAW61" s="294"/>
      <c r="FAX61" s="294"/>
      <c r="FAY61" s="294"/>
      <c r="FAZ61" s="294"/>
      <c r="FBA61" s="294"/>
      <c r="FBB61" s="294"/>
      <c r="FBC61" s="294"/>
      <c r="FBD61" s="294" t="s">
        <v>15</v>
      </c>
      <c r="FBE61" s="294"/>
      <c r="FBF61" s="294"/>
      <c r="FBG61" s="294"/>
      <c r="FBH61" s="294"/>
      <c r="FBI61" s="294"/>
      <c r="FBJ61" s="294"/>
      <c r="FBK61" s="294"/>
      <c r="FBL61" s="294"/>
      <c r="FBM61" s="294"/>
      <c r="FBN61" s="294"/>
      <c r="FBO61" s="294"/>
      <c r="FBP61" s="294"/>
      <c r="FBQ61" s="294"/>
      <c r="FBR61" s="294"/>
      <c r="FBS61" s="294"/>
      <c r="FBT61" s="294" t="s">
        <v>15</v>
      </c>
      <c r="FBU61" s="294"/>
      <c r="FBV61" s="294"/>
      <c r="FBW61" s="294"/>
      <c r="FBX61" s="294"/>
      <c r="FBY61" s="294"/>
      <c r="FBZ61" s="294"/>
      <c r="FCA61" s="294"/>
      <c r="FCB61" s="294"/>
      <c r="FCC61" s="294"/>
      <c r="FCD61" s="294"/>
      <c r="FCE61" s="294"/>
      <c r="FCF61" s="294"/>
      <c r="FCG61" s="294"/>
      <c r="FCH61" s="294"/>
      <c r="FCI61" s="294"/>
      <c r="FCJ61" s="294" t="s">
        <v>15</v>
      </c>
      <c r="FCK61" s="294"/>
      <c r="FCL61" s="294"/>
      <c r="FCM61" s="294"/>
      <c r="FCN61" s="294"/>
      <c r="FCO61" s="294"/>
      <c r="FCP61" s="294"/>
      <c r="FCQ61" s="294"/>
      <c r="FCR61" s="294"/>
      <c r="FCS61" s="294"/>
      <c r="FCT61" s="294"/>
      <c r="FCU61" s="294"/>
      <c r="FCV61" s="294"/>
      <c r="FCW61" s="294"/>
      <c r="FCX61" s="294"/>
      <c r="FCY61" s="294"/>
      <c r="FCZ61" s="294" t="s">
        <v>15</v>
      </c>
      <c r="FDA61" s="294"/>
      <c r="FDB61" s="294"/>
      <c r="FDC61" s="294"/>
      <c r="FDD61" s="294"/>
      <c r="FDE61" s="294"/>
      <c r="FDF61" s="294"/>
      <c r="FDG61" s="294"/>
      <c r="FDH61" s="294"/>
      <c r="FDI61" s="294"/>
      <c r="FDJ61" s="294"/>
      <c r="FDK61" s="294"/>
      <c r="FDL61" s="294"/>
      <c r="FDM61" s="294"/>
      <c r="FDN61" s="294"/>
      <c r="FDO61" s="294"/>
      <c r="FDP61" s="294" t="s">
        <v>15</v>
      </c>
      <c r="FDQ61" s="294"/>
      <c r="FDR61" s="294"/>
      <c r="FDS61" s="294"/>
      <c r="FDT61" s="294"/>
      <c r="FDU61" s="294"/>
      <c r="FDV61" s="294"/>
      <c r="FDW61" s="294"/>
      <c r="FDX61" s="294"/>
      <c r="FDY61" s="294"/>
      <c r="FDZ61" s="294"/>
      <c r="FEA61" s="294"/>
      <c r="FEB61" s="294"/>
      <c r="FEC61" s="294"/>
      <c r="FED61" s="294"/>
      <c r="FEE61" s="294"/>
      <c r="FEF61" s="294" t="s">
        <v>15</v>
      </c>
      <c r="FEG61" s="294"/>
      <c r="FEH61" s="294"/>
      <c r="FEI61" s="294"/>
      <c r="FEJ61" s="294"/>
      <c r="FEK61" s="294"/>
      <c r="FEL61" s="294"/>
      <c r="FEM61" s="294"/>
      <c r="FEN61" s="294"/>
      <c r="FEO61" s="294"/>
      <c r="FEP61" s="294"/>
      <c r="FEQ61" s="294"/>
      <c r="FER61" s="294"/>
      <c r="FES61" s="294"/>
      <c r="FET61" s="294"/>
      <c r="FEU61" s="294"/>
      <c r="FEV61" s="294" t="s">
        <v>15</v>
      </c>
      <c r="FEW61" s="294"/>
      <c r="FEX61" s="294"/>
      <c r="FEY61" s="294"/>
      <c r="FEZ61" s="294"/>
      <c r="FFA61" s="294"/>
      <c r="FFB61" s="294"/>
      <c r="FFC61" s="294"/>
      <c r="FFD61" s="294"/>
      <c r="FFE61" s="294"/>
      <c r="FFF61" s="294"/>
      <c r="FFG61" s="294"/>
      <c r="FFH61" s="294"/>
      <c r="FFI61" s="294"/>
      <c r="FFJ61" s="294"/>
      <c r="FFK61" s="294"/>
      <c r="FFL61" s="294" t="s">
        <v>15</v>
      </c>
      <c r="FFM61" s="294"/>
      <c r="FFN61" s="294"/>
      <c r="FFO61" s="294"/>
      <c r="FFP61" s="294"/>
      <c r="FFQ61" s="294"/>
      <c r="FFR61" s="294"/>
      <c r="FFS61" s="294"/>
      <c r="FFT61" s="294"/>
      <c r="FFU61" s="294"/>
      <c r="FFV61" s="294"/>
      <c r="FFW61" s="294"/>
      <c r="FFX61" s="294"/>
      <c r="FFY61" s="294"/>
      <c r="FFZ61" s="294"/>
      <c r="FGA61" s="294"/>
      <c r="FGB61" s="294" t="s">
        <v>15</v>
      </c>
      <c r="FGC61" s="294"/>
      <c r="FGD61" s="294"/>
      <c r="FGE61" s="294"/>
      <c r="FGF61" s="294"/>
      <c r="FGG61" s="294"/>
      <c r="FGH61" s="294"/>
      <c r="FGI61" s="294"/>
      <c r="FGJ61" s="294"/>
      <c r="FGK61" s="294"/>
      <c r="FGL61" s="294"/>
      <c r="FGM61" s="294"/>
      <c r="FGN61" s="294"/>
      <c r="FGO61" s="294"/>
      <c r="FGP61" s="294"/>
      <c r="FGQ61" s="294"/>
      <c r="FGR61" s="294" t="s">
        <v>15</v>
      </c>
      <c r="FGS61" s="294"/>
      <c r="FGT61" s="294"/>
      <c r="FGU61" s="294"/>
      <c r="FGV61" s="294"/>
      <c r="FGW61" s="294"/>
      <c r="FGX61" s="294"/>
      <c r="FGY61" s="294"/>
      <c r="FGZ61" s="294"/>
      <c r="FHA61" s="294"/>
      <c r="FHB61" s="294"/>
      <c r="FHC61" s="294"/>
      <c r="FHD61" s="294"/>
      <c r="FHE61" s="294"/>
      <c r="FHF61" s="294"/>
      <c r="FHG61" s="294"/>
      <c r="FHH61" s="294" t="s">
        <v>15</v>
      </c>
      <c r="FHI61" s="294"/>
      <c r="FHJ61" s="294"/>
      <c r="FHK61" s="294"/>
      <c r="FHL61" s="294"/>
      <c r="FHM61" s="294"/>
      <c r="FHN61" s="294"/>
      <c r="FHO61" s="294"/>
      <c r="FHP61" s="294"/>
      <c r="FHQ61" s="294"/>
      <c r="FHR61" s="294"/>
      <c r="FHS61" s="294"/>
      <c r="FHT61" s="294"/>
      <c r="FHU61" s="294"/>
      <c r="FHV61" s="294"/>
      <c r="FHW61" s="294"/>
      <c r="FHX61" s="294" t="s">
        <v>15</v>
      </c>
      <c r="FHY61" s="294"/>
      <c r="FHZ61" s="294"/>
      <c r="FIA61" s="294"/>
      <c r="FIB61" s="294"/>
      <c r="FIC61" s="294"/>
      <c r="FID61" s="294"/>
      <c r="FIE61" s="294"/>
      <c r="FIF61" s="294"/>
      <c r="FIG61" s="294"/>
      <c r="FIH61" s="294"/>
      <c r="FII61" s="294"/>
      <c r="FIJ61" s="294"/>
      <c r="FIK61" s="294"/>
      <c r="FIL61" s="294"/>
      <c r="FIM61" s="294"/>
      <c r="FIN61" s="294" t="s">
        <v>15</v>
      </c>
      <c r="FIO61" s="294"/>
      <c r="FIP61" s="294"/>
      <c r="FIQ61" s="294"/>
      <c r="FIR61" s="294"/>
      <c r="FIS61" s="294"/>
      <c r="FIT61" s="294"/>
      <c r="FIU61" s="294"/>
      <c r="FIV61" s="294"/>
      <c r="FIW61" s="294"/>
      <c r="FIX61" s="294"/>
      <c r="FIY61" s="294"/>
      <c r="FIZ61" s="294"/>
      <c r="FJA61" s="294"/>
      <c r="FJB61" s="294"/>
      <c r="FJC61" s="294"/>
      <c r="FJD61" s="294" t="s">
        <v>15</v>
      </c>
      <c r="FJE61" s="294"/>
      <c r="FJF61" s="294"/>
      <c r="FJG61" s="294"/>
      <c r="FJH61" s="294"/>
      <c r="FJI61" s="294"/>
      <c r="FJJ61" s="294"/>
      <c r="FJK61" s="294"/>
      <c r="FJL61" s="294"/>
      <c r="FJM61" s="294"/>
      <c r="FJN61" s="294"/>
      <c r="FJO61" s="294"/>
      <c r="FJP61" s="294"/>
      <c r="FJQ61" s="294"/>
      <c r="FJR61" s="294"/>
      <c r="FJS61" s="294"/>
      <c r="FJT61" s="294" t="s">
        <v>15</v>
      </c>
      <c r="FJU61" s="294"/>
      <c r="FJV61" s="294"/>
      <c r="FJW61" s="294"/>
      <c r="FJX61" s="294"/>
      <c r="FJY61" s="294"/>
      <c r="FJZ61" s="294"/>
      <c r="FKA61" s="294"/>
      <c r="FKB61" s="294"/>
      <c r="FKC61" s="294"/>
      <c r="FKD61" s="294"/>
      <c r="FKE61" s="294"/>
      <c r="FKF61" s="294"/>
      <c r="FKG61" s="294"/>
      <c r="FKH61" s="294"/>
      <c r="FKI61" s="294"/>
      <c r="FKJ61" s="294" t="s">
        <v>15</v>
      </c>
      <c r="FKK61" s="294"/>
      <c r="FKL61" s="294"/>
      <c r="FKM61" s="294"/>
      <c r="FKN61" s="294"/>
      <c r="FKO61" s="294"/>
      <c r="FKP61" s="294"/>
      <c r="FKQ61" s="294"/>
      <c r="FKR61" s="294"/>
      <c r="FKS61" s="294"/>
      <c r="FKT61" s="294"/>
      <c r="FKU61" s="294"/>
      <c r="FKV61" s="294"/>
      <c r="FKW61" s="294"/>
      <c r="FKX61" s="294"/>
      <c r="FKY61" s="294"/>
      <c r="FKZ61" s="294" t="s">
        <v>15</v>
      </c>
      <c r="FLA61" s="294"/>
      <c r="FLB61" s="294"/>
      <c r="FLC61" s="294"/>
      <c r="FLD61" s="294"/>
      <c r="FLE61" s="294"/>
      <c r="FLF61" s="294"/>
      <c r="FLG61" s="294"/>
      <c r="FLH61" s="294"/>
      <c r="FLI61" s="294"/>
      <c r="FLJ61" s="294"/>
      <c r="FLK61" s="294"/>
      <c r="FLL61" s="294"/>
      <c r="FLM61" s="294"/>
      <c r="FLN61" s="294"/>
      <c r="FLO61" s="294"/>
      <c r="FLP61" s="294" t="s">
        <v>15</v>
      </c>
      <c r="FLQ61" s="294"/>
      <c r="FLR61" s="294"/>
      <c r="FLS61" s="294"/>
      <c r="FLT61" s="294"/>
      <c r="FLU61" s="294"/>
      <c r="FLV61" s="294"/>
      <c r="FLW61" s="294"/>
      <c r="FLX61" s="294"/>
      <c r="FLY61" s="294"/>
      <c r="FLZ61" s="294"/>
      <c r="FMA61" s="294"/>
      <c r="FMB61" s="294"/>
      <c r="FMC61" s="294"/>
      <c r="FMD61" s="294"/>
      <c r="FME61" s="294"/>
      <c r="FMF61" s="294" t="s">
        <v>15</v>
      </c>
      <c r="FMG61" s="294"/>
      <c r="FMH61" s="294"/>
      <c r="FMI61" s="294"/>
      <c r="FMJ61" s="294"/>
      <c r="FMK61" s="294"/>
      <c r="FML61" s="294"/>
      <c r="FMM61" s="294"/>
      <c r="FMN61" s="294"/>
      <c r="FMO61" s="294"/>
      <c r="FMP61" s="294"/>
      <c r="FMQ61" s="294"/>
      <c r="FMR61" s="294"/>
      <c r="FMS61" s="294"/>
      <c r="FMT61" s="294"/>
      <c r="FMU61" s="294"/>
      <c r="FMV61" s="294" t="s">
        <v>15</v>
      </c>
      <c r="FMW61" s="294"/>
      <c r="FMX61" s="294"/>
      <c r="FMY61" s="294"/>
      <c r="FMZ61" s="294"/>
      <c r="FNA61" s="294"/>
      <c r="FNB61" s="294"/>
      <c r="FNC61" s="294"/>
      <c r="FND61" s="294"/>
      <c r="FNE61" s="294"/>
      <c r="FNF61" s="294"/>
      <c r="FNG61" s="294"/>
      <c r="FNH61" s="294"/>
      <c r="FNI61" s="294"/>
      <c r="FNJ61" s="294"/>
      <c r="FNK61" s="294"/>
      <c r="FNL61" s="294" t="s">
        <v>15</v>
      </c>
      <c r="FNM61" s="294"/>
      <c r="FNN61" s="294"/>
      <c r="FNO61" s="294"/>
      <c r="FNP61" s="294"/>
      <c r="FNQ61" s="294"/>
      <c r="FNR61" s="294"/>
      <c r="FNS61" s="294"/>
      <c r="FNT61" s="294"/>
      <c r="FNU61" s="294"/>
      <c r="FNV61" s="294"/>
      <c r="FNW61" s="294"/>
      <c r="FNX61" s="294"/>
      <c r="FNY61" s="294"/>
      <c r="FNZ61" s="294"/>
      <c r="FOA61" s="294"/>
      <c r="FOB61" s="294" t="s">
        <v>15</v>
      </c>
      <c r="FOC61" s="294"/>
      <c r="FOD61" s="294"/>
      <c r="FOE61" s="294"/>
      <c r="FOF61" s="294"/>
      <c r="FOG61" s="294"/>
      <c r="FOH61" s="294"/>
      <c r="FOI61" s="294"/>
      <c r="FOJ61" s="294"/>
      <c r="FOK61" s="294"/>
      <c r="FOL61" s="294"/>
      <c r="FOM61" s="294"/>
      <c r="FON61" s="294"/>
      <c r="FOO61" s="294"/>
      <c r="FOP61" s="294"/>
      <c r="FOQ61" s="294"/>
      <c r="FOR61" s="294" t="s">
        <v>15</v>
      </c>
      <c r="FOS61" s="294"/>
      <c r="FOT61" s="294"/>
      <c r="FOU61" s="294"/>
      <c r="FOV61" s="294"/>
      <c r="FOW61" s="294"/>
      <c r="FOX61" s="294"/>
      <c r="FOY61" s="294"/>
      <c r="FOZ61" s="294"/>
      <c r="FPA61" s="294"/>
      <c r="FPB61" s="294"/>
      <c r="FPC61" s="294"/>
      <c r="FPD61" s="294"/>
      <c r="FPE61" s="294"/>
      <c r="FPF61" s="294"/>
      <c r="FPG61" s="294"/>
      <c r="FPH61" s="294" t="s">
        <v>15</v>
      </c>
      <c r="FPI61" s="294"/>
      <c r="FPJ61" s="294"/>
      <c r="FPK61" s="294"/>
      <c r="FPL61" s="294"/>
      <c r="FPM61" s="294"/>
      <c r="FPN61" s="294"/>
      <c r="FPO61" s="294"/>
      <c r="FPP61" s="294"/>
      <c r="FPQ61" s="294"/>
      <c r="FPR61" s="294"/>
      <c r="FPS61" s="294"/>
      <c r="FPT61" s="294"/>
      <c r="FPU61" s="294"/>
      <c r="FPV61" s="294"/>
      <c r="FPW61" s="294"/>
      <c r="FPX61" s="294" t="s">
        <v>15</v>
      </c>
      <c r="FPY61" s="294"/>
      <c r="FPZ61" s="294"/>
      <c r="FQA61" s="294"/>
      <c r="FQB61" s="294"/>
      <c r="FQC61" s="294"/>
      <c r="FQD61" s="294"/>
      <c r="FQE61" s="294"/>
      <c r="FQF61" s="294"/>
      <c r="FQG61" s="294"/>
      <c r="FQH61" s="294"/>
      <c r="FQI61" s="294"/>
      <c r="FQJ61" s="294"/>
      <c r="FQK61" s="294"/>
      <c r="FQL61" s="294"/>
      <c r="FQM61" s="294"/>
      <c r="FQN61" s="294" t="s">
        <v>15</v>
      </c>
      <c r="FQO61" s="294"/>
      <c r="FQP61" s="294"/>
      <c r="FQQ61" s="294"/>
      <c r="FQR61" s="294"/>
      <c r="FQS61" s="294"/>
      <c r="FQT61" s="294"/>
      <c r="FQU61" s="294"/>
      <c r="FQV61" s="294"/>
      <c r="FQW61" s="294"/>
      <c r="FQX61" s="294"/>
      <c r="FQY61" s="294"/>
      <c r="FQZ61" s="294"/>
      <c r="FRA61" s="294"/>
      <c r="FRB61" s="294"/>
      <c r="FRC61" s="294"/>
      <c r="FRD61" s="294" t="s">
        <v>15</v>
      </c>
      <c r="FRE61" s="294"/>
      <c r="FRF61" s="294"/>
      <c r="FRG61" s="294"/>
      <c r="FRH61" s="294"/>
      <c r="FRI61" s="294"/>
      <c r="FRJ61" s="294"/>
      <c r="FRK61" s="294"/>
      <c r="FRL61" s="294"/>
      <c r="FRM61" s="294"/>
      <c r="FRN61" s="294"/>
      <c r="FRO61" s="294"/>
      <c r="FRP61" s="294"/>
      <c r="FRQ61" s="294"/>
      <c r="FRR61" s="294"/>
      <c r="FRS61" s="294"/>
      <c r="FRT61" s="294" t="s">
        <v>15</v>
      </c>
      <c r="FRU61" s="294"/>
      <c r="FRV61" s="294"/>
      <c r="FRW61" s="294"/>
      <c r="FRX61" s="294"/>
      <c r="FRY61" s="294"/>
      <c r="FRZ61" s="294"/>
      <c r="FSA61" s="294"/>
      <c r="FSB61" s="294"/>
      <c r="FSC61" s="294"/>
      <c r="FSD61" s="294"/>
      <c r="FSE61" s="294"/>
      <c r="FSF61" s="294"/>
      <c r="FSG61" s="294"/>
      <c r="FSH61" s="294"/>
      <c r="FSI61" s="294"/>
      <c r="FSJ61" s="294" t="s">
        <v>15</v>
      </c>
      <c r="FSK61" s="294"/>
      <c r="FSL61" s="294"/>
      <c r="FSM61" s="294"/>
      <c r="FSN61" s="294"/>
      <c r="FSO61" s="294"/>
      <c r="FSP61" s="294"/>
      <c r="FSQ61" s="294"/>
      <c r="FSR61" s="294"/>
      <c r="FSS61" s="294"/>
      <c r="FST61" s="294"/>
      <c r="FSU61" s="294"/>
      <c r="FSV61" s="294"/>
      <c r="FSW61" s="294"/>
      <c r="FSX61" s="294"/>
      <c r="FSY61" s="294"/>
      <c r="FSZ61" s="294" t="s">
        <v>15</v>
      </c>
      <c r="FTA61" s="294"/>
      <c r="FTB61" s="294"/>
      <c r="FTC61" s="294"/>
      <c r="FTD61" s="294"/>
      <c r="FTE61" s="294"/>
      <c r="FTF61" s="294"/>
      <c r="FTG61" s="294"/>
      <c r="FTH61" s="294"/>
      <c r="FTI61" s="294"/>
      <c r="FTJ61" s="294"/>
      <c r="FTK61" s="294"/>
      <c r="FTL61" s="294"/>
      <c r="FTM61" s="294"/>
      <c r="FTN61" s="294"/>
      <c r="FTO61" s="294"/>
      <c r="FTP61" s="294" t="s">
        <v>15</v>
      </c>
      <c r="FTQ61" s="294"/>
      <c r="FTR61" s="294"/>
      <c r="FTS61" s="294"/>
      <c r="FTT61" s="294"/>
      <c r="FTU61" s="294"/>
      <c r="FTV61" s="294"/>
      <c r="FTW61" s="294"/>
      <c r="FTX61" s="294"/>
      <c r="FTY61" s="294"/>
      <c r="FTZ61" s="294"/>
      <c r="FUA61" s="294"/>
      <c r="FUB61" s="294"/>
      <c r="FUC61" s="294"/>
      <c r="FUD61" s="294"/>
      <c r="FUE61" s="294"/>
      <c r="FUF61" s="294" t="s">
        <v>15</v>
      </c>
      <c r="FUG61" s="294"/>
      <c r="FUH61" s="294"/>
      <c r="FUI61" s="294"/>
      <c r="FUJ61" s="294"/>
      <c r="FUK61" s="294"/>
      <c r="FUL61" s="294"/>
      <c r="FUM61" s="294"/>
      <c r="FUN61" s="294"/>
      <c r="FUO61" s="294"/>
      <c r="FUP61" s="294"/>
      <c r="FUQ61" s="294"/>
      <c r="FUR61" s="294"/>
      <c r="FUS61" s="294"/>
      <c r="FUT61" s="294"/>
      <c r="FUU61" s="294"/>
      <c r="FUV61" s="294" t="s">
        <v>15</v>
      </c>
      <c r="FUW61" s="294"/>
      <c r="FUX61" s="294"/>
      <c r="FUY61" s="294"/>
      <c r="FUZ61" s="294"/>
      <c r="FVA61" s="294"/>
      <c r="FVB61" s="294"/>
      <c r="FVC61" s="294"/>
      <c r="FVD61" s="294"/>
      <c r="FVE61" s="294"/>
      <c r="FVF61" s="294"/>
      <c r="FVG61" s="294"/>
      <c r="FVH61" s="294"/>
      <c r="FVI61" s="294"/>
      <c r="FVJ61" s="294"/>
      <c r="FVK61" s="294"/>
      <c r="FVL61" s="294" t="s">
        <v>15</v>
      </c>
      <c r="FVM61" s="294"/>
      <c r="FVN61" s="294"/>
      <c r="FVO61" s="294"/>
      <c r="FVP61" s="294"/>
      <c r="FVQ61" s="294"/>
      <c r="FVR61" s="294"/>
      <c r="FVS61" s="294"/>
      <c r="FVT61" s="294"/>
      <c r="FVU61" s="294"/>
      <c r="FVV61" s="294"/>
      <c r="FVW61" s="294"/>
      <c r="FVX61" s="294"/>
      <c r="FVY61" s="294"/>
      <c r="FVZ61" s="294"/>
      <c r="FWA61" s="294"/>
      <c r="FWB61" s="294" t="s">
        <v>15</v>
      </c>
      <c r="FWC61" s="294"/>
      <c r="FWD61" s="294"/>
      <c r="FWE61" s="294"/>
      <c r="FWF61" s="294"/>
      <c r="FWG61" s="294"/>
      <c r="FWH61" s="294"/>
      <c r="FWI61" s="294"/>
      <c r="FWJ61" s="294"/>
      <c r="FWK61" s="294"/>
      <c r="FWL61" s="294"/>
      <c r="FWM61" s="294"/>
      <c r="FWN61" s="294"/>
      <c r="FWO61" s="294"/>
      <c r="FWP61" s="294"/>
      <c r="FWQ61" s="294"/>
      <c r="FWR61" s="294" t="s">
        <v>15</v>
      </c>
      <c r="FWS61" s="294"/>
      <c r="FWT61" s="294"/>
      <c r="FWU61" s="294"/>
      <c r="FWV61" s="294"/>
      <c r="FWW61" s="294"/>
      <c r="FWX61" s="294"/>
      <c r="FWY61" s="294"/>
      <c r="FWZ61" s="294"/>
      <c r="FXA61" s="294"/>
      <c r="FXB61" s="294"/>
      <c r="FXC61" s="294"/>
      <c r="FXD61" s="294"/>
      <c r="FXE61" s="294"/>
      <c r="FXF61" s="294"/>
      <c r="FXG61" s="294"/>
      <c r="FXH61" s="294" t="s">
        <v>15</v>
      </c>
      <c r="FXI61" s="294"/>
      <c r="FXJ61" s="294"/>
      <c r="FXK61" s="294"/>
      <c r="FXL61" s="294"/>
      <c r="FXM61" s="294"/>
      <c r="FXN61" s="294"/>
      <c r="FXO61" s="294"/>
      <c r="FXP61" s="294"/>
      <c r="FXQ61" s="294"/>
      <c r="FXR61" s="294"/>
      <c r="FXS61" s="294"/>
      <c r="FXT61" s="294"/>
      <c r="FXU61" s="294"/>
      <c r="FXV61" s="294"/>
      <c r="FXW61" s="294"/>
      <c r="FXX61" s="294" t="s">
        <v>15</v>
      </c>
      <c r="FXY61" s="294"/>
      <c r="FXZ61" s="294"/>
      <c r="FYA61" s="294"/>
      <c r="FYB61" s="294"/>
      <c r="FYC61" s="294"/>
      <c r="FYD61" s="294"/>
      <c r="FYE61" s="294"/>
      <c r="FYF61" s="294"/>
      <c r="FYG61" s="294"/>
      <c r="FYH61" s="294"/>
      <c r="FYI61" s="294"/>
      <c r="FYJ61" s="294"/>
      <c r="FYK61" s="294"/>
      <c r="FYL61" s="294"/>
      <c r="FYM61" s="294"/>
      <c r="FYN61" s="294" t="s">
        <v>15</v>
      </c>
      <c r="FYO61" s="294"/>
      <c r="FYP61" s="294"/>
      <c r="FYQ61" s="294"/>
      <c r="FYR61" s="294"/>
      <c r="FYS61" s="294"/>
      <c r="FYT61" s="294"/>
      <c r="FYU61" s="294"/>
      <c r="FYV61" s="294"/>
      <c r="FYW61" s="294"/>
      <c r="FYX61" s="294"/>
      <c r="FYY61" s="294"/>
      <c r="FYZ61" s="294"/>
      <c r="FZA61" s="294"/>
      <c r="FZB61" s="294"/>
      <c r="FZC61" s="294"/>
      <c r="FZD61" s="294" t="s">
        <v>15</v>
      </c>
      <c r="FZE61" s="294"/>
      <c r="FZF61" s="294"/>
      <c r="FZG61" s="294"/>
      <c r="FZH61" s="294"/>
      <c r="FZI61" s="294"/>
      <c r="FZJ61" s="294"/>
      <c r="FZK61" s="294"/>
      <c r="FZL61" s="294"/>
      <c r="FZM61" s="294"/>
      <c r="FZN61" s="294"/>
      <c r="FZO61" s="294"/>
      <c r="FZP61" s="294"/>
      <c r="FZQ61" s="294"/>
      <c r="FZR61" s="294"/>
      <c r="FZS61" s="294"/>
      <c r="FZT61" s="294" t="s">
        <v>15</v>
      </c>
      <c r="FZU61" s="294"/>
      <c r="FZV61" s="294"/>
      <c r="FZW61" s="294"/>
      <c r="FZX61" s="294"/>
      <c r="FZY61" s="294"/>
      <c r="FZZ61" s="294"/>
      <c r="GAA61" s="294"/>
      <c r="GAB61" s="294"/>
      <c r="GAC61" s="294"/>
      <c r="GAD61" s="294"/>
      <c r="GAE61" s="294"/>
      <c r="GAF61" s="294"/>
      <c r="GAG61" s="294"/>
      <c r="GAH61" s="294"/>
      <c r="GAI61" s="294"/>
      <c r="GAJ61" s="294" t="s">
        <v>15</v>
      </c>
      <c r="GAK61" s="294"/>
      <c r="GAL61" s="294"/>
      <c r="GAM61" s="294"/>
      <c r="GAN61" s="294"/>
      <c r="GAO61" s="294"/>
      <c r="GAP61" s="294"/>
      <c r="GAQ61" s="294"/>
      <c r="GAR61" s="294"/>
      <c r="GAS61" s="294"/>
      <c r="GAT61" s="294"/>
      <c r="GAU61" s="294"/>
      <c r="GAV61" s="294"/>
      <c r="GAW61" s="294"/>
      <c r="GAX61" s="294"/>
      <c r="GAY61" s="294"/>
      <c r="GAZ61" s="294" t="s">
        <v>15</v>
      </c>
      <c r="GBA61" s="294"/>
      <c r="GBB61" s="294"/>
      <c r="GBC61" s="294"/>
      <c r="GBD61" s="294"/>
      <c r="GBE61" s="294"/>
      <c r="GBF61" s="294"/>
      <c r="GBG61" s="294"/>
      <c r="GBH61" s="294"/>
      <c r="GBI61" s="294"/>
      <c r="GBJ61" s="294"/>
      <c r="GBK61" s="294"/>
      <c r="GBL61" s="294"/>
      <c r="GBM61" s="294"/>
      <c r="GBN61" s="294"/>
      <c r="GBO61" s="294"/>
      <c r="GBP61" s="294" t="s">
        <v>15</v>
      </c>
      <c r="GBQ61" s="294"/>
      <c r="GBR61" s="294"/>
      <c r="GBS61" s="294"/>
      <c r="GBT61" s="294"/>
      <c r="GBU61" s="294"/>
      <c r="GBV61" s="294"/>
      <c r="GBW61" s="294"/>
      <c r="GBX61" s="294"/>
      <c r="GBY61" s="294"/>
      <c r="GBZ61" s="294"/>
      <c r="GCA61" s="294"/>
      <c r="GCB61" s="294"/>
      <c r="GCC61" s="294"/>
      <c r="GCD61" s="294"/>
      <c r="GCE61" s="294"/>
      <c r="GCF61" s="294" t="s">
        <v>15</v>
      </c>
      <c r="GCG61" s="294"/>
      <c r="GCH61" s="294"/>
      <c r="GCI61" s="294"/>
      <c r="GCJ61" s="294"/>
      <c r="GCK61" s="294"/>
      <c r="GCL61" s="294"/>
      <c r="GCM61" s="294"/>
      <c r="GCN61" s="294"/>
      <c r="GCO61" s="294"/>
      <c r="GCP61" s="294"/>
      <c r="GCQ61" s="294"/>
      <c r="GCR61" s="294"/>
      <c r="GCS61" s="294"/>
      <c r="GCT61" s="294"/>
      <c r="GCU61" s="294"/>
      <c r="GCV61" s="294" t="s">
        <v>15</v>
      </c>
      <c r="GCW61" s="294"/>
      <c r="GCX61" s="294"/>
      <c r="GCY61" s="294"/>
      <c r="GCZ61" s="294"/>
      <c r="GDA61" s="294"/>
      <c r="GDB61" s="294"/>
      <c r="GDC61" s="294"/>
      <c r="GDD61" s="294"/>
      <c r="GDE61" s="294"/>
      <c r="GDF61" s="294"/>
      <c r="GDG61" s="294"/>
      <c r="GDH61" s="294"/>
      <c r="GDI61" s="294"/>
      <c r="GDJ61" s="294"/>
      <c r="GDK61" s="294"/>
      <c r="GDL61" s="294" t="s">
        <v>15</v>
      </c>
      <c r="GDM61" s="294"/>
      <c r="GDN61" s="294"/>
      <c r="GDO61" s="294"/>
      <c r="GDP61" s="294"/>
      <c r="GDQ61" s="294"/>
      <c r="GDR61" s="294"/>
      <c r="GDS61" s="294"/>
      <c r="GDT61" s="294"/>
      <c r="GDU61" s="294"/>
      <c r="GDV61" s="294"/>
      <c r="GDW61" s="294"/>
      <c r="GDX61" s="294"/>
      <c r="GDY61" s="294"/>
      <c r="GDZ61" s="294"/>
      <c r="GEA61" s="294"/>
      <c r="GEB61" s="294" t="s">
        <v>15</v>
      </c>
      <c r="GEC61" s="294"/>
      <c r="GED61" s="294"/>
      <c r="GEE61" s="294"/>
      <c r="GEF61" s="294"/>
      <c r="GEG61" s="294"/>
      <c r="GEH61" s="294"/>
      <c r="GEI61" s="294"/>
      <c r="GEJ61" s="294"/>
      <c r="GEK61" s="294"/>
      <c r="GEL61" s="294"/>
      <c r="GEM61" s="294"/>
      <c r="GEN61" s="294"/>
      <c r="GEO61" s="294"/>
      <c r="GEP61" s="294"/>
      <c r="GEQ61" s="294"/>
      <c r="GER61" s="294" t="s">
        <v>15</v>
      </c>
      <c r="GES61" s="294"/>
      <c r="GET61" s="294"/>
      <c r="GEU61" s="294"/>
      <c r="GEV61" s="294"/>
      <c r="GEW61" s="294"/>
      <c r="GEX61" s="294"/>
      <c r="GEY61" s="294"/>
      <c r="GEZ61" s="294"/>
      <c r="GFA61" s="294"/>
      <c r="GFB61" s="294"/>
      <c r="GFC61" s="294"/>
      <c r="GFD61" s="294"/>
      <c r="GFE61" s="294"/>
      <c r="GFF61" s="294"/>
      <c r="GFG61" s="294"/>
      <c r="GFH61" s="294" t="s">
        <v>15</v>
      </c>
      <c r="GFI61" s="294"/>
      <c r="GFJ61" s="294"/>
      <c r="GFK61" s="294"/>
      <c r="GFL61" s="294"/>
      <c r="GFM61" s="294"/>
      <c r="GFN61" s="294"/>
      <c r="GFO61" s="294"/>
      <c r="GFP61" s="294"/>
      <c r="GFQ61" s="294"/>
      <c r="GFR61" s="294"/>
      <c r="GFS61" s="294"/>
      <c r="GFT61" s="294"/>
      <c r="GFU61" s="294"/>
      <c r="GFV61" s="294"/>
      <c r="GFW61" s="294"/>
      <c r="GFX61" s="294" t="s">
        <v>15</v>
      </c>
      <c r="GFY61" s="294"/>
      <c r="GFZ61" s="294"/>
      <c r="GGA61" s="294"/>
      <c r="GGB61" s="294"/>
      <c r="GGC61" s="294"/>
      <c r="GGD61" s="294"/>
      <c r="GGE61" s="294"/>
      <c r="GGF61" s="294"/>
      <c r="GGG61" s="294"/>
      <c r="GGH61" s="294"/>
      <c r="GGI61" s="294"/>
      <c r="GGJ61" s="294"/>
      <c r="GGK61" s="294"/>
      <c r="GGL61" s="294"/>
      <c r="GGM61" s="294"/>
      <c r="GGN61" s="294" t="s">
        <v>15</v>
      </c>
      <c r="GGO61" s="294"/>
      <c r="GGP61" s="294"/>
      <c r="GGQ61" s="294"/>
      <c r="GGR61" s="294"/>
      <c r="GGS61" s="294"/>
      <c r="GGT61" s="294"/>
      <c r="GGU61" s="294"/>
      <c r="GGV61" s="294"/>
      <c r="GGW61" s="294"/>
      <c r="GGX61" s="294"/>
      <c r="GGY61" s="294"/>
      <c r="GGZ61" s="294"/>
      <c r="GHA61" s="294"/>
      <c r="GHB61" s="294"/>
      <c r="GHC61" s="294"/>
      <c r="GHD61" s="294" t="s">
        <v>15</v>
      </c>
      <c r="GHE61" s="294"/>
      <c r="GHF61" s="294"/>
      <c r="GHG61" s="294"/>
      <c r="GHH61" s="294"/>
      <c r="GHI61" s="294"/>
      <c r="GHJ61" s="294"/>
      <c r="GHK61" s="294"/>
      <c r="GHL61" s="294"/>
      <c r="GHM61" s="294"/>
      <c r="GHN61" s="294"/>
      <c r="GHO61" s="294"/>
      <c r="GHP61" s="294"/>
      <c r="GHQ61" s="294"/>
      <c r="GHR61" s="294"/>
      <c r="GHS61" s="294"/>
      <c r="GHT61" s="294" t="s">
        <v>15</v>
      </c>
      <c r="GHU61" s="294"/>
      <c r="GHV61" s="294"/>
      <c r="GHW61" s="294"/>
      <c r="GHX61" s="294"/>
      <c r="GHY61" s="294"/>
      <c r="GHZ61" s="294"/>
      <c r="GIA61" s="294"/>
      <c r="GIB61" s="294"/>
      <c r="GIC61" s="294"/>
      <c r="GID61" s="294"/>
      <c r="GIE61" s="294"/>
      <c r="GIF61" s="294"/>
      <c r="GIG61" s="294"/>
      <c r="GIH61" s="294"/>
      <c r="GII61" s="294"/>
      <c r="GIJ61" s="294" t="s">
        <v>15</v>
      </c>
      <c r="GIK61" s="294"/>
      <c r="GIL61" s="294"/>
      <c r="GIM61" s="294"/>
      <c r="GIN61" s="294"/>
      <c r="GIO61" s="294"/>
      <c r="GIP61" s="294"/>
      <c r="GIQ61" s="294"/>
      <c r="GIR61" s="294"/>
      <c r="GIS61" s="294"/>
      <c r="GIT61" s="294"/>
      <c r="GIU61" s="294"/>
      <c r="GIV61" s="294"/>
      <c r="GIW61" s="294"/>
      <c r="GIX61" s="294"/>
      <c r="GIY61" s="294"/>
      <c r="GIZ61" s="294" t="s">
        <v>15</v>
      </c>
      <c r="GJA61" s="294"/>
      <c r="GJB61" s="294"/>
      <c r="GJC61" s="294"/>
      <c r="GJD61" s="294"/>
      <c r="GJE61" s="294"/>
      <c r="GJF61" s="294"/>
      <c r="GJG61" s="294"/>
      <c r="GJH61" s="294"/>
      <c r="GJI61" s="294"/>
      <c r="GJJ61" s="294"/>
      <c r="GJK61" s="294"/>
      <c r="GJL61" s="294"/>
      <c r="GJM61" s="294"/>
      <c r="GJN61" s="294"/>
      <c r="GJO61" s="294"/>
      <c r="GJP61" s="294" t="s">
        <v>15</v>
      </c>
      <c r="GJQ61" s="294"/>
      <c r="GJR61" s="294"/>
      <c r="GJS61" s="294"/>
      <c r="GJT61" s="294"/>
      <c r="GJU61" s="294"/>
      <c r="GJV61" s="294"/>
      <c r="GJW61" s="294"/>
      <c r="GJX61" s="294"/>
      <c r="GJY61" s="294"/>
      <c r="GJZ61" s="294"/>
      <c r="GKA61" s="294"/>
      <c r="GKB61" s="294"/>
      <c r="GKC61" s="294"/>
      <c r="GKD61" s="294"/>
      <c r="GKE61" s="294"/>
      <c r="GKF61" s="294" t="s">
        <v>15</v>
      </c>
      <c r="GKG61" s="294"/>
      <c r="GKH61" s="294"/>
      <c r="GKI61" s="294"/>
      <c r="GKJ61" s="294"/>
      <c r="GKK61" s="294"/>
      <c r="GKL61" s="294"/>
      <c r="GKM61" s="294"/>
      <c r="GKN61" s="294"/>
      <c r="GKO61" s="294"/>
      <c r="GKP61" s="294"/>
      <c r="GKQ61" s="294"/>
      <c r="GKR61" s="294"/>
      <c r="GKS61" s="294"/>
      <c r="GKT61" s="294"/>
      <c r="GKU61" s="294"/>
      <c r="GKV61" s="294" t="s">
        <v>15</v>
      </c>
      <c r="GKW61" s="294"/>
      <c r="GKX61" s="294"/>
      <c r="GKY61" s="294"/>
      <c r="GKZ61" s="294"/>
      <c r="GLA61" s="294"/>
      <c r="GLB61" s="294"/>
      <c r="GLC61" s="294"/>
      <c r="GLD61" s="294"/>
      <c r="GLE61" s="294"/>
      <c r="GLF61" s="294"/>
      <c r="GLG61" s="294"/>
      <c r="GLH61" s="294"/>
      <c r="GLI61" s="294"/>
      <c r="GLJ61" s="294"/>
      <c r="GLK61" s="294"/>
      <c r="GLL61" s="294" t="s">
        <v>15</v>
      </c>
      <c r="GLM61" s="294"/>
      <c r="GLN61" s="294"/>
      <c r="GLO61" s="294"/>
      <c r="GLP61" s="294"/>
      <c r="GLQ61" s="294"/>
      <c r="GLR61" s="294"/>
      <c r="GLS61" s="294"/>
      <c r="GLT61" s="294"/>
      <c r="GLU61" s="294"/>
      <c r="GLV61" s="294"/>
      <c r="GLW61" s="294"/>
      <c r="GLX61" s="294"/>
      <c r="GLY61" s="294"/>
      <c r="GLZ61" s="294"/>
      <c r="GMA61" s="294"/>
      <c r="GMB61" s="294" t="s">
        <v>15</v>
      </c>
      <c r="GMC61" s="294"/>
      <c r="GMD61" s="294"/>
      <c r="GME61" s="294"/>
      <c r="GMF61" s="294"/>
      <c r="GMG61" s="294"/>
      <c r="GMH61" s="294"/>
      <c r="GMI61" s="294"/>
      <c r="GMJ61" s="294"/>
      <c r="GMK61" s="294"/>
      <c r="GML61" s="294"/>
      <c r="GMM61" s="294"/>
      <c r="GMN61" s="294"/>
      <c r="GMO61" s="294"/>
      <c r="GMP61" s="294"/>
      <c r="GMQ61" s="294"/>
      <c r="GMR61" s="294" t="s">
        <v>15</v>
      </c>
      <c r="GMS61" s="294"/>
      <c r="GMT61" s="294"/>
      <c r="GMU61" s="294"/>
      <c r="GMV61" s="294"/>
      <c r="GMW61" s="294"/>
      <c r="GMX61" s="294"/>
      <c r="GMY61" s="294"/>
      <c r="GMZ61" s="294"/>
      <c r="GNA61" s="294"/>
      <c r="GNB61" s="294"/>
      <c r="GNC61" s="294"/>
      <c r="GND61" s="294"/>
      <c r="GNE61" s="294"/>
      <c r="GNF61" s="294"/>
      <c r="GNG61" s="294"/>
      <c r="GNH61" s="294" t="s">
        <v>15</v>
      </c>
      <c r="GNI61" s="294"/>
      <c r="GNJ61" s="294"/>
      <c r="GNK61" s="294"/>
      <c r="GNL61" s="294"/>
      <c r="GNM61" s="294"/>
      <c r="GNN61" s="294"/>
      <c r="GNO61" s="294"/>
      <c r="GNP61" s="294"/>
      <c r="GNQ61" s="294"/>
      <c r="GNR61" s="294"/>
      <c r="GNS61" s="294"/>
      <c r="GNT61" s="294"/>
      <c r="GNU61" s="294"/>
      <c r="GNV61" s="294"/>
      <c r="GNW61" s="294"/>
      <c r="GNX61" s="294" t="s">
        <v>15</v>
      </c>
      <c r="GNY61" s="294"/>
      <c r="GNZ61" s="294"/>
      <c r="GOA61" s="294"/>
      <c r="GOB61" s="294"/>
      <c r="GOC61" s="294"/>
      <c r="GOD61" s="294"/>
      <c r="GOE61" s="294"/>
      <c r="GOF61" s="294"/>
      <c r="GOG61" s="294"/>
      <c r="GOH61" s="294"/>
      <c r="GOI61" s="294"/>
      <c r="GOJ61" s="294"/>
      <c r="GOK61" s="294"/>
      <c r="GOL61" s="294"/>
      <c r="GOM61" s="294"/>
      <c r="GON61" s="294" t="s">
        <v>15</v>
      </c>
      <c r="GOO61" s="294"/>
      <c r="GOP61" s="294"/>
      <c r="GOQ61" s="294"/>
      <c r="GOR61" s="294"/>
      <c r="GOS61" s="294"/>
      <c r="GOT61" s="294"/>
      <c r="GOU61" s="294"/>
      <c r="GOV61" s="294"/>
      <c r="GOW61" s="294"/>
      <c r="GOX61" s="294"/>
      <c r="GOY61" s="294"/>
      <c r="GOZ61" s="294"/>
      <c r="GPA61" s="294"/>
      <c r="GPB61" s="294"/>
      <c r="GPC61" s="294"/>
      <c r="GPD61" s="294" t="s">
        <v>15</v>
      </c>
      <c r="GPE61" s="294"/>
      <c r="GPF61" s="294"/>
      <c r="GPG61" s="294"/>
      <c r="GPH61" s="294"/>
      <c r="GPI61" s="294"/>
      <c r="GPJ61" s="294"/>
      <c r="GPK61" s="294"/>
      <c r="GPL61" s="294"/>
      <c r="GPM61" s="294"/>
      <c r="GPN61" s="294"/>
      <c r="GPO61" s="294"/>
      <c r="GPP61" s="294"/>
      <c r="GPQ61" s="294"/>
      <c r="GPR61" s="294"/>
      <c r="GPS61" s="294"/>
      <c r="GPT61" s="294" t="s">
        <v>15</v>
      </c>
      <c r="GPU61" s="294"/>
      <c r="GPV61" s="294"/>
      <c r="GPW61" s="294"/>
      <c r="GPX61" s="294"/>
      <c r="GPY61" s="294"/>
      <c r="GPZ61" s="294"/>
      <c r="GQA61" s="294"/>
      <c r="GQB61" s="294"/>
      <c r="GQC61" s="294"/>
      <c r="GQD61" s="294"/>
      <c r="GQE61" s="294"/>
      <c r="GQF61" s="294"/>
      <c r="GQG61" s="294"/>
      <c r="GQH61" s="294"/>
      <c r="GQI61" s="294"/>
      <c r="GQJ61" s="294" t="s">
        <v>15</v>
      </c>
      <c r="GQK61" s="294"/>
      <c r="GQL61" s="294"/>
      <c r="GQM61" s="294"/>
      <c r="GQN61" s="294"/>
      <c r="GQO61" s="294"/>
      <c r="GQP61" s="294"/>
      <c r="GQQ61" s="294"/>
      <c r="GQR61" s="294"/>
      <c r="GQS61" s="294"/>
      <c r="GQT61" s="294"/>
      <c r="GQU61" s="294"/>
      <c r="GQV61" s="294"/>
      <c r="GQW61" s="294"/>
      <c r="GQX61" s="294"/>
      <c r="GQY61" s="294"/>
      <c r="GQZ61" s="294" t="s">
        <v>15</v>
      </c>
      <c r="GRA61" s="294"/>
      <c r="GRB61" s="294"/>
      <c r="GRC61" s="294"/>
      <c r="GRD61" s="294"/>
      <c r="GRE61" s="294"/>
      <c r="GRF61" s="294"/>
      <c r="GRG61" s="294"/>
      <c r="GRH61" s="294"/>
      <c r="GRI61" s="294"/>
      <c r="GRJ61" s="294"/>
      <c r="GRK61" s="294"/>
      <c r="GRL61" s="294"/>
      <c r="GRM61" s="294"/>
      <c r="GRN61" s="294"/>
      <c r="GRO61" s="294"/>
      <c r="GRP61" s="294" t="s">
        <v>15</v>
      </c>
      <c r="GRQ61" s="294"/>
      <c r="GRR61" s="294"/>
      <c r="GRS61" s="294"/>
      <c r="GRT61" s="294"/>
      <c r="GRU61" s="294"/>
      <c r="GRV61" s="294"/>
      <c r="GRW61" s="294"/>
      <c r="GRX61" s="294"/>
      <c r="GRY61" s="294"/>
      <c r="GRZ61" s="294"/>
      <c r="GSA61" s="294"/>
      <c r="GSB61" s="294"/>
      <c r="GSC61" s="294"/>
      <c r="GSD61" s="294"/>
      <c r="GSE61" s="294"/>
      <c r="GSF61" s="294" t="s">
        <v>15</v>
      </c>
      <c r="GSG61" s="294"/>
      <c r="GSH61" s="294"/>
      <c r="GSI61" s="294"/>
      <c r="GSJ61" s="294"/>
      <c r="GSK61" s="294"/>
      <c r="GSL61" s="294"/>
      <c r="GSM61" s="294"/>
      <c r="GSN61" s="294"/>
      <c r="GSO61" s="294"/>
      <c r="GSP61" s="294"/>
      <c r="GSQ61" s="294"/>
      <c r="GSR61" s="294"/>
      <c r="GSS61" s="294"/>
      <c r="GST61" s="294"/>
      <c r="GSU61" s="294"/>
      <c r="GSV61" s="294" t="s">
        <v>15</v>
      </c>
      <c r="GSW61" s="294"/>
      <c r="GSX61" s="294"/>
      <c r="GSY61" s="294"/>
      <c r="GSZ61" s="294"/>
      <c r="GTA61" s="294"/>
      <c r="GTB61" s="294"/>
      <c r="GTC61" s="294"/>
      <c r="GTD61" s="294"/>
      <c r="GTE61" s="294"/>
      <c r="GTF61" s="294"/>
      <c r="GTG61" s="294"/>
      <c r="GTH61" s="294"/>
      <c r="GTI61" s="294"/>
      <c r="GTJ61" s="294"/>
      <c r="GTK61" s="294"/>
      <c r="GTL61" s="294" t="s">
        <v>15</v>
      </c>
      <c r="GTM61" s="294"/>
      <c r="GTN61" s="294"/>
      <c r="GTO61" s="294"/>
      <c r="GTP61" s="294"/>
      <c r="GTQ61" s="294"/>
      <c r="GTR61" s="294"/>
      <c r="GTS61" s="294"/>
      <c r="GTT61" s="294"/>
      <c r="GTU61" s="294"/>
      <c r="GTV61" s="294"/>
      <c r="GTW61" s="294"/>
      <c r="GTX61" s="294"/>
      <c r="GTY61" s="294"/>
      <c r="GTZ61" s="294"/>
      <c r="GUA61" s="294"/>
      <c r="GUB61" s="294" t="s">
        <v>15</v>
      </c>
      <c r="GUC61" s="294"/>
      <c r="GUD61" s="294"/>
      <c r="GUE61" s="294"/>
      <c r="GUF61" s="294"/>
      <c r="GUG61" s="294"/>
      <c r="GUH61" s="294"/>
      <c r="GUI61" s="294"/>
      <c r="GUJ61" s="294"/>
      <c r="GUK61" s="294"/>
      <c r="GUL61" s="294"/>
      <c r="GUM61" s="294"/>
      <c r="GUN61" s="294"/>
      <c r="GUO61" s="294"/>
      <c r="GUP61" s="294"/>
      <c r="GUQ61" s="294"/>
      <c r="GUR61" s="294" t="s">
        <v>15</v>
      </c>
      <c r="GUS61" s="294"/>
      <c r="GUT61" s="294"/>
      <c r="GUU61" s="294"/>
      <c r="GUV61" s="294"/>
      <c r="GUW61" s="294"/>
      <c r="GUX61" s="294"/>
      <c r="GUY61" s="294"/>
      <c r="GUZ61" s="294"/>
      <c r="GVA61" s="294"/>
      <c r="GVB61" s="294"/>
      <c r="GVC61" s="294"/>
      <c r="GVD61" s="294"/>
      <c r="GVE61" s="294"/>
      <c r="GVF61" s="294"/>
      <c r="GVG61" s="294"/>
      <c r="GVH61" s="294" t="s">
        <v>15</v>
      </c>
      <c r="GVI61" s="294"/>
      <c r="GVJ61" s="294"/>
      <c r="GVK61" s="294"/>
      <c r="GVL61" s="294"/>
      <c r="GVM61" s="294"/>
      <c r="GVN61" s="294"/>
      <c r="GVO61" s="294"/>
      <c r="GVP61" s="294"/>
      <c r="GVQ61" s="294"/>
      <c r="GVR61" s="294"/>
      <c r="GVS61" s="294"/>
      <c r="GVT61" s="294"/>
      <c r="GVU61" s="294"/>
      <c r="GVV61" s="294"/>
      <c r="GVW61" s="294"/>
      <c r="GVX61" s="294" t="s">
        <v>15</v>
      </c>
      <c r="GVY61" s="294"/>
      <c r="GVZ61" s="294"/>
      <c r="GWA61" s="294"/>
      <c r="GWB61" s="294"/>
      <c r="GWC61" s="294"/>
      <c r="GWD61" s="294"/>
      <c r="GWE61" s="294"/>
      <c r="GWF61" s="294"/>
      <c r="GWG61" s="294"/>
      <c r="GWH61" s="294"/>
      <c r="GWI61" s="294"/>
      <c r="GWJ61" s="294"/>
      <c r="GWK61" s="294"/>
      <c r="GWL61" s="294"/>
      <c r="GWM61" s="294"/>
      <c r="GWN61" s="294" t="s">
        <v>15</v>
      </c>
      <c r="GWO61" s="294"/>
      <c r="GWP61" s="294"/>
      <c r="GWQ61" s="294"/>
      <c r="GWR61" s="294"/>
      <c r="GWS61" s="294"/>
      <c r="GWT61" s="294"/>
      <c r="GWU61" s="294"/>
      <c r="GWV61" s="294"/>
      <c r="GWW61" s="294"/>
      <c r="GWX61" s="294"/>
      <c r="GWY61" s="294"/>
      <c r="GWZ61" s="294"/>
      <c r="GXA61" s="294"/>
      <c r="GXB61" s="294"/>
      <c r="GXC61" s="294"/>
      <c r="GXD61" s="294" t="s">
        <v>15</v>
      </c>
      <c r="GXE61" s="294"/>
      <c r="GXF61" s="294"/>
      <c r="GXG61" s="294"/>
      <c r="GXH61" s="294"/>
      <c r="GXI61" s="294"/>
      <c r="GXJ61" s="294"/>
      <c r="GXK61" s="294"/>
      <c r="GXL61" s="294"/>
      <c r="GXM61" s="294"/>
      <c r="GXN61" s="294"/>
      <c r="GXO61" s="294"/>
      <c r="GXP61" s="294"/>
      <c r="GXQ61" s="294"/>
      <c r="GXR61" s="294"/>
      <c r="GXS61" s="294"/>
      <c r="GXT61" s="294" t="s">
        <v>15</v>
      </c>
      <c r="GXU61" s="294"/>
      <c r="GXV61" s="294"/>
      <c r="GXW61" s="294"/>
      <c r="GXX61" s="294"/>
      <c r="GXY61" s="294"/>
      <c r="GXZ61" s="294"/>
      <c r="GYA61" s="294"/>
      <c r="GYB61" s="294"/>
      <c r="GYC61" s="294"/>
      <c r="GYD61" s="294"/>
      <c r="GYE61" s="294"/>
      <c r="GYF61" s="294"/>
      <c r="GYG61" s="294"/>
      <c r="GYH61" s="294"/>
      <c r="GYI61" s="294"/>
      <c r="GYJ61" s="294" t="s">
        <v>15</v>
      </c>
      <c r="GYK61" s="294"/>
      <c r="GYL61" s="294"/>
      <c r="GYM61" s="294"/>
      <c r="GYN61" s="294"/>
      <c r="GYO61" s="294"/>
      <c r="GYP61" s="294"/>
      <c r="GYQ61" s="294"/>
      <c r="GYR61" s="294"/>
      <c r="GYS61" s="294"/>
      <c r="GYT61" s="294"/>
      <c r="GYU61" s="294"/>
      <c r="GYV61" s="294"/>
      <c r="GYW61" s="294"/>
      <c r="GYX61" s="294"/>
      <c r="GYY61" s="294"/>
      <c r="GYZ61" s="294" t="s">
        <v>15</v>
      </c>
      <c r="GZA61" s="294"/>
      <c r="GZB61" s="294"/>
      <c r="GZC61" s="294"/>
      <c r="GZD61" s="294"/>
      <c r="GZE61" s="294"/>
      <c r="GZF61" s="294"/>
      <c r="GZG61" s="294"/>
      <c r="GZH61" s="294"/>
      <c r="GZI61" s="294"/>
      <c r="GZJ61" s="294"/>
      <c r="GZK61" s="294"/>
      <c r="GZL61" s="294"/>
      <c r="GZM61" s="294"/>
      <c r="GZN61" s="294"/>
      <c r="GZO61" s="294"/>
      <c r="GZP61" s="294" t="s">
        <v>15</v>
      </c>
      <c r="GZQ61" s="294"/>
      <c r="GZR61" s="294"/>
      <c r="GZS61" s="294"/>
      <c r="GZT61" s="294"/>
      <c r="GZU61" s="294"/>
      <c r="GZV61" s="294"/>
      <c r="GZW61" s="294"/>
      <c r="GZX61" s="294"/>
      <c r="GZY61" s="294"/>
      <c r="GZZ61" s="294"/>
      <c r="HAA61" s="294"/>
      <c r="HAB61" s="294"/>
      <c r="HAC61" s="294"/>
      <c r="HAD61" s="294"/>
      <c r="HAE61" s="294"/>
      <c r="HAF61" s="294" t="s">
        <v>15</v>
      </c>
      <c r="HAG61" s="294"/>
      <c r="HAH61" s="294"/>
      <c r="HAI61" s="294"/>
      <c r="HAJ61" s="294"/>
      <c r="HAK61" s="294"/>
      <c r="HAL61" s="294"/>
      <c r="HAM61" s="294"/>
      <c r="HAN61" s="294"/>
      <c r="HAO61" s="294"/>
      <c r="HAP61" s="294"/>
      <c r="HAQ61" s="294"/>
      <c r="HAR61" s="294"/>
      <c r="HAS61" s="294"/>
      <c r="HAT61" s="294"/>
      <c r="HAU61" s="294"/>
      <c r="HAV61" s="294" t="s">
        <v>15</v>
      </c>
      <c r="HAW61" s="294"/>
      <c r="HAX61" s="294"/>
      <c r="HAY61" s="294"/>
      <c r="HAZ61" s="294"/>
      <c r="HBA61" s="294"/>
      <c r="HBB61" s="294"/>
      <c r="HBC61" s="294"/>
      <c r="HBD61" s="294"/>
      <c r="HBE61" s="294"/>
      <c r="HBF61" s="294"/>
      <c r="HBG61" s="294"/>
      <c r="HBH61" s="294"/>
      <c r="HBI61" s="294"/>
      <c r="HBJ61" s="294"/>
      <c r="HBK61" s="294"/>
      <c r="HBL61" s="294" t="s">
        <v>15</v>
      </c>
      <c r="HBM61" s="294"/>
      <c r="HBN61" s="294"/>
      <c r="HBO61" s="294"/>
      <c r="HBP61" s="294"/>
      <c r="HBQ61" s="294"/>
      <c r="HBR61" s="294"/>
      <c r="HBS61" s="294"/>
      <c r="HBT61" s="294"/>
      <c r="HBU61" s="294"/>
      <c r="HBV61" s="294"/>
      <c r="HBW61" s="294"/>
      <c r="HBX61" s="294"/>
      <c r="HBY61" s="294"/>
      <c r="HBZ61" s="294"/>
      <c r="HCA61" s="294"/>
      <c r="HCB61" s="294" t="s">
        <v>15</v>
      </c>
      <c r="HCC61" s="294"/>
      <c r="HCD61" s="294"/>
      <c r="HCE61" s="294"/>
      <c r="HCF61" s="294"/>
      <c r="HCG61" s="294"/>
      <c r="HCH61" s="294"/>
      <c r="HCI61" s="294"/>
      <c r="HCJ61" s="294"/>
      <c r="HCK61" s="294"/>
      <c r="HCL61" s="294"/>
      <c r="HCM61" s="294"/>
      <c r="HCN61" s="294"/>
      <c r="HCO61" s="294"/>
      <c r="HCP61" s="294"/>
      <c r="HCQ61" s="294"/>
      <c r="HCR61" s="294" t="s">
        <v>15</v>
      </c>
      <c r="HCS61" s="294"/>
      <c r="HCT61" s="294"/>
      <c r="HCU61" s="294"/>
      <c r="HCV61" s="294"/>
      <c r="HCW61" s="294"/>
      <c r="HCX61" s="294"/>
      <c r="HCY61" s="294"/>
      <c r="HCZ61" s="294"/>
      <c r="HDA61" s="294"/>
      <c r="HDB61" s="294"/>
      <c r="HDC61" s="294"/>
      <c r="HDD61" s="294"/>
      <c r="HDE61" s="294"/>
      <c r="HDF61" s="294"/>
      <c r="HDG61" s="294"/>
      <c r="HDH61" s="294" t="s">
        <v>15</v>
      </c>
      <c r="HDI61" s="294"/>
      <c r="HDJ61" s="294"/>
      <c r="HDK61" s="294"/>
      <c r="HDL61" s="294"/>
      <c r="HDM61" s="294"/>
      <c r="HDN61" s="294"/>
      <c r="HDO61" s="294"/>
      <c r="HDP61" s="294"/>
      <c r="HDQ61" s="294"/>
      <c r="HDR61" s="294"/>
      <c r="HDS61" s="294"/>
      <c r="HDT61" s="294"/>
      <c r="HDU61" s="294"/>
      <c r="HDV61" s="294"/>
      <c r="HDW61" s="294"/>
      <c r="HDX61" s="294" t="s">
        <v>15</v>
      </c>
      <c r="HDY61" s="294"/>
      <c r="HDZ61" s="294"/>
      <c r="HEA61" s="294"/>
      <c r="HEB61" s="294"/>
      <c r="HEC61" s="294"/>
      <c r="HED61" s="294"/>
      <c r="HEE61" s="294"/>
      <c r="HEF61" s="294"/>
      <c r="HEG61" s="294"/>
      <c r="HEH61" s="294"/>
      <c r="HEI61" s="294"/>
      <c r="HEJ61" s="294"/>
      <c r="HEK61" s="294"/>
      <c r="HEL61" s="294"/>
      <c r="HEM61" s="294"/>
      <c r="HEN61" s="294" t="s">
        <v>15</v>
      </c>
      <c r="HEO61" s="294"/>
      <c r="HEP61" s="294"/>
      <c r="HEQ61" s="294"/>
      <c r="HER61" s="294"/>
      <c r="HES61" s="294"/>
      <c r="HET61" s="294"/>
      <c r="HEU61" s="294"/>
      <c r="HEV61" s="294"/>
      <c r="HEW61" s="294"/>
      <c r="HEX61" s="294"/>
      <c r="HEY61" s="294"/>
      <c r="HEZ61" s="294"/>
      <c r="HFA61" s="294"/>
      <c r="HFB61" s="294"/>
      <c r="HFC61" s="294"/>
      <c r="HFD61" s="294" t="s">
        <v>15</v>
      </c>
      <c r="HFE61" s="294"/>
      <c r="HFF61" s="294"/>
      <c r="HFG61" s="294"/>
      <c r="HFH61" s="294"/>
      <c r="HFI61" s="294"/>
      <c r="HFJ61" s="294"/>
      <c r="HFK61" s="294"/>
      <c r="HFL61" s="294"/>
      <c r="HFM61" s="294"/>
      <c r="HFN61" s="294"/>
      <c r="HFO61" s="294"/>
      <c r="HFP61" s="294"/>
      <c r="HFQ61" s="294"/>
      <c r="HFR61" s="294"/>
      <c r="HFS61" s="294"/>
      <c r="HFT61" s="294" t="s">
        <v>15</v>
      </c>
      <c r="HFU61" s="294"/>
      <c r="HFV61" s="294"/>
      <c r="HFW61" s="294"/>
      <c r="HFX61" s="294"/>
      <c r="HFY61" s="294"/>
      <c r="HFZ61" s="294"/>
      <c r="HGA61" s="294"/>
      <c r="HGB61" s="294"/>
      <c r="HGC61" s="294"/>
      <c r="HGD61" s="294"/>
      <c r="HGE61" s="294"/>
      <c r="HGF61" s="294"/>
      <c r="HGG61" s="294"/>
      <c r="HGH61" s="294"/>
      <c r="HGI61" s="294"/>
      <c r="HGJ61" s="294" t="s">
        <v>15</v>
      </c>
      <c r="HGK61" s="294"/>
      <c r="HGL61" s="294"/>
      <c r="HGM61" s="294"/>
      <c r="HGN61" s="294"/>
      <c r="HGO61" s="294"/>
      <c r="HGP61" s="294"/>
      <c r="HGQ61" s="294"/>
      <c r="HGR61" s="294"/>
      <c r="HGS61" s="294"/>
      <c r="HGT61" s="294"/>
      <c r="HGU61" s="294"/>
      <c r="HGV61" s="294"/>
      <c r="HGW61" s="294"/>
      <c r="HGX61" s="294"/>
      <c r="HGY61" s="294"/>
      <c r="HGZ61" s="294" t="s">
        <v>15</v>
      </c>
      <c r="HHA61" s="294"/>
      <c r="HHB61" s="294"/>
      <c r="HHC61" s="294"/>
      <c r="HHD61" s="294"/>
      <c r="HHE61" s="294"/>
      <c r="HHF61" s="294"/>
      <c r="HHG61" s="294"/>
      <c r="HHH61" s="294"/>
      <c r="HHI61" s="294"/>
      <c r="HHJ61" s="294"/>
      <c r="HHK61" s="294"/>
      <c r="HHL61" s="294"/>
      <c r="HHM61" s="294"/>
      <c r="HHN61" s="294"/>
      <c r="HHO61" s="294"/>
      <c r="HHP61" s="294" t="s">
        <v>15</v>
      </c>
      <c r="HHQ61" s="294"/>
      <c r="HHR61" s="294"/>
      <c r="HHS61" s="294"/>
      <c r="HHT61" s="294"/>
      <c r="HHU61" s="294"/>
      <c r="HHV61" s="294"/>
      <c r="HHW61" s="294"/>
      <c r="HHX61" s="294"/>
      <c r="HHY61" s="294"/>
      <c r="HHZ61" s="294"/>
      <c r="HIA61" s="294"/>
      <c r="HIB61" s="294"/>
      <c r="HIC61" s="294"/>
      <c r="HID61" s="294"/>
      <c r="HIE61" s="294"/>
      <c r="HIF61" s="294" t="s">
        <v>15</v>
      </c>
      <c r="HIG61" s="294"/>
      <c r="HIH61" s="294"/>
      <c r="HII61" s="294"/>
      <c r="HIJ61" s="294"/>
      <c r="HIK61" s="294"/>
      <c r="HIL61" s="294"/>
      <c r="HIM61" s="294"/>
      <c r="HIN61" s="294"/>
      <c r="HIO61" s="294"/>
      <c r="HIP61" s="294"/>
      <c r="HIQ61" s="294"/>
      <c r="HIR61" s="294"/>
      <c r="HIS61" s="294"/>
      <c r="HIT61" s="294"/>
      <c r="HIU61" s="294"/>
      <c r="HIV61" s="294" t="s">
        <v>15</v>
      </c>
      <c r="HIW61" s="294"/>
      <c r="HIX61" s="294"/>
      <c r="HIY61" s="294"/>
      <c r="HIZ61" s="294"/>
      <c r="HJA61" s="294"/>
      <c r="HJB61" s="294"/>
      <c r="HJC61" s="294"/>
      <c r="HJD61" s="294"/>
      <c r="HJE61" s="294"/>
      <c r="HJF61" s="294"/>
      <c r="HJG61" s="294"/>
      <c r="HJH61" s="294"/>
      <c r="HJI61" s="294"/>
      <c r="HJJ61" s="294"/>
      <c r="HJK61" s="294"/>
      <c r="HJL61" s="294" t="s">
        <v>15</v>
      </c>
      <c r="HJM61" s="294"/>
      <c r="HJN61" s="294"/>
      <c r="HJO61" s="294"/>
      <c r="HJP61" s="294"/>
      <c r="HJQ61" s="294"/>
      <c r="HJR61" s="294"/>
      <c r="HJS61" s="294"/>
      <c r="HJT61" s="294"/>
      <c r="HJU61" s="294"/>
      <c r="HJV61" s="294"/>
      <c r="HJW61" s="294"/>
      <c r="HJX61" s="294"/>
      <c r="HJY61" s="294"/>
      <c r="HJZ61" s="294"/>
      <c r="HKA61" s="294"/>
      <c r="HKB61" s="294" t="s">
        <v>15</v>
      </c>
      <c r="HKC61" s="294"/>
      <c r="HKD61" s="294"/>
      <c r="HKE61" s="294"/>
      <c r="HKF61" s="294"/>
      <c r="HKG61" s="294"/>
      <c r="HKH61" s="294"/>
      <c r="HKI61" s="294"/>
      <c r="HKJ61" s="294"/>
      <c r="HKK61" s="294"/>
      <c r="HKL61" s="294"/>
      <c r="HKM61" s="294"/>
      <c r="HKN61" s="294"/>
      <c r="HKO61" s="294"/>
      <c r="HKP61" s="294"/>
      <c r="HKQ61" s="294"/>
      <c r="HKR61" s="294" t="s">
        <v>15</v>
      </c>
      <c r="HKS61" s="294"/>
      <c r="HKT61" s="294"/>
      <c r="HKU61" s="294"/>
      <c r="HKV61" s="294"/>
      <c r="HKW61" s="294"/>
      <c r="HKX61" s="294"/>
      <c r="HKY61" s="294"/>
      <c r="HKZ61" s="294"/>
      <c r="HLA61" s="294"/>
      <c r="HLB61" s="294"/>
      <c r="HLC61" s="294"/>
      <c r="HLD61" s="294"/>
      <c r="HLE61" s="294"/>
      <c r="HLF61" s="294"/>
      <c r="HLG61" s="294"/>
      <c r="HLH61" s="294" t="s">
        <v>15</v>
      </c>
      <c r="HLI61" s="294"/>
      <c r="HLJ61" s="294"/>
      <c r="HLK61" s="294"/>
      <c r="HLL61" s="294"/>
      <c r="HLM61" s="294"/>
      <c r="HLN61" s="294"/>
      <c r="HLO61" s="294"/>
      <c r="HLP61" s="294"/>
      <c r="HLQ61" s="294"/>
      <c r="HLR61" s="294"/>
      <c r="HLS61" s="294"/>
      <c r="HLT61" s="294"/>
      <c r="HLU61" s="294"/>
      <c r="HLV61" s="294"/>
      <c r="HLW61" s="294"/>
      <c r="HLX61" s="294" t="s">
        <v>15</v>
      </c>
      <c r="HLY61" s="294"/>
      <c r="HLZ61" s="294"/>
      <c r="HMA61" s="294"/>
      <c r="HMB61" s="294"/>
      <c r="HMC61" s="294"/>
      <c r="HMD61" s="294"/>
      <c r="HME61" s="294"/>
      <c r="HMF61" s="294"/>
      <c r="HMG61" s="294"/>
      <c r="HMH61" s="294"/>
      <c r="HMI61" s="294"/>
      <c r="HMJ61" s="294"/>
      <c r="HMK61" s="294"/>
      <c r="HML61" s="294"/>
      <c r="HMM61" s="294"/>
      <c r="HMN61" s="294" t="s">
        <v>15</v>
      </c>
      <c r="HMO61" s="294"/>
      <c r="HMP61" s="294"/>
      <c r="HMQ61" s="294"/>
      <c r="HMR61" s="294"/>
      <c r="HMS61" s="294"/>
      <c r="HMT61" s="294"/>
      <c r="HMU61" s="294"/>
      <c r="HMV61" s="294"/>
      <c r="HMW61" s="294"/>
      <c r="HMX61" s="294"/>
      <c r="HMY61" s="294"/>
      <c r="HMZ61" s="294"/>
      <c r="HNA61" s="294"/>
      <c r="HNB61" s="294"/>
      <c r="HNC61" s="294"/>
      <c r="HND61" s="294" t="s">
        <v>15</v>
      </c>
      <c r="HNE61" s="294"/>
      <c r="HNF61" s="294"/>
      <c r="HNG61" s="294"/>
      <c r="HNH61" s="294"/>
      <c r="HNI61" s="294"/>
      <c r="HNJ61" s="294"/>
      <c r="HNK61" s="294"/>
      <c r="HNL61" s="294"/>
      <c r="HNM61" s="294"/>
      <c r="HNN61" s="294"/>
      <c r="HNO61" s="294"/>
      <c r="HNP61" s="294"/>
      <c r="HNQ61" s="294"/>
      <c r="HNR61" s="294"/>
      <c r="HNS61" s="294"/>
      <c r="HNT61" s="294" t="s">
        <v>15</v>
      </c>
      <c r="HNU61" s="294"/>
      <c r="HNV61" s="294"/>
      <c r="HNW61" s="294"/>
      <c r="HNX61" s="294"/>
      <c r="HNY61" s="294"/>
      <c r="HNZ61" s="294"/>
      <c r="HOA61" s="294"/>
      <c r="HOB61" s="294"/>
      <c r="HOC61" s="294"/>
      <c r="HOD61" s="294"/>
      <c r="HOE61" s="294"/>
      <c r="HOF61" s="294"/>
      <c r="HOG61" s="294"/>
      <c r="HOH61" s="294"/>
      <c r="HOI61" s="294"/>
      <c r="HOJ61" s="294" t="s">
        <v>15</v>
      </c>
      <c r="HOK61" s="294"/>
      <c r="HOL61" s="294"/>
      <c r="HOM61" s="294"/>
      <c r="HON61" s="294"/>
      <c r="HOO61" s="294"/>
      <c r="HOP61" s="294"/>
      <c r="HOQ61" s="294"/>
      <c r="HOR61" s="294"/>
      <c r="HOS61" s="294"/>
      <c r="HOT61" s="294"/>
      <c r="HOU61" s="294"/>
      <c r="HOV61" s="294"/>
      <c r="HOW61" s="294"/>
      <c r="HOX61" s="294"/>
      <c r="HOY61" s="294"/>
      <c r="HOZ61" s="294" t="s">
        <v>15</v>
      </c>
      <c r="HPA61" s="294"/>
      <c r="HPB61" s="294"/>
      <c r="HPC61" s="294"/>
      <c r="HPD61" s="294"/>
      <c r="HPE61" s="294"/>
      <c r="HPF61" s="294"/>
      <c r="HPG61" s="294"/>
      <c r="HPH61" s="294"/>
      <c r="HPI61" s="294"/>
      <c r="HPJ61" s="294"/>
      <c r="HPK61" s="294"/>
      <c r="HPL61" s="294"/>
      <c r="HPM61" s="294"/>
      <c r="HPN61" s="294"/>
      <c r="HPO61" s="294"/>
      <c r="HPP61" s="294" t="s">
        <v>15</v>
      </c>
      <c r="HPQ61" s="294"/>
      <c r="HPR61" s="294"/>
      <c r="HPS61" s="294"/>
      <c r="HPT61" s="294"/>
      <c r="HPU61" s="294"/>
      <c r="HPV61" s="294"/>
      <c r="HPW61" s="294"/>
      <c r="HPX61" s="294"/>
      <c r="HPY61" s="294"/>
      <c r="HPZ61" s="294"/>
      <c r="HQA61" s="294"/>
      <c r="HQB61" s="294"/>
      <c r="HQC61" s="294"/>
      <c r="HQD61" s="294"/>
      <c r="HQE61" s="294"/>
      <c r="HQF61" s="294" t="s">
        <v>15</v>
      </c>
      <c r="HQG61" s="294"/>
      <c r="HQH61" s="294"/>
      <c r="HQI61" s="294"/>
      <c r="HQJ61" s="294"/>
      <c r="HQK61" s="294"/>
      <c r="HQL61" s="294"/>
      <c r="HQM61" s="294"/>
      <c r="HQN61" s="294"/>
      <c r="HQO61" s="294"/>
      <c r="HQP61" s="294"/>
      <c r="HQQ61" s="294"/>
      <c r="HQR61" s="294"/>
      <c r="HQS61" s="294"/>
      <c r="HQT61" s="294"/>
      <c r="HQU61" s="294"/>
      <c r="HQV61" s="294" t="s">
        <v>15</v>
      </c>
      <c r="HQW61" s="294"/>
      <c r="HQX61" s="294"/>
      <c r="HQY61" s="294"/>
      <c r="HQZ61" s="294"/>
      <c r="HRA61" s="294"/>
      <c r="HRB61" s="294"/>
      <c r="HRC61" s="294"/>
      <c r="HRD61" s="294"/>
      <c r="HRE61" s="294"/>
      <c r="HRF61" s="294"/>
      <c r="HRG61" s="294"/>
      <c r="HRH61" s="294"/>
      <c r="HRI61" s="294"/>
      <c r="HRJ61" s="294"/>
      <c r="HRK61" s="294"/>
      <c r="HRL61" s="294" t="s">
        <v>15</v>
      </c>
      <c r="HRM61" s="294"/>
      <c r="HRN61" s="294"/>
      <c r="HRO61" s="294"/>
      <c r="HRP61" s="294"/>
      <c r="HRQ61" s="294"/>
      <c r="HRR61" s="294"/>
      <c r="HRS61" s="294"/>
      <c r="HRT61" s="294"/>
      <c r="HRU61" s="294"/>
      <c r="HRV61" s="294"/>
      <c r="HRW61" s="294"/>
      <c r="HRX61" s="294"/>
      <c r="HRY61" s="294"/>
      <c r="HRZ61" s="294"/>
      <c r="HSA61" s="294"/>
      <c r="HSB61" s="294" t="s">
        <v>15</v>
      </c>
      <c r="HSC61" s="294"/>
      <c r="HSD61" s="294"/>
      <c r="HSE61" s="294"/>
      <c r="HSF61" s="294"/>
      <c r="HSG61" s="294"/>
      <c r="HSH61" s="294"/>
      <c r="HSI61" s="294"/>
      <c r="HSJ61" s="294"/>
      <c r="HSK61" s="294"/>
      <c r="HSL61" s="294"/>
      <c r="HSM61" s="294"/>
      <c r="HSN61" s="294"/>
      <c r="HSO61" s="294"/>
      <c r="HSP61" s="294"/>
      <c r="HSQ61" s="294"/>
      <c r="HSR61" s="294" t="s">
        <v>15</v>
      </c>
      <c r="HSS61" s="294"/>
      <c r="HST61" s="294"/>
      <c r="HSU61" s="294"/>
      <c r="HSV61" s="294"/>
      <c r="HSW61" s="294"/>
      <c r="HSX61" s="294"/>
      <c r="HSY61" s="294"/>
      <c r="HSZ61" s="294"/>
      <c r="HTA61" s="294"/>
      <c r="HTB61" s="294"/>
      <c r="HTC61" s="294"/>
      <c r="HTD61" s="294"/>
      <c r="HTE61" s="294"/>
      <c r="HTF61" s="294"/>
      <c r="HTG61" s="294"/>
      <c r="HTH61" s="294" t="s">
        <v>15</v>
      </c>
      <c r="HTI61" s="294"/>
      <c r="HTJ61" s="294"/>
      <c r="HTK61" s="294"/>
      <c r="HTL61" s="294"/>
      <c r="HTM61" s="294"/>
      <c r="HTN61" s="294"/>
      <c r="HTO61" s="294"/>
      <c r="HTP61" s="294"/>
      <c r="HTQ61" s="294"/>
      <c r="HTR61" s="294"/>
      <c r="HTS61" s="294"/>
      <c r="HTT61" s="294"/>
      <c r="HTU61" s="294"/>
      <c r="HTV61" s="294"/>
      <c r="HTW61" s="294"/>
      <c r="HTX61" s="294" t="s">
        <v>15</v>
      </c>
      <c r="HTY61" s="294"/>
      <c r="HTZ61" s="294"/>
      <c r="HUA61" s="294"/>
      <c r="HUB61" s="294"/>
      <c r="HUC61" s="294"/>
      <c r="HUD61" s="294"/>
      <c r="HUE61" s="294"/>
      <c r="HUF61" s="294"/>
      <c r="HUG61" s="294"/>
      <c r="HUH61" s="294"/>
      <c r="HUI61" s="294"/>
      <c r="HUJ61" s="294"/>
      <c r="HUK61" s="294"/>
      <c r="HUL61" s="294"/>
      <c r="HUM61" s="294"/>
      <c r="HUN61" s="294" t="s">
        <v>15</v>
      </c>
      <c r="HUO61" s="294"/>
      <c r="HUP61" s="294"/>
      <c r="HUQ61" s="294"/>
      <c r="HUR61" s="294"/>
      <c r="HUS61" s="294"/>
      <c r="HUT61" s="294"/>
      <c r="HUU61" s="294"/>
      <c r="HUV61" s="294"/>
      <c r="HUW61" s="294"/>
      <c r="HUX61" s="294"/>
      <c r="HUY61" s="294"/>
      <c r="HUZ61" s="294"/>
      <c r="HVA61" s="294"/>
      <c r="HVB61" s="294"/>
      <c r="HVC61" s="294"/>
      <c r="HVD61" s="294" t="s">
        <v>15</v>
      </c>
      <c r="HVE61" s="294"/>
      <c r="HVF61" s="294"/>
      <c r="HVG61" s="294"/>
      <c r="HVH61" s="294"/>
      <c r="HVI61" s="294"/>
      <c r="HVJ61" s="294"/>
      <c r="HVK61" s="294"/>
      <c r="HVL61" s="294"/>
      <c r="HVM61" s="294"/>
      <c r="HVN61" s="294"/>
      <c r="HVO61" s="294"/>
      <c r="HVP61" s="294"/>
      <c r="HVQ61" s="294"/>
      <c r="HVR61" s="294"/>
      <c r="HVS61" s="294"/>
      <c r="HVT61" s="294" t="s">
        <v>15</v>
      </c>
      <c r="HVU61" s="294"/>
      <c r="HVV61" s="294"/>
      <c r="HVW61" s="294"/>
      <c r="HVX61" s="294"/>
      <c r="HVY61" s="294"/>
      <c r="HVZ61" s="294"/>
      <c r="HWA61" s="294"/>
      <c r="HWB61" s="294"/>
      <c r="HWC61" s="294"/>
      <c r="HWD61" s="294"/>
      <c r="HWE61" s="294"/>
      <c r="HWF61" s="294"/>
      <c r="HWG61" s="294"/>
      <c r="HWH61" s="294"/>
      <c r="HWI61" s="294"/>
      <c r="HWJ61" s="294" t="s">
        <v>15</v>
      </c>
      <c r="HWK61" s="294"/>
      <c r="HWL61" s="294"/>
      <c r="HWM61" s="294"/>
      <c r="HWN61" s="294"/>
      <c r="HWO61" s="294"/>
      <c r="HWP61" s="294"/>
      <c r="HWQ61" s="294"/>
      <c r="HWR61" s="294"/>
      <c r="HWS61" s="294"/>
      <c r="HWT61" s="294"/>
      <c r="HWU61" s="294"/>
      <c r="HWV61" s="294"/>
      <c r="HWW61" s="294"/>
      <c r="HWX61" s="294"/>
      <c r="HWY61" s="294"/>
      <c r="HWZ61" s="294" t="s">
        <v>15</v>
      </c>
      <c r="HXA61" s="294"/>
      <c r="HXB61" s="294"/>
      <c r="HXC61" s="294"/>
      <c r="HXD61" s="294"/>
      <c r="HXE61" s="294"/>
      <c r="HXF61" s="294"/>
      <c r="HXG61" s="294"/>
      <c r="HXH61" s="294"/>
      <c r="HXI61" s="294"/>
      <c r="HXJ61" s="294"/>
      <c r="HXK61" s="294"/>
      <c r="HXL61" s="294"/>
      <c r="HXM61" s="294"/>
      <c r="HXN61" s="294"/>
      <c r="HXO61" s="294"/>
      <c r="HXP61" s="294" t="s">
        <v>15</v>
      </c>
      <c r="HXQ61" s="294"/>
      <c r="HXR61" s="294"/>
      <c r="HXS61" s="294"/>
      <c r="HXT61" s="294"/>
      <c r="HXU61" s="294"/>
      <c r="HXV61" s="294"/>
      <c r="HXW61" s="294"/>
      <c r="HXX61" s="294"/>
      <c r="HXY61" s="294"/>
      <c r="HXZ61" s="294"/>
      <c r="HYA61" s="294"/>
      <c r="HYB61" s="294"/>
      <c r="HYC61" s="294"/>
      <c r="HYD61" s="294"/>
      <c r="HYE61" s="294"/>
      <c r="HYF61" s="294" t="s">
        <v>15</v>
      </c>
      <c r="HYG61" s="294"/>
      <c r="HYH61" s="294"/>
      <c r="HYI61" s="294"/>
      <c r="HYJ61" s="294"/>
      <c r="HYK61" s="294"/>
      <c r="HYL61" s="294"/>
      <c r="HYM61" s="294"/>
      <c r="HYN61" s="294"/>
      <c r="HYO61" s="294"/>
      <c r="HYP61" s="294"/>
      <c r="HYQ61" s="294"/>
      <c r="HYR61" s="294"/>
      <c r="HYS61" s="294"/>
      <c r="HYT61" s="294"/>
      <c r="HYU61" s="294"/>
      <c r="HYV61" s="294" t="s">
        <v>15</v>
      </c>
      <c r="HYW61" s="294"/>
      <c r="HYX61" s="294"/>
      <c r="HYY61" s="294"/>
      <c r="HYZ61" s="294"/>
      <c r="HZA61" s="294"/>
      <c r="HZB61" s="294"/>
      <c r="HZC61" s="294"/>
      <c r="HZD61" s="294"/>
      <c r="HZE61" s="294"/>
      <c r="HZF61" s="294"/>
      <c r="HZG61" s="294"/>
      <c r="HZH61" s="294"/>
      <c r="HZI61" s="294"/>
      <c r="HZJ61" s="294"/>
      <c r="HZK61" s="294"/>
      <c r="HZL61" s="294" t="s">
        <v>15</v>
      </c>
      <c r="HZM61" s="294"/>
      <c r="HZN61" s="294"/>
      <c r="HZO61" s="294"/>
      <c r="HZP61" s="294"/>
      <c r="HZQ61" s="294"/>
      <c r="HZR61" s="294"/>
      <c r="HZS61" s="294"/>
      <c r="HZT61" s="294"/>
      <c r="HZU61" s="294"/>
      <c r="HZV61" s="294"/>
      <c r="HZW61" s="294"/>
      <c r="HZX61" s="294"/>
      <c r="HZY61" s="294"/>
      <c r="HZZ61" s="294"/>
      <c r="IAA61" s="294"/>
      <c r="IAB61" s="294" t="s">
        <v>15</v>
      </c>
      <c r="IAC61" s="294"/>
      <c r="IAD61" s="294"/>
      <c r="IAE61" s="294"/>
      <c r="IAF61" s="294"/>
      <c r="IAG61" s="294"/>
      <c r="IAH61" s="294"/>
      <c r="IAI61" s="294"/>
      <c r="IAJ61" s="294"/>
      <c r="IAK61" s="294"/>
      <c r="IAL61" s="294"/>
      <c r="IAM61" s="294"/>
      <c r="IAN61" s="294"/>
      <c r="IAO61" s="294"/>
      <c r="IAP61" s="294"/>
      <c r="IAQ61" s="294"/>
      <c r="IAR61" s="294" t="s">
        <v>15</v>
      </c>
      <c r="IAS61" s="294"/>
      <c r="IAT61" s="294"/>
      <c r="IAU61" s="294"/>
      <c r="IAV61" s="294"/>
      <c r="IAW61" s="294"/>
      <c r="IAX61" s="294"/>
      <c r="IAY61" s="294"/>
      <c r="IAZ61" s="294"/>
      <c r="IBA61" s="294"/>
      <c r="IBB61" s="294"/>
      <c r="IBC61" s="294"/>
      <c r="IBD61" s="294"/>
      <c r="IBE61" s="294"/>
      <c r="IBF61" s="294"/>
      <c r="IBG61" s="294"/>
      <c r="IBH61" s="294" t="s">
        <v>15</v>
      </c>
      <c r="IBI61" s="294"/>
      <c r="IBJ61" s="294"/>
      <c r="IBK61" s="294"/>
      <c r="IBL61" s="294"/>
      <c r="IBM61" s="294"/>
      <c r="IBN61" s="294"/>
      <c r="IBO61" s="294"/>
      <c r="IBP61" s="294"/>
      <c r="IBQ61" s="294"/>
      <c r="IBR61" s="294"/>
      <c r="IBS61" s="294"/>
      <c r="IBT61" s="294"/>
      <c r="IBU61" s="294"/>
      <c r="IBV61" s="294"/>
      <c r="IBW61" s="294"/>
      <c r="IBX61" s="294" t="s">
        <v>15</v>
      </c>
      <c r="IBY61" s="294"/>
      <c r="IBZ61" s="294"/>
      <c r="ICA61" s="294"/>
      <c r="ICB61" s="294"/>
      <c r="ICC61" s="294"/>
      <c r="ICD61" s="294"/>
      <c r="ICE61" s="294"/>
      <c r="ICF61" s="294"/>
      <c r="ICG61" s="294"/>
      <c r="ICH61" s="294"/>
      <c r="ICI61" s="294"/>
      <c r="ICJ61" s="294"/>
      <c r="ICK61" s="294"/>
      <c r="ICL61" s="294"/>
      <c r="ICM61" s="294"/>
      <c r="ICN61" s="294" t="s">
        <v>15</v>
      </c>
      <c r="ICO61" s="294"/>
      <c r="ICP61" s="294"/>
      <c r="ICQ61" s="294"/>
      <c r="ICR61" s="294"/>
      <c r="ICS61" s="294"/>
      <c r="ICT61" s="294"/>
      <c r="ICU61" s="294"/>
      <c r="ICV61" s="294"/>
      <c r="ICW61" s="294"/>
      <c r="ICX61" s="294"/>
      <c r="ICY61" s="294"/>
      <c r="ICZ61" s="294"/>
      <c r="IDA61" s="294"/>
      <c r="IDB61" s="294"/>
      <c r="IDC61" s="294"/>
      <c r="IDD61" s="294" t="s">
        <v>15</v>
      </c>
      <c r="IDE61" s="294"/>
      <c r="IDF61" s="294"/>
      <c r="IDG61" s="294"/>
      <c r="IDH61" s="294"/>
      <c r="IDI61" s="294"/>
      <c r="IDJ61" s="294"/>
      <c r="IDK61" s="294"/>
      <c r="IDL61" s="294"/>
      <c r="IDM61" s="294"/>
      <c r="IDN61" s="294"/>
      <c r="IDO61" s="294"/>
      <c r="IDP61" s="294"/>
      <c r="IDQ61" s="294"/>
      <c r="IDR61" s="294"/>
      <c r="IDS61" s="294"/>
      <c r="IDT61" s="294" t="s">
        <v>15</v>
      </c>
      <c r="IDU61" s="294"/>
      <c r="IDV61" s="294"/>
      <c r="IDW61" s="294"/>
      <c r="IDX61" s="294"/>
      <c r="IDY61" s="294"/>
      <c r="IDZ61" s="294"/>
      <c r="IEA61" s="294"/>
      <c r="IEB61" s="294"/>
      <c r="IEC61" s="294"/>
      <c r="IED61" s="294"/>
      <c r="IEE61" s="294"/>
      <c r="IEF61" s="294"/>
      <c r="IEG61" s="294"/>
      <c r="IEH61" s="294"/>
      <c r="IEI61" s="294"/>
      <c r="IEJ61" s="294" t="s">
        <v>15</v>
      </c>
      <c r="IEK61" s="294"/>
      <c r="IEL61" s="294"/>
      <c r="IEM61" s="294"/>
      <c r="IEN61" s="294"/>
      <c r="IEO61" s="294"/>
      <c r="IEP61" s="294"/>
      <c r="IEQ61" s="294"/>
      <c r="IER61" s="294"/>
      <c r="IES61" s="294"/>
      <c r="IET61" s="294"/>
      <c r="IEU61" s="294"/>
      <c r="IEV61" s="294"/>
      <c r="IEW61" s="294"/>
      <c r="IEX61" s="294"/>
      <c r="IEY61" s="294"/>
      <c r="IEZ61" s="294" t="s">
        <v>15</v>
      </c>
      <c r="IFA61" s="294"/>
      <c r="IFB61" s="294"/>
      <c r="IFC61" s="294"/>
      <c r="IFD61" s="294"/>
      <c r="IFE61" s="294"/>
      <c r="IFF61" s="294"/>
      <c r="IFG61" s="294"/>
      <c r="IFH61" s="294"/>
      <c r="IFI61" s="294"/>
      <c r="IFJ61" s="294"/>
      <c r="IFK61" s="294"/>
      <c r="IFL61" s="294"/>
      <c r="IFM61" s="294"/>
      <c r="IFN61" s="294"/>
      <c r="IFO61" s="294"/>
      <c r="IFP61" s="294" t="s">
        <v>15</v>
      </c>
      <c r="IFQ61" s="294"/>
      <c r="IFR61" s="294"/>
      <c r="IFS61" s="294"/>
      <c r="IFT61" s="294"/>
      <c r="IFU61" s="294"/>
      <c r="IFV61" s="294"/>
      <c r="IFW61" s="294"/>
      <c r="IFX61" s="294"/>
      <c r="IFY61" s="294"/>
      <c r="IFZ61" s="294"/>
      <c r="IGA61" s="294"/>
      <c r="IGB61" s="294"/>
      <c r="IGC61" s="294"/>
      <c r="IGD61" s="294"/>
      <c r="IGE61" s="294"/>
      <c r="IGF61" s="294" t="s">
        <v>15</v>
      </c>
      <c r="IGG61" s="294"/>
      <c r="IGH61" s="294"/>
      <c r="IGI61" s="294"/>
      <c r="IGJ61" s="294"/>
      <c r="IGK61" s="294"/>
      <c r="IGL61" s="294"/>
      <c r="IGM61" s="294"/>
      <c r="IGN61" s="294"/>
      <c r="IGO61" s="294"/>
      <c r="IGP61" s="294"/>
      <c r="IGQ61" s="294"/>
      <c r="IGR61" s="294"/>
      <c r="IGS61" s="294"/>
      <c r="IGT61" s="294"/>
      <c r="IGU61" s="294"/>
      <c r="IGV61" s="294" t="s">
        <v>15</v>
      </c>
      <c r="IGW61" s="294"/>
      <c r="IGX61" s="294"/>
      <c r="IGY61" s="294"/>
      <c r="IGZ61" s="294"/>
      <c r="IHA61" s="294"/>
      <c r="IHB61" s="294"/>
      <c r="IHC61" s="294"/>
      <c r="IHD61" s="294"/>
      <c r="IHE61" s="294"/>
      <c r="IHF61" s="294"/>
      <c r="IHG61" s="294"/>
      <c r="IHH61" s="294"/>
      <c r="IHI61" s="294"/>
      <c r="IHJ61" s="294"/>
      <c r="IHK61" s="294"/>
      <c r="IHL61" s="294" t="s">
        <v>15</v>
      </c>
      <c r="IHM61" s="294"/>
      <c r="IHN61" s="294"/>
      <c r="IHO61" s="294"/>
      <c r="IHP61" s="294"/>
      <c r="IHQ61" s="294"/>
      <c r="IHR61" s="294"/>
      <c r="IHS61" s="294"/>
      <c r="IHT61" s="294"/>
      <c r="IHU61" s="294"/>
      <c r="IHV61" s="294"/>
      <c r="IHW61" s="294"/>
      <c r="IHX61" s="294"/>
      <c r="IHY61" s="294"/>
      <c r="IHZ61" s="294"/>
      <c r="IIA61" s="294"/>
      <c r="IIB61" s="294" t="s">
        <v>15</v>
      </c>
      <c r="IIC61" s="294"/>
      <c r="IID61" s="294"/>
      <c r="IIE61" s="294"/>
      <c r="IIF61" s="294"/>
      <c r="IIG61" s="294"/>
      <c r="IIH61" s="294"/>
      <c r="III61" s="294"/>
      <c r="IIJ61" s="294"/>
      <c r="IIK61" s="294"/>
      <c r="IIL61" s="294"/>
      <c r="IIM61" s="294"/>
      <c r="IIN61" s="294"/>
      <c r="IIO61" s="294"/>
      <c r="IIP61" s="294"/>
      <c r="IIQ61" s="294"/>
      <c r="IIR61" s="294" t="s">
        <v>15</v>
      </c>
      <c r="IIS61" s="294"/>
      <c r="IIT61" s="294"/>
      <c r="IIU61" s="294"/>
      <c r="IIV61" s="294"/>
      <c r="IIW61" s="294"/>
      <c r="IIX61" s="294"/>
      <c r="IIY61" s="294"/>
      <c r="IIZ61" s="294"/>
      <c r="IJA61" s="294"/>
      <c r="IJB61" s="294"/>
      <c r="IJC61" s="294"/>
      <c r="IJD61" s="294"/>
      <c r="IJE61" s="294"/>
      <c r="IJF61" s="294"/>
      <c r="IJG61" s="294"/>
      <c r="IJH61" s="294" t="s">
        <v>15</v>
      </c>
      <c r="IJI61" s="294"/>
      <c r="IJJ61" s="294"/>
      <c r="IJK61" s="294"/>
      <c r="IJL61" s="294"/>
      <c r="IJM61" s="294"/>
      <c r="IJN61" s="294"/>
      <c r="IJO61" s="294"/>
      <c r="IJP61" s="294"/>
      <c r="IJQ61" s="294"/>
      <c r="IJR61" s="294"/>
      <c r="IJS61" s="294"/>
      <c r="IJT61" s="294"/>
      <c r="IJU61" s="294"/>
      <c r="IJV61" s="294"/>
      <c r="IJW61" s="294"/>
      <c r="IJX61" s="294" t="s">
        <v>15</v>
      </c>
      <c r="IJY61" s="294"/>
      <c r="IJZ61" s="294"/>
      <c r="IKA61" s="294"/>
      <c r="IKB61" s="294"/>
      <c r="IKC61" s="294"/>
      <c r="IKD61" s="294"/>
      <c r="IKE61" s="294"/>
      <c r="IKF61" s="294"/>
      <c r="IKG61" s="294"/>
      <c r="IKH61" s="294"/>
      <c r="IKI61" s="294"/>
      <c r="IKJ61" s="294"/>
      <c r="IKK61" s="294"/>
      <c r="IKL61" s="294"/>
      <c r="IKM61" s="294"/>
      <c r="IKN61" s="294" t="s">
        <v>15</v>
      </c>
      <c r="IKO61" s="294"/>
      <c r="IKP61" s="294"/>
      <c r="IKQ61" s="294"/>
      <c r="IKR61" s="294"/>
      <c r="IKS61" s="294"/>
      <c r="IKT61" s="294"/>
      <c r="IKU61" s="294"/>
      <c r="IKV61" s="294"/>
      <c r="IKW61" s="294"/>
      <c r="IKX61" s="294"/>
      <c r="IKY61" s="294"/>
      <c r="IKZ61" s="294"/>
      <c r="ILA61" s="294"/>
      <c r="ILB61" s="294"/>
      <c r="ILC61" s="294"/>
      <c r="ILD61" s="294" t="s">
        <v>15</v>
      </c>
      <c r="ILE61" s="294"/>
      <c r="ILF61" s="294"/>
      <c r="ILG61" s="294"/>
      <c r="ILH61" s="294"/>
      <c r="ILI61" s="294"/>
      <c r="ILJ61" s="294"/>
      <c r="ILK61" s="294"/>
      <c r="ILL61" s="294"/>
      <c r="ILM61" s="294"/>
      <c r="ILN61" s="294"/>
      <c r="ILO61" s="294"/>
      <c r="ILP61" s="294"/>
      <c r="ILQ61" s="294"/>
      <c r="ILR61" s="294"/>
      <c r="ILS61" s="294"/>
      <c r="ILT61" s="294" t="s">
        <v>15</v>
      </c>
      <c r="ILU61" s="294"/>
      <c r="ILV61" s="294"/>
      <c r="ILW61" s="294"/>
      <c r="ILX61" s="294"/>
      <c r="ILY61" s="294"/>
      <c r="ILZ61" s="294"/>
      <c r="IMA61" s="294"/>
      <c r="IMB61" s="294"/>
      <c r="IMC61" s="294"/>
      <c r="IMD61" s="294"/>
      <c r="IME61" s="294"/>
      <c r="IMF61" s="294"/>
      <c r="IMG61" s="294"/>
      <c r="IMH61" s="294"/>
      <c r="IMI61" s="294"/>
      <c r="IMJ61" s="294" t="s">
        <v>15</v>
      </c>
      <c r="IMK61" s="294"/>
      <c r="IML61" s="294"/>
      <c r="IMM61" s="294"/>
      <c r="IMN61" s="294"/>
      <c r="IMO61" s="294"/>
      <c r="IMP61" s="294"/>
      <c r="IMQ61" s="294"/>
      <c r="IMR61" s="294"/>
      <c r="IMS61" s="294"/>
      <c r="IMT61" s="294"/>
      <c r="IMU61" s="294"/>
      <c r="IMV61" s="294"/>
      <c r="IMW61" s="294"/>
      <c r="IMX61" s="294"/>
      <c r="IMY61" s="294"/>
      <c r="IMZ61" s="294" t="s">
        <v>15</v>
      </c>
      <c r="INA61" s="294"/>
      <c r="INB61" s="294"/>
      <c r="INC61" s="294"/>
      <c r="IND61" s="294"/>
      <c r="INE61" s="294"/>
      <c r="INF61" s="294"/>
      <c r="ING61" s="294"/>
      <c r="INH61" s="294"/>
      <c r="INI61" s="294"/>
      <c r="INJ61" s="294"/>
      <c r="INK61" s="294"/>
      <c r="INL61" s="294"/>
      <c r="INM61" s="294"/>
      <c r="INN61" s="294"/>
      <c r="INO61" s="294"/>
      <c r="INP61" s="294" t="s">
        <v>15</v>
      </c>
      <c r="INQ61" s="294"/>
      <c r="INR61" s="294"/>
      <c r="INS61" s="294"/>
      <c r="INT61" s="294"/>
      <c r="INU61" s="294"/>
      <c r="INV61" s="294"/>
      <c r="INW61" s="294"/>
      <c r="INX61" s="294"/>
      <c r="INY61" s="294"/>
      <c r="INZ61" s="294"/>
      <c r="IOA61" s="294"/>
      <c r="IOB61" s="294"/>
      <c r="IOC61" s="294"/>
      <c r="IOD61" s="294"/>
      <c r="IOE61" s="294"/>
      <c r="IOF61" s="294" t="s">
        <v>15</v>
      </c>
      <c r="IOG61" s="294"/>
      <c r="IOH61" s="294"/>
      <c r="IOI61" s="294"/>
      <c r="IOJ61" s="294"/>
      <c r="IOK61" s="294"/>
      <c r="IOL61" s="294"/>
      <c r="IOM61" s="294"/>
      <c r="ION61" s="294"/>
      <c r="IOO61" s="294"/>
      <c r="IOP61" s="294"/>
      <c r="IOQ61" s="294"/>
      <c r="IOR61" s="294"/>
      <c r="IOS61" s="294"/>
      <c r="IOT61" s="294"/>
      <c r="IOU61" s="294"/>
      <c r="IOV61" s="294" t="s">
        <v>15</v>
      </c>
      <c r="IOW61" s="294"/>
      <c r="IOX61" s="294"/>
      <c r="IOY61" s="294"/>
      <c r="IOZ61" s="294"/>
      <c r="IPA61" s="294"/>
      <c r="IPB61" s="294"/>
      <c r="IPC61" s="294"/>
      <c r="IPD61" s="294"/>
      <c r="IPE61" s="294"/>
      <c r="IPF61" s="294"/>
      <c r="IPG61" s="294"/>
      <c r="IPH61" s="294"/>
      <c r="IPI61" s="294"/>
      <c r="IPJ61" s="294"/>
      <c r="IPK61" s="294"/>
      <c r="IPL61" s="294" t="s">
        <v>15</v>
      </c>
      <c r="IPM61" s="294"/>
      <c r="IPN61" s="294"/>
      <c r="IPO61" s="294"/>
      <c r="IPP61" s="294"/>
      <c r="IPQ61" s="294"/>
      <c r="IPR61" s="294"/>
      <c r="IPS61" s="294"/>
      <c r="IPT61" s="294"/>
      <c r="IPU61" s="294"/>
      <c r="IPV61" s="294"/>
      <c r="IPW61" s="294"/>
      <c r="IPX61" s="294"/>
      <c r="IPY61" s="294"/>
      <c r="IPZ61" s="294"/>
      <c r="IQA61" s="294"/>
      <c r="IQB61" s="294" t="s">
        <v>15</v>
      </c>
      <c r="IQC61" s="294"/>
      <c r="IQD61" s="294"/>
      <c r="IQE61" s="294"/>
      <c r="IQF61" s="294"/>
      <c r="IQG61" s="294"/>
      <c r="IQH61" s="294"/>
      <c r="IQI61" s="294"/>
      <c r="IQJ61" s="294"/>
      <c r="IQK61" s="294"/>
      <c r="IQL61" s="294"/>
      <c r="IQM61" s="294"/>
      <c r="IQN61" s="294"/>
      <c r="IQO61" s="294"/>
      <c r="IQP61" s="294"/>
      <c r="IQQ61" s="294"/>
      <c r="IQR61" s="294" t="s">
        <v>15</v>
      </c>
      <c r="IQS61" s="294"/>
      <c r="IQT61" s="294"/>
      <c r="IQU61" s="294"/>
      <c r="IQV61" s="294"/>
      <c r="IQW61" s="294"/>
      <c r="IQX61" s="294"/>
      <c r="IQY61" s="294"/>
      <c r="IQZ61" s="294"/>
      <c r="IRA61" s="294"/>
      <c r="IRB61" s="294"/>
      <c r="IRC61" s="294"/>
      <c r="IRD61" s="294"/>
      <c r="IRE61" s="294"/>
      <c r="IRF61" s="294"/>
      <c r="IRG61" s="294"/>
      <c r="IRH61" s="294" t="s">
        <v>15</v>
      </c>
      <c r="IRI61" s="294"/>
      <c r="IRJ61" s="294"/>
      <c r="IRK61" s="294"/>
      <c r="IRL61" s="294"/>
      <c r="IRM61" s="294"/>
      <c r="IRN61" s="294"/>
      <c r="IRO61" s="294"/>
      <c r="IRP61" s="294"/>
      <c r="IRQ61" s="294"/>
      <c r="IRR61" s="294"/>
      <c r="IRS61" s="294"/>
      <c r="IRT61" s="294"/>
      <c r="IRU61" s="294"/>
      <c r="IRV61" s="294"/>
      <c r="IRW61" s="294"/>
      <c r="IRX61" s="294" t="s">
        <v>15</v>
      </c>
      <c r="IRY61" s="294"/>
      <c r="IRZ61" s="294"/>
      <c r="ISA61" s="294"/>
      <c r="ISB61" s="294"/>
      <c r="ISC61" s="294"/>
      <c r="ISD61" s="294"/>
      <c r="ISE61" s="294"/>
      <c r="ISF61" s="294"/>
      <c r="ISG61" s="294"/>
      <c r="ISH61" s="294"/>
      <c r="ISI61" s="294"/>
      <c r="ISJ61" s="294"/>
      <c r="ISK61" s="294"/>
      <c r="ISL61" s="294"/>
      <c r="ISM61" s="294"/>
      <c r="ISN61" s="294" t="s">
        <v>15</v>
      </c>
      <c r="ISO61" s="294"/>
      <c r="ISP61" s="294"/>
      <c r="ISQ61" s="294"/>
      <c r="ISR61" s="294"/>
      <c r="ISS61" s="294"/>
      <c r="IST61" s="294"/>
      <c r="ISU61" s="294"/>
      <c r="ISV61" s="294"/>
      <c r="ISW61" s="294"/>
      <c r="ISX61" s="294"/>
      <c r="ISY61" s="294"/>
      <c r="ISZ61" s="294"/>
      <c r="ITA61" s="294"/>
      <c r="ITB61" s="294"/>
      <c r="ITC61" s="294"/>
      <c r="ITD61" s="294" t="s">
        <v>15</v>
      </c>
      <c r="ITE61" s="294"/>
      <c r="ITF61" s="294"/>
      <c r="ITG61" s="294"/>
      <c r="ITH61" s="294"/>
      <c r="ITI61" s="294"/>
      <c r="ITJ61" s="294"/>
      <c r="ITK61" s="294"/>
      <c r="ITL61" s="294"/>
      <c r="ITM61" s="294"/>
      <c r="ITN61" s="294"/>
      <c r="ITO61" s="294"/>
      <c r="ITP61" s="294"/>
      <c r="ITQ61" s="294"/>
      <c r="ITR61" s="294"/>
      <c r="ITS61" s="294"/>
      <c r="ITT61" s="294" t="s">
        <v>15</v>
      </c>
      <c r="ITU61" s="294"/>
      <c r="ITV61" s="294"/>
      <c r="ITW61" s="294"/>
      <c r="ITX61" s="294"/>
      <c r="ITY61" s="294"/>
      <c r="ITZ61" s="294"/>
      <c r="IUA61" s="294"/>
      <c r="IUB61" s="294"/>
      <c r="IUC61" s="294"/>
      <c r="IUD61" s="294"/>
      <c r="IUE61" s="294"/>
      <c r="IUF61" s="294"/>
      <c r="IUG61" s="294"/>
      <c r="IUH61" s="294"/>
      <c r="IUI61" s="294"/>
      <c r="IUJ61" s="294" t="s">
        <v>15</v>
      </c>
      <c r="IUK61" s="294"/>
      <c r="IUL61" s="294"/>
      <c r="IUM61" s="294"/>
      <c r="IUN61" s="294"/>
      <c r="IUO61" s="294"/>
      <c r="IUP61" s="294"/>
      <c r="IUQ61" s="294"/>
      <c r="IUR61" s="294"/>
      <c r="IUS61" s="294"/>
      <c r="IUT61" s="294"/>
      <c r="IUU61" s="294"/>
      <c r="IUV61" s="294"/>
      <c r="IUW61" s="294"/>
      <c r="IUX61" s="294"/>
      <c r="IUY61" s="294"/>
      <c r="IUZ61" s="294" t="s">
        <v>15</v>
      </c>
      <c r="IVA61" s="294"/>
      <c r="IVB61" s="294"/>
      <c r="IVC61" s="294"/>
      <c r="IVD61" s="294"/>
      <c r="IVE61" s="294"/>
      <c r="IVF61" s="294"/>
      <c r="IVG61" s="294"/>
      <c r="IVH61" s="294"/>
      <c r="IVI61" s="294"/>
      <c r="IVJ61" s="294"/>
      <c r="IVK61" s="294"/>
      <c r="IVL61" s="294"/>
      <c r="IVM61" s="294"/>
      <c r="IVN61" s="294"/>
      <c r="IVO61" s="294"/>
      <c r="IVP61" s="294" t="s">
        <v>15</v>
      </c>
      <c r="IVQ61" s="294"/>
      <c r="IVR61" s="294"/>
      <c r="IVS61" s="294"/>
      <c r="IVT61" s="294"/>
      <c r="IVU61" s="294"/>
      <c r="IVV61" s="294"/>
      <c r="IVW61" s="294"/>
      <c r="IVX61" s="294"/>
      <c r="IVY61" s="294"/>
      <c r="IVZ61" s="294"/>
      <c r="IWA61" s="294"/>
      <c r="IWB61" s="294"/>
      <c r="IWC61" s="294"/>
      <c r="IWD61" s="294"/>
      <c r="IWE61" s="294"/>
      <c r="IWF61" s="294" t="s">
        <v>15</v>
      </c>
      <c r="IWG61" s="294"/>
      <c r="IWH61" s="294"/>
      <c r="IWI61" s="294"/>
      <c r="IWJ61" s="294"/>
      <c r="IWK61" s="294"/>
      <c r="IWL61" s="294"/>
      <c r="IWM61" s="294"/>
      <c r="IWN61" s="294"/>
      <c r="IWO61" s="294"/>
      <c r="IWP61" s="294"/>
      <c r="IWQ61" s="294"/>
      <c r="IWR61" s="294"/>
      <c r="IWS61" s="294"/>
      <c r="IWT61" s="294"/>
      <c r="IWU61" s="294"/>
      <c r="IWV61" s="294" t="s">
        <v>15</v>
      </c>
      <c r="IWW61" s="294"/>
      <c r="IWX61" s="294"/>
      <c r="IWY61" s="294"/>
      <c r="IWZ61" s="294"/>
      <c r="IXA61" s="294"/>
      <c r="IXB61" s="294"/>
      <c r="IXC61" s="294"/>
      <c r="IXD61" s="294"/>
      <c r="IXE61" s="294"/>
      <c r="IXF61" s="294"/>
      <c r="IXG61" s="294"/>
      <c r="IXH61" s="294"/>
      <c r="IXI61" s="294"/>
      <c r="IXJ61" s="294"/>
      <c r="IXK61" s="294"/>
      <c r="IXL61" s="294" t="s">
        <v>15</v>
      </c>
      <c r="IXM61" s="294"/>
      <c r="IXN61" s="294"/>
      <c r="IXO61" s="294"/>
      <c r="IXP61" s="294"/>
      <c r="IXQ61" s="294"/>
      <c r="IXR61" s="294"/>
      <c r="IXS61" s="294"/>
      <c r="IXT61" s="294"/>
      <c r="IXU61" s="294"/>
      <c r="IXV61" s="294"/>
      <c r="IXW61" s="294"/>
      <c r="IXX61" s="294"/>
      <c r="IXY61" s="294"/>
      <c r="IXZ61" s="294"/>
      <c r="IYA61" s="294"/>
      <c r="IYB61" s="294" t="s">
        <v>15</v>
      </c>
      <c r="IYC61" s="294"/>
      <c r="IYD61" s="294"/>
      <c r="IYE61" s="294"/>
      <c r="IYF61" s="294"/>
      <c r="IYG61" s="294"/>
      <c r="IYH61" s="294"/>
      <c r="IYI61" s="294"/>
      <c r="IYJ61" s="294"/>
      <c r="IYK61" s="294"/>
      <c r="IYL61" s="294"/>
      <c r="IYM61" s="294"/>
      <c r="IYN61" s="294"/>
      <c r="IYO61" s="294"/>
      <c r="IYP61" s="294"/>
      <c r="IYQ61" s="294"/>
      <c r="IYR61" s="294" t="s">
        <v>15</v>
      </c>
      <c r="IYS61" s="294"/>
      <c r="IYT61" s="294"/>
      <c r="IYU61" s="294"/>
      <c r="IYV61" s="294"/>
      <c r="IYW61" s="294"/>
      <c r="IYX61" s="294"/>
      <c r="IYY61" s="294"/>
      <c r="IYZ61" s="294"/>
      <c r="IZA61" s="294"/>
      <c r="IZB61" s="294"/>
      <c r="IZC61" s="294"/>
      <c r="IZD61" s="294"/>
      <c r="IZE61" s="294"/>
      <c r="IZF61" s="294"/>
      <c r="IZG61" s="294"/>
      <c r="IZH61" s="294" t="s">
        <v>15</v>
      </c>
      <c r="IZI61" s="294"/>
      <c r="IZJ61" s="294"/>
      <c r="IZK61" s="294"/>
      <c r="IZL61" s="294"/>
      <c r="IZM61" s="294"/>
      <c r="IZN61" s="294"/>
      <c r="IZO61" s="294"/>
      <c r="IZP61" s="294"/>
      <c r="IZQ61" s="294"/>
      <c r="IZR61" s="294"/>
      <c r="IZS61" s="294"/>
      <c r="IZT61" s="294"/>
      <c r="IZU61" s="294"/>
      <c r="IZV61" s="294"/>
      <c r="IZW61" s="294"/>
      <c r="IZX61" s="294" t="s">
        <v>15</v>
      </c>
      <c r="IZY61" s="294"/>
      <c r="IZZ61" s="294"/>
      <c r="JAA61" s="294"/>
      <c r="JAB61" s="294"/>
      <c r="JAC61" s="294"/>
      <c r="JAD61" s="294"/>
      <c r="JAE61" s="294"/>
      <c r="JAF61" s="294"/>
      <c r="JAG61" s="294"/>
      <c r="JAH61" s="294"/>
      <c r="JAI61" s="294"/>
      <c r="JAJ61" s="294"/>
      <c r="JAK61" s="294"/>
      <c r="JAL61" s="294"/>
      <c r="JAM61" s="294"/>
      <c r="JAN61" s="294" t="s">
        <v>15</v>
      </c>
      <c r="JAO61" s="294"/>
      <c r="JAP61" s="294"/>
      <c r="JAQ61" s="294"/>
      <c r="JAR61" s="294"/>
      <c r="JAS61" s="294"/>
      <c r="JAT61" s="294"/>
      <c r="JAU61" s="294"/>
      <c r="JAV61" s="294"/>
      <c r="JAW61" s="294"/>
      <c r="JAX61" s="294"/>
      <c r="JAY61" s="294"/>
      <c r="JAZ61" s="294"/>
      <c r="JBA61" s="294"/>
      <c r="JBB61" s="294"/>
      <c r="JBC61" s="294"/>
      <c r="JBD61" s="294" t="s">
        <v>15</v>
      </c>
      <c r="JBE61" s="294"/>
      <c r="JBF61" s="294"/>
      <c r="JBG61" s="294"/>
      <c r="JBH61" s="294"/>
      <c r="JBI61" s="294"/>
      <c r="JBJ61" s="294"/>
      <c r="JBK61" s="294"/>
      <c r="JBL61" s="294"/>
      <c r="JBM61" s="294"/>
      <c r="JBN61" s="294"/>
      <c r="JBO61" s="294"/>
      <c r="JBP61" s="294"/>
      <c r="JBQ61" s="294"/>
      <c r="JBR61" s="294"/>
      <c r="JBS61" s="294"/>
      <c r="JBT61" s="294" t="s">
        <v>15</v>
      </c>
      <c r="JBU61" s="294"/>
      <c r="JBV61" s="294"/>
      <c r="JBW61" s="294"/>
      <c r="JBX61" s="294"/>
      <c r="JBY61" s="294"/>
      <c r="JBZ61" s="294"/>
      <c r="JCA61" s="294"/>
      <c r="JCB61" s="294"/>
      <c r="JCC61" s="294"/>
      <c r="JCD61" s="294"/>
      <c r="JCE61" s="294"/>
      <c r="JCF61" s="294"/>
      <c r="JCG61" s="294"/>
      <c r="JCH61" s="294"/>
      <c r="JCI61" s="294"/>
      <c r="JCJ61" s="294" t="s">
        <v>15</v>
      </c>
      <c r="JCK61" s="294"/>
      <c r="JCL61" s="294"/>
      <c r="JCM61" s="294"/>
      <c r="JCN61" s="294"/>
      <c r="JCO61" s="294"/>
      <c r="JCP61" s="294"/>
      <c r="JCQ61" s="294"/>
      <c r="JCR61" s="294"/>
      <c r="JCS61" s="294"/>
      <c r="JCT61" s="294"/>
      <c r="JCU61" s="294"/>
      <c r="JCV61" s="294"/>
      <c r="JCW61" s="294"/>
      <c r="JCX61" s="294"/>
      <c r="JCY61" s="294"/>
      <c r="JCZ61" s="294" t="s">
        <v>15</v>
      </c>
      <c r="JDA61" s="294"/>
      <c r="JDB61" s="294"/>
      <c r="JDC61" s="294"/>
      <c r="JDD61" s="294"/>
      <c r="JDE61" s="294"/>
      <c r="JDF61" s="294"/>
      <c r="JDG61" s="294"/>
      <c r="JDH61" s="294"/>
      <c r="JDI61" s="294"/>
      <c r="JDJ61" s="294"/>
      <c r="JDK61" s="294"/>
      <c r="JDL61" s="294"/>
      <c r="JDM61" s="294"/>
      <c r="JDN61" s="294"/>
      <c r="JDO61" s="294"/>
      <c r="JDP61" s="294" t="s">
        <v>15</v>
      </c>
      <c r="JDQ61" s="294"/>
      <c r="JDR61" s="294"/>
      <c r="JDS61" s="294"/>
      <c r="JDT61" s="294"/>
      <c r="JDU61" s="294"/>
      <c r="JDV61" s="294"/>
      <c r="JDW61" s="294"/>
      <c r="JDX61" s="294"/>
      <c r="JDY61" s="294"/>
      <c r="JDZ61" s="294"/>
      <c r="JEA61" s="294"/>
      <c r="JEB61" s="294"/>
      <c r="JEC61" s="294"/>
      <c r="JED61" s="294"/>
      <c r="JEE61" s="294"/>
      <c r="JEF61" s="294" t="s">
        <v>15</v>
      </c>
      <c r="JEG61" s="294"/>
      <c r="JEH61" s="294"/>
      <c r="JEI61" s="294"/>
      <c r="JEJ61" s="294"/>
      <c r="JEK61" s="294"/>
      <c r="JEL61" s="294"/>
      <c r="JEM61" s="294"/>
      <c r="JEN61" s="294"/>
      <c r="JEO61" s="294"/>
      <c r="JEP61" s="294"/>
      <c r="JEQ61" s="294"/>
      <c r="JER61" s="294"/>
      <c r="JES61" s="294"/>
      <c r="JET61" s="294"/>
      <c r="JEU61" s="294"/>
      <c r="JEV61" s="294" t="s">
        <v>15</v>
      </c>
      <c r="JEW61" s="294"/>
      <c r="JEX61" s="294"/>
      <c r="JEY61" s="294"/>
      <c r="JEZ61" s="294"/>
      <c r="JFA61" s="294"/>
      <c r="JFB61" s="294"/>
      <c r="JFC61" s="294"/>
      <c r="JFD61" s="294"/>
      <c r="JFE61" s="294"/>
      <c r="JFF61" s="294"/>
      <c r="JFG61" s="294"/>
      <c r="JFH61" s="294"/>
      <c r="JFI61" s="294"/>
      <c r="JFJ61" s="294"/>
      <c r="JFK61" s="294"/>
      <c r="JFL61" s="294" t="s">
        <v>15</v>
      </c>
      <c r="JFM61" s="294"/>
      <c r="JFN61" s="294"/>
      <c r="JFO61" s="294"/>
      <c r="JFP61" s="294"/>
      <c r="JFQ61" s="294"/>
      <c r="JFR61" s="294"/>
      <c r="JFS61" s="294"/>
      <c r="JFT61" s="294"/>
      <c r="JFU61" s="294"/>
      <c r="JFV61" s="294"/>
      <c r="JFW61" s="294"/>
      <c r="JFX61" s="294"/>
      <c r="JFY61" s="294"/>
      <c r="JFZ61" s="294"/>
      <c r="JGA61" s="294"/>
      <c r="JGB61" s="294" t="s">
        <v>15</v>
      </c>
      <c r="JGC61" s="294"/>
      <c r="JGD61" s="294"/>
      <c r="JGE61" s="294"/>
      <c r="JGF61" s="294"/>
      <c r="JGG61" s="294"/>
      <c r="JGH61" s="294"/>
      <c r="JGI61" s="294"/>
      <c r="JGJ61" s="294"/>
      <c r="JGK61" s="294"/>
      <c r="JGL61" s="294"/>
      <c r="JGM61" s="294"/>
      <c r="JGN61" s="294"/>
      <c r="JGO61" s="294"/>
      <c r="JGP61" s="294"/>
      <c r="JGQ61" s="294"/>
      <c r="JGR61" s="294" t="s">
        <v>15</v>
      </c>
      <c r="JGS61" s="294"/>
      <c r="JGT61" s="294"/>
      <c r="JGU61" s="294"/>
      <c r="JGV61" s="294"/>
      <c r="JGW61" s="294"/>
      <c r="JGX61" s="294"/>
      <c r="JGY61" s="294"/>
      <c r="JGZ61" s="294"/>
      <c r="JHA61" s="294"/>
      <c r="JHB61" s="294"/>
      <c r="JHC61" s="294"/>
      <c r="JHD61" s="294"/>
      <c r="JHE61" s="294"/>
      <c r="JHF61" s="294"/>
      <c r="JHG61" s="294"/>
      <c r="JHH61" s="294" t="s">
        <v>15</v>
      </c>
      <c r="JHI61" s="294"/>
      <c r="JHJ61" s="294"/>
      <c r="JHK61" s="294"/>
      <c r="JHL61" s="294"/>
      <c r="JHM61" s="294"/>
      <c r="JHN61" s="294"/>
      <c r="JHO61" s="294"/>
      <c r="JHP61" s="294"/>
      <c r="JHQ61" s="294"/>
      <c r="JHR61" s="294"/>
      <c r="JHS61" s="294"/>
      <c r="JHT61" s="294"/>
      <c r="JHU61" s="294"/>
      <c r="JHV61" s="294"/>
      <c r="JHW61" s="294"/>
      <c r="JHX61" s="294" t="s">
        <v>15</v>
      </c>
      <c r="JHY61" s="294"/>
      <c r="JHZ61" s="294"/>
      <c r="JIA61" s="294"/>
      <c r="JIB61" s="294"/>
      <c r="JIC61" s="294"/>
      <c r="JID61" s="294"/>
      <c r="JIE61" s="294"/>
      <c r="JIF61" s="294"/>
      <c r="JIG61" s="294"/>
      <c r="JIH61" s="294"/>
      <c r="JII61" s="294"/>
      <c r="JIJ61" s="294"/>
      <c r="JIK61" s="294"/>
      <c r="JIL61" s="294"/>
      <c r="JIM61" s="294"/>
      <c r="JIN61" s="294" t="s">
        <v>15</v>
      </c>
      <c r="JIO61" s="294"/>
      <c r="JIP61" s="294"/>
      <c r="JIQ61" s="294"/>
      <c r="JIR61" s="294"/>
      <c r="JIS61" s="294"/>
      <c r="JIT61" s="294"/>
      <c r="JIU61" s="294"/>
      <c r="JIV61" s="294"/>
      <c r="JIW61" s="294"/>
      <c r="JIX61" s="294"/>
      <c r="JIY61" s="294"/>
      <c r="JIZ61" s="294"/>
      <c r="JJA61" s="294"/>
      <c r="JJB61" s="294"/>
      <c r="JJC61" s="294"/>
      <c r="JJD61" s="294" t="s">
        <v>15</v>
      </c>
      <c r="JJE61" s="294"/>
      <c r="JJF61" s="294"/>
      <c r="JJG61" s="294"/>
      <c r="JJH61" s="294"/>
      <c r="JJI61" s="294"/>
      <c r="JJJ61" s="294"/>
      <c r="JJK61" s="294"/>
      <c r="JJL61" s="294"/>
      <c r="JJM61" s="294"/>
      <c r="JJN61" s="294"/>
      <c r="JJO61" s="294"/>
      <c r="JJP61" s="294"/>
      <c r="JJQ61" s="294"/>
      <c r="JJR61" s="294"/>
      <c r="JJS61" s="294"/>
      <c r="JJT61" s="294" t="s">
        <v>15</v>
      </c>
      <c r="JJU61" s="294"/>
      <c r="JJV61" s="294"/>
      <c r="JJW61" s="294"/>
      <c r="JJX61" s="294"/>
      <c r="JJY61" s="294"/>
      <c r="JJZ61" s="294"/>
      <c r="JKA61" s="294"/>
      <c r="JKB61" s="294"/>
      <c r="JKC61" s="294"/>
      <c r="JKD61" s="294"/>
      <c r="JKE61" s="294"/>
      <c r="JKF61" s="294"/>
      <c r="JKG61" s="294"/>
      <c r="JKH61" s="294"/>
      <c r="JKI61" s="294"/>
      <c r="JKJ61" s="294" t="s">
        <v>15</v>
      </c>
      <c r="JKK61" s="294"/>
      <c r="JKL61" s="294"/>
      <c r="JKM61" s="294"/>
      <c r="JKN61" s="294"/>
      <c r="JKO61" s="294"/>
      <c r="JKP61" s="294"/>
      <c r="JKQ61" s="294"/>
      <c r="JKR61" s="294"/>
      <c r="JKS61" s="294"/>
      <c r="JKT61" s="294"/>
      <c r="JKU61" s="294"/>
      <c r="JKV61" s="294"/>
      <c r="JKW61" s="294"/>
      <c r="JKX61" s="294"/>
      <c r="JKY61" s="294"/>
      <c r="JKZ61" s="294" t="s">
        <v>15</v>
      </c>
      <c r="JLA61" s="294"/>
      <c r="JLB61" s="294"/>
      <c r="JLC61" s="294"/>
      <c r="JLD61" s="294"/>
      <c r="JLE61" s="294"/>
      <c r="JLF61" s="294"/>
      <c r="JLG61" s="294"/>
      <c r="JLH61" s="294"/>
      <c r="JLI61" s="294"/>
      <c r="JLJ61" s="294"/>
      <c r="JLK61" s="294"/>
      <c r="JLL61" s="294"/>
      <c r="JLM61" s="294"/>
      <c r="JLN61" s="294"/>
      <c r="JLO61" s="294"/>
      <c r="JLP61" s="294" t="s">
        <v>15</v>
      </c>
      <c r="JLQ61" s="294"/>
      <c r="JLR61" s="294"/>
      <c r="JLS61" s="294"/>
      <c r="JLT61" s="294"/>
      <c r="JLU61" s="294"/>
      <c r="JLV61" s="294"/>
      <c r="JLW61" s="294"/>
      <c r="JLX61" s="294"/>
      <c r="JLY61" s="294"/>
      <c r="JLZ61" s="294"/>
      <c r="JMA61" s="294"/>
      <c r="JMB61" s="294"/>
      <c r="JMC61" s="294"/>
      <c r="JMD61" s="294"/>
      <c r="JME61" s="294"/>
      <c r="JMF61" s="294" t="s">
        <v>15</v>
      </c>
      <c r="JMG61" s="294"/>
      <c r="JMH61" s="294"/>
      <c r="JMI61" s="294"/>
      <c r="JMJ61" s="294"/>
      <c r="JMK61" s="294"/>
      <c r="JML61" s="294"/>
      <c r="JMM61" s="294"/>
      <c r="JMN61" s="294"/>
      <c r="JMO61" s="294"/>
      <c r="JMP61" s="294"/>
      <c r="JMQ61" s="294"/>
      <c r="JMR61" s="294"/>
      <c r="JMS61" s="294"/>
      <c r="JMT61" s="294"/>
      <c r="JMU61" s="294"/>
      <c r="JMV61" s="294" t="s">
        <v>15</v>
      </c>
      <c r="JMW61" s="294"/>
      <c r="JMX61" s="294"/>
      <c r="JMY61" s="294"/>
      <c r="JMZ61" s="294"/>
      <c r="JNA61" s="294"/>
      <c r="JNB61" s="294"/>
      <c r="JNC61" s="294"/>
      <c r="JND61" s="294"/>
      <c r="JNE61" s="294"/>
      <c r="JNF61" s="294"/>
      <c r="JNG61" s="294"/>
      <c r="JNH61" s="294"/>
      <c r="JNI61" s="294"/>
      <c r="JNJ61" s="294"/>
      <c r="JNK61" s="294"/>
      <c r="JNL61" s="294" t="s">
        <v>15</v>
      </c>
      <c r="JNM61" s="294"/>
      <c r="JNN61" s="294"/>
      <c r="JNO61" s="294"/>
      <c r="JNP61" s="294"/>
      <c r="JNQ61" s="294"/>
      <c r="JNR61" s="294"/>
      <c r="JNS61" s="294"/>
      <c r="JNT61" s="294"/>
      <c r="JNU61" s="294"/>
      <c r="JNV61" s="294"/>
      <c r="JNW61" s="294"/>
      <c r="JNX61" s="294"/>
      <c r="JNY61" s="294"/>
      <c r="JNZ61" s="294"/>
      <c r="JOA61" s="294"/>
      <c r="JOB61" s="294" t="s">
        <v>15</v>
      </c>
      <c r="JOC61" s="294"/>
      <c r="JOD61" s="294"/>
      <c r="JOE61" s="294"/>
      <c r="JOF61" s="294"/>
      <c r="JOG61" s="294"/>
      <c r="JOH61" s="294"/>
      <c r="JOI61" s="294"/>
      <c r="JOJ61" s="294"/>
      <c r="JOK61" s="294"/>
      <c r="JOL61" s="294"/>
      <c r="JOM61" s="294"/>
      <c r="JON61" s="294"/>
      <c r="JOO61" s="294"/>
      <c r="JOP61" s="294"/>
      <c r="JOQ61" s="294"/>
      <c r="JOR61" s="294" t="s">
        <v>15</v>
      </c>
      <c r="JOS61" s="294"/>
      <c r="JOT61" s="294"/>
      <c r="JOU61" s="294"/>
      <c r="JOV61" s="294"/>
      <c r="JOW61" s="294"/>
      <c r="JOX61" s="294"/>
      <c r="JOY61" s="294"/>
      <c r="JOZ61" s="294"/>
      <c r="JPA61" s="294"/>
      <c r="JPB61" s="294"/>
      <c r="JPC61" s="294"/>
      <c r="JPD61" s="294"/>
      <c r="JPE61" s="294"/>
      <c r="JPF61" s="294"/>
      <c r="JPG61" s="294"/>
      <c r="JPH61" s="294" t="s">
        <v>15</v>
      </c>
      <c r="JPI61" s="294"/>
      <c r="JPJ61" s="294"/>
      <c r="JPK61" s="294"/>
      <c r="JPL61" s="294"/>
      <c r="JPM61" s="294"/>
      <c r="JPN61" s="294"/>
      <c r="JPO61" s="294"/>
      <c r="JPP61" s="294"/>
      <c r="JPQ61" s="294"/>
      <c r="JPR61" s="294"/>
      <c r="JPS61" s="294"/>
      <c r="JPT61" s="294"/>
      <c r="JPU61" s="294"/>
      <c r="JPV61" s="294"/>
      <c r="JPW61" s="294"/>
      <c r="JPX61" s="294" t="s">
        <v>15</v>
      </c>
      <c r="JPY61" s="294"/>
      <c r="JPZ61" s="294"/>
      <c r="JQA61" s="294"/>
      <c r="JQB61" s="294"/>
      <c r="JQC61" s="294"/>
      <c r="JQD61" s="294"/>
      <c r="JQE61" s="294"/>
      <c r="JQF61" s="294"/>
      <c r="JQG61" s="294"/>
      <c r="JQH61" s="294"/>
      <c r="JQI61" s="294"/>
      <c r="JQJ61" s="294"/>
      <c r="JQK61" s="294"/>
      <c r="JQL61" s="294"/>
      <c r="JQM61" s="294"/>
      <c r="JQN61" s="294" t="s">
        <v>15</v>
      </c>
      <c r="JQO61" s="294"/>
      <c r="JQP61" s="294"/>
      <c r="JQQ61" s="294"/>
      <c r="JQR61" s="294"/>
      <c r="JQS61" s="294"/>
      <c r="JQT61" s="294"/>
      <c r="JQU61" s="294"/>
      <c r="JQV61" s="294"/>
      <c r="JQW61" s="294"/>
      <c r="JQX61" s="294"/>
      <c r="JQY61" s="294"/>
      <c r="JQZ61" s="294"/>
      <c r="JRA61" s="294"/>
      <c r="JRB61" s="294"/>
      <c r="JRC61" s="294"/>
      <c r="JRD61" s="294" t="s">
        <v>15</v>
      </c>
      <c r="JRE61" s="294"/>
      <c r="JRF61" s="294"/>
      <c r="JRG61" s="294"/>
      <c r="JRH61" s="294"/>
      <c r="JRI61" s="294"/>
      <c r="JRJ61" s="294"/>
      <c r="JRK61" s="294"/>
      <c r="JRL61" s="294"/>
      <c r="JRM61" s="294"/>
      <c r="JRN61" s="294"/>
      <c r="JRO61" s="294"/>
      <c r="JRP61" s="294"/>
      <c r="JRQ61" s="294"/>
      <c r="JRR61" s="294"/>
      <c r="JRS61" s="294"/>
      <c r="JRT61" s="294" t="s">
        <v>15</v>
      </c>
      <c r="JRU61" s="294"/>
      <c r="JRV61" s="294"/>
      <c r="JRW61" s="294"/>
      <c r="JRX61" s="294"/>
      <c r="JRY61" s="294"/>
      <c r="JRZ61" s="294"/>
      <c r="JSA61" s="294"/>
      <c r="JSB61" s="294"/>
      <c r="JSC61" s="294"/>
      <c r="JSD61" s="294"/>
      <c r="JSE61" s="294"/>
      <c r="JSF61" s="294"/>
      <c r="JSG61" s="294"/>
      <c r="JSH61" s="294"/>
      <c r="JSI61" s="294"/>
      <c r="JSJ61" s="294" t="s">
        <v>15</v>
      </c>
      <c r="JSK61" s="294"/>
      <c r="JSL61" s="294"/>
      <c r="JSM61" s="294"/>
      <c r="JSN61" s="294"/>
      <c r="JSO61" s="294"/>
      <c r="JSP61" s="294"/>
      <c r="JSQ61" s="294"/>
      <c r="JSR61" s="294"/>
      <c r="JSS61" s="294"/>
      <c r="JST61" s="294"/>
      <c r="JSU61" s="294"/>
      <c r="JSV61" s="294"/>
      <c r="JSW61" s="294"/>
      <c r="JSX61" s="294"/>
      <c r="JSY61" s="294"/>
      <c r="JSZ61" s="294" t="s">
        <v>15</v>
      </c>
      <c r="JTA61" s="294"/>
      <c r="JTB61" s="294"/>
      <c r="JTC61" s="294"/>
      <c r="JTD61" s="294"/>
      <c r="JTE61" s="294"/>
      <c r="JTF61" s="294"/>
      <c r="JTG61" s="294"/>
      <c r="JTH61" s="294"/>
      <c r="JTI61" s="294"/>
      <c r="JTJ61" s="294"/>
      <c r="JTK61" s="294"/>
      <c r="JTL61" s="294"/>
      <c r="JTM61" s="294"/>
      <c r="JTN61" s="294"/>
      <c r="JTO61" s="294"/>
      <c r="JTP61" s="294" t="s">
        <v>15</v>
      </c>
      <c r="JTQ61" s="294"/>
      <c r="JTR61" s="294"/>
      <c r="JTS61" s="294"/>
      <c r="JTT61" s="294"/>
      <c r="JTU61" s="294"/>
      <c r="JTV61" s="294"/>
      <c r="JTW61" s="294"/>
      <c r="JTX61" s="294"/>
      <c r="JTY61" s="294"/>
      <c r="JTZ61" s="294"/>
      <c r="JUA61" s="294"/>
      <c r="JUB61" s="294"/>
      <c r="JUC61" s="294"/>
      <c r="JUD61" s="294"/>
      <c r="JUE61" s="294"/>
      <c r="JUF61" s="294" t="s">
        <v>15</v>
      </c>
      <c r="JUG61" s="294"/>
      <c r="JUH61" s="294"/>
      <c r="JUI61" s="294"/>
      <c r="JUJ61" s="294"/>
      <c r="JUK61" s="294"/>
      <c r="JUL61" s="294"/>
      <c r="JUM61" s="294"/>
      <c r="JUN61" s="294"/>
      <c r="JUO61" s="294"/>
      <c r="JUP61" s="294"/>
      <c r="JUQ61" s="294"/>
      <c r="JUR61" s="294"/>
      <c r="JUS61" s="294"/>
      <c r="JUT61" s="294"/>
      <c r="JUU61" s="294"/>
      <c r="JUV61" s="294" t="s">
        <v>15</v>
      </c>
      <c r="JUW61" s="294"/>
      <c r="JUX61" s="294"/>
      <c r="JUY61" s="294"/>
      <c r="JUZ61" s="294"/>
      <c r="JVA61" s="294"/>
      <c r="JVB61" s="294"/>
      <c r="JVC61" s="294"/>
      <c r="JVD61" s="294"/>
      <c r="JVE61" s="294"/>
      <c r="JVF61" s="294"/>
      <c r="JVG61" s="294"/>
      <c r="JVH61" s="294"/>
      <c r="JVI61" s="294"/>
      <c r="JVJ61" s="294"/>
      <c r="JVK61" s="294"/>
      <c r="JVL61" s="294" t="s">
        <v>15</v>
      </c>
      <c r="JVM61" s="294"/>
      <c r="JVN61" s="294"/>
      <c r="JVO61" s="294"/>
      <c r="JVP61" s="294"/>
      <c r="JVQ61" s="294"/>
      <c r="JVR61" s="294"/>
      <c r="JVS61" s="294"/>
      <c r="JVT61" s="294"/>
      <c r="JVU61" s="294"/>
      <c r="JVV61" s="294"/>
      <c r="JVW61" s="294"/>
      <c r="JVX61" s="294"/>
      <c r="JVY61" s="294"/>
      <c r="JVZ61" s="294"/>
      <c r="JWA61" s="294"/>
      <c r="JWB61" s="294" t="s">
        <v>15</v>
      </c>
      <c r="JWC61" s="294"/>
      <c r="JWD61" s="294"/>
      <c r="JWE61" s="294"/>
      <c r="JWF61" s="294"/>
      <c r="JWG61" s="294"/>
      <c r="JWH61" s="294"/>
      <c r="JWI61" s="294"/>
      <c r="JWJ61" s="294"/>
      <c r="JWK61" s="294"/>
      <c r="JWL61" s="294"/>
      <c r="JWM61" s="294"/>
      <c r="JWN61" s="294"/>
      <c r="JWO61" s="294"/>
      <c r="JWP61" s="294"/>
      <c r="JWQ61" s="294"/>
      <c r="JWR61" s="294" t="s">
        <v>15</v>
      </c>
      <c r="JWS61" s="294"/>
      <c r="JWT61" s="294"/>
      <c r="JWU61" s="294"/>
      <c r="JWV61" s="294"/>
      <c r="JWW61" s="294"/>
      <c r="JWX61" s="294"/>
      <c r="JWY61" s="294"/>
      <c r="JWZ61" s="294"/>
      <c r="JXA61" s="294"/>
      <c r="JXB61" s="294"/>
      <c r="JXC61" s="294"/>
      <c r="JXD61" s="294"/>
      <c r="JXE61" s="294"/>
      <c r="JXF61" s="294"/>
      <c r="JXG61" s="294"/>
      <c r="JXH61" s="294" t="s">
        <v>15</v>
      </c>
      <c r="JXI61" s="294"/>
      <c r="JXJ61" s="294"/>
      <c r="JXK61" s="294"/>
      <c r="JXL61" s="294"/>
      <c r="JXM61" s="294"/>
      <c r="JXN61" s="294"/>
      <c r="JXO61" s="294"/>
      <c r="JXP61" s="294"/>
      <c r="JXQ61" s="294"/>
      <c r="JXR61" s="294"/>
      <c r="JXS61" s="294"/>
      <c r="JXT61" s="294"/>
      <c r="JXU61" s="294"/>
      <c r="JXV61" s="294"/>
      <c r="JXW61" s="294"/>
      <c r="JXX61" s="294" t="s">
        <v>15</v>
      </c>
      <c r="JXY61" s="294"/>
      <c r="JXZ61" s="294"/>
      <c r="JYA61" s="294"/>
      <c r="JYB61" s="294"/>
      <c r="JYC61" s="294"/>
      <c r="JYD61" s="294"/>
      <c r="JYE61" s="294"/>
      <c r="JYF61" s="294"/>
      <c r="JYG61" s="294"/>
      <c r="JYH61" s="294"/>
      <c r="JYI61" s="294"/>
      <c r="JYJ61" s="294"/>
      <c r="JYK61" s="294"/>
      <c r="JYL61" s="294"/>
      <c r="JYM61" s="294"/>
      <c r="JYN61" s="294" t="s">
        <v>15</v>
      </c>
      <c r="JYO61" s="294"/>
      <c r="JYP61" s="294"/>
      <c r="JYQ61" s="294"/>
      <c r="JYR61" s="294"/>
      <c r="JYS61" s="294"/>
      <c r="JYT61" s="294"/>
      <c r="JYU61" s="294"/>
      <c r="JYV61" s="294"/>
      <c r="JYW61" s="294"/>
      <c r="JYX61" s="294"/>
      <c r="JYY61" s="294"/>
      <c r="JYZ61" s="294"/>
      <c r="JZA61" s="294"/>
      <c r="JZB61" s="294"/>
      <c r="JZC61" s="294"/>
      <c r="JZD61" s="294" t="s">
        <v>15</v>
      </c>
      <c r="JZE61" s="294"/>
      <c r="JZF61" s="294"/>
      <c r="JZG61" s="294"/>
      <c r="JZH61" s="294"/>
      <c r="JZI61" s="294"/>
      <c r="JZJ61" s="294"/>
      <c r="JZK61" s="294"/>
      <c r="JZL61" s="294"/>
      <c r="JZM61" s="294"/>
      <c r="JZN61" s="294"/>
      <c r="JZO61" s="294"/>
      <c r="JZP61" s="294"/>
      <c r="JZQ61" s="294"/>
      <c r="JZR61" s="294"/>
      <c r="JZS61" s="294"/>
      <c r="JZT61" s="294" t="s">
        <v>15</v>
      </c>
      <c r="JZU61" s="294"/>
      <c r="JZV61" s="294"/>
      <c r="JZW61" s="294"/>
      <c r="JZX61" s="294"/>
      <c r="JZY61" s="294"/>
      <c r="JZZ61" s="294"/>
      <c r="KAA61" s="294"/>
      <c r="KAB61" s="294"/>
      <c r="KAC61" s="294"/>
      <c r="KAD61" s="294"/>
      <c r="KAE61" s="294"/>
      <c r="KAF61" s="294"/>
      <c r="KAG61" s="294"/>
      <c r="KAH61" s="294"/>
      <c r="KAI61" s="294"/>
      <c r="KAJ61" s="294" t="s">
        <v>15</v>
      </c>
      <c r="KAK61" s="294"/>
      <c r="KAL61" s="294"/>
      <c r="KAM61" s="294"/>
      <c r="KAN61" s="294"/>
      <c r="KAO61" s="294"/>
      <c r="KAP61" s="294"/>
      <c r="KAQ61" s="294"/>
      <c r="KAR61" s="294"/>
      <c r="KAS61" s="294"/>
      <c r="KAT61" s="294"/>
      <c r="KAU61" s="294"/>
      <c r="KAV61" s="294"/>
      <c r="KAW61" s="294"/>
      <c r="KAX61" s="294"/>
      <c r="KAY61" s="294"/>
      <c r="KAZ61" s="294" t="s">
        <v>15</v>
      </c>
      <c r="KBA61" s="294"/>
      <c r="KBB61" s="294"/>
      <c r="KBC61" s="294"/>
      <c r="KBD61" s="294"/>
      <c r="KBE61" s="294"/>
      <c r="KBF61" s="294"/>
      <c r="KBG61" s="294"/>
      <c r="KBH61" s="294"/>
      <c r="KBI61" s="294"/>
      <c r="KBJ61" s="294"/>
      <c r="KBK61" s="294"/>
      <c r="KBL61" s="294"/>
      <c r="KBM61" s="294"/>
      <c r="KBN61" s="294"/>
      <c r="KBO61" s="294"/>
      <c r="KBP61" s="294" t="s">
        <v>15</v>
      </c>
      <c r="KBQ61" s="294"/>
      <c r="KBR61" s="294"/>
      <c r="KBS61" s="294"/>
      <c r="KBT61" s="294"/>
      <c r="KBU61" s="294"/>
      <c r="KBV61" s="294"/>
      <c r="KBW61" s="294"/>
      <c r="KBX61" s="294"/>
      <c r="KBY61" s="294"/>
      <c r="KBZ61" s="294"/>
      <c r="KCA61" s="294"/>
      <c r="KCB61" s="294"/>
      <c r="KCC61" s="294"/>
      <c r="KCD61" s="294"/>
      <c r="KCE61" s="294"/>
      <c r="KCF61" s="294" t="s">
        <v>15</v>
      </c>
      <c r="KCG61" s="294"/>
      <c r="KCH61" s="294"/>
      <c r="KCI61" s="294"/>
      <c r="KCJ61" s="294"/>
      <c r="KCK61" s="294"/>
      <c r="KCL61" s="294"/>
      <c r="KCM61" s="294"/>
      <c r="KCN61" s="294"/>
      <c r="KCO61" s="294"/>
      <c r="KCP61" s="294"/>
      <c r="KCQ61" s="294"/>
      <c r="KCR61" s="294"/>
      <c r="KCS61" s="294"/>
      <c r="KCT61" s="294"/>
      <c r="KCU61" s="294"/>
      <c r="KCV61" s="294" t="s">
        <v>15</v>
      </c>
      <c r="KCW61" s="294"/>
      <c r="KCX61" s="294"/>
      <c r="KCY61" s="294"/>
      <c r="KCZ61" s="294"/>
      <c r="KDA61" s="294"/>
      <c r="KDB61" s="294"/>
      <c r="KDC61" s="294"/>
      <c r="KDD61" s="294"/>
      <c r="KDE61" s="294"/>
      <c r="KDF61" s="294"/>
      <c r="KDG61" s="294"/>
      <c r="KDH61" s="294"/>
      <c r="KDI61" s="294"/>
      <c r="KDJ61" s="294"/>
      <c r="KDK61" s="294"/>
      <c r="KDL61" s="294" t="s">
        <v>15</v>
      </c>
      <c r="KDM61" s="294"/>
      <c r="KDN61" s="294"/>
      <c r="KDO61" s="294"/>
      <c r="KDP61" s="294"/>
      <c r="KDQ61" s="294"/>
      <c r="KDR61" s="294"/>
      <c r="KDS61" s="294"/>
      <c r="KDT61" s="294"/>
      <c r="KDU61" s="294"/>
      <c r="KDV61" s="294"/>
      <c r="KDW61" s="294"/>
      <c r="KDX61" s="294"/>
      <c r="KDY61" s="294"/>
      <c r="KDZ61" s="294"/>
      <c r="KEA61" s="294"/>
      <c r="KEB61" s="294" t="s">
        <v>15</v>
      </c>
      <c r="KEC61" s="294"/>
      <c r="KED61" s="294"/>
      <c r="KEE61" s="294"/>
      <c r="KEF61" s="294"/>
      <c r="KEG61" s="294"/>
      <c r="KEH61" s="294"/>
      <c r="KEI61" s="294"/>
      <c r="KEJ61" s="294"/>
      <c r="KEK61" s="294"/>
      <c r="KEL61" s="294"/>
      <c r="KEM61" s="294"/>
      <c r="KEN61" s="294"/>
      <c r="KEO61" s="294"/>
      <c r="KEP61" s="294"/>
      <c r="KEQ61" s="294"/>
      <c r="KER61" s="294" t="s">
        <v>15</v>
      </c>
      <c r="KES61" s="294"/>
      <c r="KET61" s="294"/>
      <c r="KEU61" s="294"/>
      <c r="KEV61" s="294"/>
      <c r="KEW61" s="294"/>
      <c r="KEX61" s="294"/>
      <c r="KEY61" s="294"/>
      <c r="KEZ61" s="294"/>
      <c r="KFA61" s="294"/>
      <c r="KFB61" s="294"/>
      <c r="KFC61" s="294"/>
      <c r="KFD61" s="294"/>
      <c r="KFE61" s="294"/>
      <c r="KFF61" s="294"/>
      <c r="KFG61" s="294"/>
      <c r="KFH61" s="294" t="s">
        <v>15</v>
      </c>
      <c r="KFI61" s="294"/>
      <c r="KFJ61" s="294"/>
      <c r="KFK61" s="294"/>
      <c r="KFL61" s="294"/>
      <c r="KFM61" s="294"/>
      <c r="KFN61" s="294"/>
      <c r="KFO61" s="294"/>
      <c r="KFP61" s="294"/>
      <c r="KFQ61" s="294"/>
      <c r="KFR61" s="294"/>
      <c r="KFS61" s="294"/>
      <c r="KFT61" s="294"/>
      <c r="KFU61" s="294"/>
      <c r="KFV61" s="294"/>
      <c r="KFW61" s="294"/>
      <c r="KFX61" s="294" t="s">
        <v>15</v>
      </c>
      <c r="KFY61" s="294"/>
      <c r="KFZ61" s="294"/>
      <c r="KGA61" s="294"/>
      <c r="KGB61" s="294"/>
      <c r="KGC61" s="294"/>
      <c r="KGD61" s="294"/>
      <c r="KGE61" s="294"/>
      <c r="KGF61" s="294"/>
      <c r="KGG61" s="294"/>
      <c r="KGH61" s="294"/>
      <c r="KGI61" s="294"/>
      <c r="KGJ61" s="294"/>
      <c r="KGK61" s="294"/>
      <c r="KGL61" s="294"/>
      <c r="KGM61" s="294"/>
      <c r="KGN61" s="294" t="s">
        <v>15</v>
      </c>
      <c r="KGO61" s="294"/>
      <c r="KGP61" s="294"/>
      <c r="KGQ61" s="294"/>
      <c r="KGR61" s="294"/>
      <c r="KGS61" s="294"/>
      <c r="KGT61" s="294"/>
      <c r="KGU61" s="294"/>
      <c r="KGV61" s="294"/>
      <c r="KGW61" s="294"/>
      <c r="KGX61" s="294"/>
      <c r="KGY61" s="294"/>
      <c r="KGZ61" s="294"/>
      <c r="KHA61" s="294"/>
      <c r="KHB61" s="294"/>
      <c r="KHC61" s="294"/>
      <c r="KHD61" s="294" t="s">
        <v>15</v>
      </c>
      <c r="KHE61" s="294"/>
      <c r="KHF61" s="294"/>
      <c r="KHG61" s="294"/>
      <c r="KHH61" s="294"/>
      <c r="KHI61" s="294"/>
      <c r="KHJ61" s="294"/>
      <c r="KHK61" s="294"/>
      <c r="KHL61" s="294"/>
      <c r="KHM61" s="294"/>
      <c r="KHN61" s="294"/>
      <c r="KHO61" s="294"/>
      <c r="KHP61" s="294"/>
      <c r="KHQ61" s="294"/>
      <c r="KHR61" s="294"/>
      <c r="KHS61" s="294"/>
      <c r="KHT61" s="294" t="s">
        <v>15</v>
      </c>
      <c r="KHU61" s="294"/>
      <c r="KHV61" s="294"/>
      <c r="KHW61" s="294"/>
      <c r="KHX61" s="294"/>
      <c r="KHY61" s="294"/>
      <c r="KHZ61" s="294"/>
      <c r="KIA61" s="294"/>
      <c r="KIB61" s="294"/>
      <c r="KIC61" s="294"/>
      <c r="KID61" s="294"/>
      <c r="KIE61" s="294"/>
      <c r="KIF61" s="294"/>
      <c r="KIG61" s="294"/>
      <c r="KIH61" s="294"/>
      <c r="KII61" s="294"/>
      <c r="KIJ61" s="294" t="s">
        <v>15</v>
      </c>
      <c r="KIK61" s="294"/>
      <c r="KIL61" s="294"/>
      <c r="KIM61" s="294"/>
      <c r="KIN61" s="294"/>
      <c r="KIO61" s="294"/>
      <c r="KIP61" s="294"/>
      <c r="KIQ61" s="294"/>
      <c r="KIR61" s="294"/>
      <c r="KIS61" s="294"/>
      <c r="KIT61" s="294"/>
      <c r="KIU61" s="294"/>
      <c r="KIV61" s="294"/>
      <c r="KIW61" s="294"/>
      <c r="KIX61" s="294"/>
      <c r="KIY61" s="294"/>
      <c r="KIZ61" s="294" t="s">
        <v>15</v>
      </c>
      <c r="KJA61" s="294"/>
      <c r="KJB61" s="294"/>
      <c r="KJC61" s="294"/>
      <c r="KJD61" s="294"/>
      <c r="KJE61" s="294"/>
      <c r="KJF61" s="294"/>
      <c r="KJG61" s="294"/>
      <c r="KJH61" s="294"/>
      <c r="KJI61" s="294"/>
      <c r="KJJ61" s="294"/>
      <c r="KJK61" s="294"/>
      <c r="KJL61" s="294"/>
      <c r="KJM61" s="294"/>
      <c r="KJN61" s="294"/>
      <c r="KJO61" s="294"/>
      <c r="KJP61" s="294" t="s">
        <v>15</v>
      </c>
      <c r="KJQ61" s="294"/>
      <c r="KJR61" s="294"/>
      <c r="KJS61" s="294"/>
      <c r="KJT61" s="294"/>
      <c r="KJU61" s="294"/>
      <c r="KJV61" s="294"/>
      <c r="KJW61" s="294"/>
      <c r="KJX61" s="294"/>
      <c r="KJY61" s="294"/>
      <c r="KJZ61" s="294"/>
      <c r="KKA61" s="294"/>
      <c r="KKB61" s="294"/>
      <c r="KKC61" s="294"/>
      <c r="KKD61" s="294"/>
      <c r="KKE61" s="294"/>
      <c r="KKF61" s="294" t="s">
        <v>15</v>
      </c>
      <c r="KKG61" s="294"/>
      <c r="KKH61" s="294"/>
      <c r="KKI61" s="294"/>
      <c r="KKJ61" s="294"/>
      <c r="KKK61" s="294"/>
      <c r="KKL61" s="294"/>
      <c r="KKM61" s="294"/>
      <c r="KKN61" s="294"/>
      <c r="KKO61" s="294"/>
      <c r="KKP61" s="294"/>
      <c r="KKQ61" s="294"/>
      <c r="KKR61" s="294"/>
      <c r="KKS61" s="294"/>
      <c r="KKT61" s="294"/>
      <c r="KKU61" s="294"/>
      <c r="KKV61" s="294" t="s">
        <v>15</v>
      </c>
      <c r="KKW61" s="294"/>
      <c r="KKX61" s="294"/>
      <c r="KKY61" s="294"/>
      <c r="KKZ61" s="294"/>
      <c r="KLA61" s="294"/>
      <c r="KLB61" s="294"/>
      <c r="KLC61" s="294"/>
      <c r="KLD61" s="294"/>
      <c r="KLE61" s="294"/>
      <c r="KLF61" s="294"/>
      <c r="KLG61" s="294"/>
      <c r="KLH61" s="294"/>
      <c r="KLI61" s="294"/>
      <c r="KLJ61" s="294"/>
      <c r="KLK61" s="294"/>
      <c r="KLL61" s="294" t="s">
        <v>15</v>
      </c>
      <c r="KLM61" s="294"/>
      <c r="KLN61" s="294"/>
      <c r="KLO61" s="294"/>
      <c r="KLP61" s="294"/>
      <c r="KLQ61" s="294"/>
      <c r="KLR61" s="294"/>
      <c r="KLS61" s="294"/>
      <c r="KLT61" s="294"/>
      <c r="KLU61" s="294"/>
      <c r="KLV61" s="294"/>
      <c r="KLW61" s="294"/>
      <c r="KLX61" s="294"/>
      <c r="KLY61" s="294"/>
      <c r="KLZ61" s="294"/>
      <c r="KMA61" s="294"/>
      <c r="KMB61" s="294" t="s">
        <v>15</v>
      </c>
      <c r="KMC61" s="294"/>
      <c r="KMD61" s="294"/>
      <c r="KME61" s="294"/>
      <c r="KMF61" s="294"/>
      <c r="KMG61" s="294"/>
      <c r="KMH61" s="294"/>
      <c r="KMI61" s="294"/>
      <c r="KMJ61" s="294"/>
      <c r="KMK61" s="294"/>
      <c r="KML61" s="294"/>
      <c r="KMM61" s="294"/>
      <c r="KMN61" s="294"/>
      <c r="KMO61" s="294"/>
      <c r="KMP61" s="294"/>
      <c r="KMQ61" s="294"/>
      <c r="KMR61" s="294" t="s">
        <v>15</v>
      </c>
      <c r="KMS61" s="294"/>
      <c r="KMT61" s="294"/>
      <c r="KMU61" s="294"/>
      <c r="KMV61" s="294"/>
      <c r="KMW61" s="294"/>
      <c r="KMX61" s="294"/>
      <c r="KMY61" s="294"/>
      <c r="KMZ61" s="294"/>
      <c r="KNA61" s="294"/>
      <c r="KNB61" s="294"/>
      <c r="KNC61" s="294"/>
      <c r="KND61" s="294"/>
      <c r="KNE61" s="294"/>
      <c r="KNF61" s="294"/>
      <c r="KNG61" s="294"/>
      <c r="KNH61" s="294" t="s">
        <v>15</v>
      </c>
      <c r="KNI61" s="294"/>
      <c r="KNJ61" s="294"/>
      <c r="KNK61" s="294"/>
      <c r="KNL61" s="294"/>
      <c r="KNM61" s="294"/>
      <c r="KNN61" s="294"/>
      <c r="KNO61" s="294"/>
      <c r="KNP61" s="294"/>
      <c r="KNQ61" s="294"/>
      <c r="KNR61" s="294"/>
      <c r="KNS61" s="294"/>
      <c r="KNT61" s="294"/>
      <c r="KNU61" s="294"/>
      <c r="KNV61" s="294"/>
      <c r="KNW61" s="294"/>
      <c r="KNX61" s="294" t="s">
        <v>15</v>
      </c>
      <c r="KNY61" s="294"/>
      <c r="KNZ61" s="294"/>
      <c r="KOA61" s="294"/>
      <c r="KOB61" s="294"/>
      <c r="KOC61" s="294"/>
      <c r="KOD61" s="294"/>
      <c r="KOE61" s="294"/>
      <c r="KOF61" s="294"/>
      <c r="KOG61" s="294"/>
      <c r="KOH61" s="294"/>
      <c r="KOI61" s="294"/>
      <c r="KOJ61" s="294"/>
      <c r="KOK61" s="294"/>
      <c r="KOL61" s="294"/>
      <c r="KOM61" s="294"/>
      <c r="KON61" s="294" t="s">
        <v>15</v>
      </c>
      <c r="KOO61" s="294"/>
      <c r="KOP61" s="294"/>
      <c r="KOQ61" s="294"/>
      <c r="KOR61" s="294"/>
      <c r="KOS61" s="294"/>
      <c r="KOT61" s="294"/>
      <c r="KOU61" s="294"/>
      <c r="KOV61" s="294"/>
      <c r="KOW61" s="294"/>
      <c r="KOX61" s="294"/>
      <c r="KOY61" s="294"/>
      <c r="KOZ61" s="294"/>
      <c r="KPA61" s="294"/>
      <c r="KPB61" s="294"/>
      <c r="KPC61" s="294"/>
      <c r="KPD61" s="294" t="s">
        <v>15</v>
      </c>
      <c r="KPE61" s="294"/>
      <c r="KPF61" s="294"/>
      <c r="KPG61" s="294"/>
      <c r="KPH61" s="294"/>
      <c r="KPI61" s="294"/>
      <c r="KPJ61" s="294"/>
      <c r="KPK61" s="294"/>
      <c r="KPL61" s="294"/>
      <c r="KPM61" s="294"/>
      <c r="KPN61" s="294"/>
      <c r="KPO61" s="294"/>
      <c r="KPP61" s="294"/>
      <c r="KPQ61" s="294"/>
      <c r="KPR61" s="294"/>
      <c r="KPS61" s="294"/>
      <c r="KPT61" s="294" t="s">
        <v>15</v>
      </c>
      <c r="KPU61" s="294"/>
      <c r="KPV61" s="294"/>
      <c r="KPW61" s="294"/>
      <c r="KPX61" s="294"/>
      <c r="KPY61" s="294"/>
      <c r="KPZ61" s="294"/>
      <c r="KQA61" s="294"/>
      <c r="KQB61" s="294"/>
      <c r="KQC61" s="294"/>
      <c r="KQD61" s="294"/>
      <c r="KQE61" s="294"/>
      <c r="KQF61" s="294"/>
      <c r="KQG61" s="294"/>
      <c r="KQH61" s="294"/>
      <c r="KQI61" s="294"/>
      <c r="KQJ61" s="294" t="s">
        <v>15</v>
      </c>
      <c r="KQK61" s="294"/>
      <c r="KQL61" s="294"/>
      <c r="KQM61" s="294"/>
      <c r="KQN61" s="294"/>
      <c r="KQO61" s="294"/>
      <c r="KQP61" s="294"/>
      <c r="KQQ61" s="294"/>
      <c r="KQR61" s="294"/>
      <c r="KQS61" s="294"/>
      <c r="KQT61" s="294"/>
      <c r="KQU61" s="294"/>
      <c r="KQV61" s="294"/>
      <c r="KQW61" s="294"/>
      <c r="KQX61" s="294"/>
      <c r="KQY61" s="294"/>
      <c r="KQZ61" s="294" t="s">
        <v>15</v>
      </c>
      <c r="KRA61" s="294"/>
      <c r="KRB61" s="294"/>
      <c r="KRC61" s="294"/>
      <c r="KRD61" s="294"/>
      <c r="KRE61" s="294"/>
      <c r="KRF61" s="294"/>
      <c r="KRG61" s="294"/>
      <c r="KRH61" s="294"/>
      <c r="KRI61" s="294"/>
      <c r="KRJ61" s="294"/>
      <c r="KRK61" s="294"/>
      <c r="KRL61" s="294"/>
      <c r="KRM61" s="294"/>
      <c r="KRN61" s="294"/>
      <c r="KRO61" s="294"/>
      <c r="KRP61" s="294" t="s">
        <v>15</v>
      </c>
      <c r="KRQ61" s="294"/>
      <c r="KRR61" s="294"/>
      <c r="KRS61" s="294"/>
      <c r="KRT61" s="294"/>
      <c r="KRU61" s="294"/>
      <c r="KRV61" s="294"/>
      <c r="KRW61" s="294"/>
      <c r="KRX61" s="294"/>
      <c r="KRY61" s="294"/>
      <c r="KRZ61" s="294"/>
      <c r="KSA61" s="294"/>
      <c r="KSB61" s="294"/>
      <c r="KSC61" s="294"/>
      <c r="KSD61" s="294"/>
      <c r="KSE61" s="294"/>
      <c r="KSF61" s="294" t="s">
        <v>15</v>
      </c>
      <c r="KSG61" s="294"/>
      <c r="KSH61" s="294"/>
      <c r="KSI61" s="294"/>
      <c r="KSJ61" s="294"/>
      <c r="KSK61" s="294"/>
      <c r="KSL61" s="294"/>
      <c r="KSM61" s="294"/>
      <c r="KSN61" s="294"/>
      <c r="KSO61" s="294"/>
      <c r="KSP61" s="294"/>
      <c r="KSQ61" s="294"/>
      <c r="KSR61" s="294"/>
      <c r="KSS61" s="294"/>
      <c r="KST61" s="294"/>
      <c r="KSU61" s="294"/>
      <c r="KSV61" s="294" t="s">
        <v>15</v>
      </c>
      <c r="KSW61" s="294"/>
      <c r="KSX61" s="294"/>
      <c r="KSY61" s="294"/>
      <c r="KSZ61" s="294"/>
      <c r="KTA61" s="294"/>
      <c r="KTB61" s="294"/>
      <c r="KTC61" s="294"/>
      <c r="KTD61" s="294"/>
      <c r="KTE61" s="294"/>
      <c r="KTF61" s="294"/>
      <c r="KTG61" s="294"/>
      <c r="KTH61" s="294"/>
      <c r="KTI61" s="294"/>
      <c r="KTJ61" s="294"/>
      <c r="KTK61" s="294"/>
      <c r="KTL61" s="294" t="s">
        <v>15</v>
      </c>
      <c r="KTM61" s="294"/>
      <c r="KTN61" s="294"/>
      <c r="KTO61" s="294"/>
      <c r="KTP61" s="294"/>
      <c r="KTQ61" s="294"/>
      <c r="KTR61" s="294"/>
      <c r="KTS61" s="294"/>
      <c r="KTT61" s="294"/>
      <c r="KTU61" s="294"/>
      <c r="KTV61" s="294"/>
      <c r="KTW61" s="294"/>
      <c r="KTX61" s="294"/>
      <c r="KTY61" s="294"/>
      <c r="KTZ61" s="294"/>
      <c r="KUA61" s="294"/>
      <c r="KUB61" s="294" t="s">
        <v>15</v>
      </c>
      <c r="KUC61" s="294"/>
      <c r="KUD61" s="294"/>
      <c r="KUE61" s="294"/>
      <c r="KUF61" s="294"/>
      <c r="KUG61" s="294"/>
      <c r="KUH61" s="294"/>
      <c r="KUI61" s="294"/>
      <c r="KUJ61" s="294"/>
      <c r="KUK61" s="294"/>
      <c r="KUL61" s="294"/>
      <c r="KUM61" s="294"/>
      <c r="KUN61" s="294"/>
      <c r="KUO61" s="294"/>
      <c r="KUP61" s="294"/>
      <c r="KUQ61" s="294"/>
      <c r="KUR61" s="294" t="s">
        <v>15</v>
      </c>
      <c r="KUS61" s="294"/>
      <c r="KUT61" s="294"/>
      <c r="KUU61" s="294"/>
      <c r="KUV61" s="294"/>
      <c r="KUW61" s="294"/>
      <c r="KUX61" s="294"/>
      <c r="KUY61" s="294"/>
      <c r="KUZ61" s="294"/>
      <c r="KVA61" s="294"/>
      <c r="KVB61" s="294"/>
      <c r="KVC61" s="294"/>
      <c r="KVD61" s="294"/>
      <c r="KVE61" s="294"/>
      <c r="KVF61" s="294"/>
      <c r="KVG61" s="294"/>
      <c r="KVH61" s="294" t="s">
        <v>15</v>
      </c>
      <c r="KVI61" s="294"/>
      <c r="KVJ61" s="294"/>
      <c r="KVK61" s="294"/>
      <c r="KVL61" s="294"/>
      <c r="KVM61" s="294"/>
      <c r="KVN61" s="294"/>
      <c r="KVO61" s="294"/>
      <c r="KVP61" s="294"/>
      <c r="KVQ61" s="294"/>
      <c r="KVR61" s="294"/>
      <c r="KVS61" s="294"/>
      <c r="KVT61" s="294"/>
      <c r="KVU61" s="294"/>
      <c r="KVV61" s="294"/>
      <c r="KVW61" s="294"/>
      <c r="KVX61" s="294" t="s">
        <v>15</v>
      </c>
      <c r="KVY61" s="294"/>
      <c r="KVZ61" s="294"/>
      <c r="KWA61" s="294"/>
      <c r="KWB61" s="294"/>
      <c r="KWC61" s="294"/>
      <c r="KWD61" s="294"/>
      <c r="KWE61" s="294"/>
      <c r="KWF61" s="294"/>
      <c r="KWG61" s="294"/>
      <c r="KWH61" s="294"/>
      <c r="KWI61" s="294"/>
      <c r="KWJ61" s="294"/>
      <c r="KWK61" s="294"/>
      <c r="KWL61" s="294"/>
      <c r="KWM61" s="294"/>
      <c r="KWN61" s="294" t="s">
        <v>15</v>
      </c>
      <c r="KWO61" s="294"/>
      <c r="KWP61" s="294"/>
      <c r="KWQ61" s="294"/>
      <c r="KWR61" s="294"/>
      <c r="KWS61" s="294"/>
      <c r="KWT61" s="294"/>
      <c r="KWU61" s="294"/>
      <c r="KWV61" s="294"/>
      <c r="KWW61" s="294"/>
      <c r="KWX61" s="294"/>
      <c r="KWY61" s="294"/>
      <c r="KWZ61" s="294"/>
      <c r="KXA61" s="294"/>
      <c r="KXB61" s="294"/>
      <c r="KXC61" s="294"/>
      <c r="KXD61" s="294" t="s">
        <v>15</v>
      </c>
      <c r="KXE61" s="294"/>
      <c r="KXF61" s="294"/>
      <c r="KXG61" s="294"/>
      <c r="KXH61" s="294"/>
      <c r="KXI61" s="294"/>
      <c r="KXJ61" s="294"/>
      <c r="KXK61" s="294"/>
      <c r="KXL61" s="294"/>
      <c r="KXM61" s="294"/>
      <c r="KXN61" s="294"/>
      <c r="KXO61" s="294"/>
      <c r="KXP61" s="294"/>
      <c r="KXQ61" s="294"/>
      <c r="KXR61" s="294"/>
      <c r="KXS61" s="294"/>
      <c r="KXT61" s="294" t="s">
        <v>15</v>
      </c>
      <c r="KXU61" s="294"/>
      <c r="KXV61" s="294"/>
      <c r="KXW61" s="294"/>
      <c r="KXX61" s="294"/>
      <c r="KXY61" s="294"/>
      <c r="KXZ61" s="294"/>
      <c r="KYA61" s="294"/>
      <c r="KYB61" s="294"/>
      <c r="KYC61" s="294"/>
      <c r="KYD61" s="294"/>
      <c r="KYE61" s="294"/>
      <c r="KYF61" s="294"/>
      <c r="KYG61" s="294"/>
      <c r="KYH61" s="294"/>
      <c r="KYI61" s="294"/>
      <c r="KYJ61" s="294" t="s">
        <v>15</v>
      </c>
      <c r="KYK61" s="294"/>
      <c r="KYL61" s="294"/>
      <c r="KYM61" s="294"/>
      <c r="KYN61" s="294"/>
      <c r="KYO61" s="294"/>
      <c r="KYP61" s="294"/>
      <c r="KYQ61" s="294"/>
      <c r="KYR61" s="294"/>
      <c r="KYS61" s="294"/>
      <c r="KYT61" s="294"/>
      <c r="KYU61" s="294"/>
      <c r="KYV61" s="294"/>
      <c r="KYW61" s="294"/>
      <c r="KYX61" s="294"/>
      <c r="KYY61" s="294"/>
      <c r="KYZ61" s="294" t="s">
        <v>15</v>
      </c>
      <c r="KZA61" s="294"/>
      <c r="KZB61" s="294"/>
      <c r="KZC61" s="294"/>
      <c r="KZD61" s="294"/>
      <c r="KZE61" s="294"/>
      <c r="KZF61" s="294"/>
      <c r="KZG61" s="294"/>
      <c r="KZH61" s="294"/>
      <c r="KZI61" s="294"/>
      <c r="KZJ61" s="294"/>
      <c r="KZK61" s="294"/>
      <c r="KZL61" s="294"/>
      <c r="KZM61" s="294"/>
      <c r="KZN61" s="294"/>
      <c r="KZO61" s="294"/>
      <c r="KZP61" s="294" t="s">
        <v>15</v>
      </c>
      <c r="KZQ61" s="294"/>
      <c r="KZR61" s="294"/>
      <c r="KZS61" s="294"/>
      <c r="KZT61" s="294"/>
      <c r="KZU61" s="294"/>
      <c r="KZV61" s="294"/>
      <c r="KZW61" s="294"/>
      <c r="KZX61" s="294"/>
      <c r="KZY61" s="294"/>
      <c r="KZZ61" s="294"/>
      <c r="LAA61" s="294"/>
      <c r="LAB61" s="294"/>
      <c r="LAC61" s="294"/>
      <c r="LAD61" s="294"/>
      <c r="LAE61" s="294"/>
      <c r="LAF61" s="294" t="s">
        <v>15</v>
      </c>
      <c r="LAG61" s="294"/>
      <c r="LAH61" s="294"/>
      <c r="LAI61" s="294"/>
      <c r="LAJ61" s="294"/>
      <c r="LAK61" s="294"/>
      <c r="LAL61" s="294"/>
      <c r="LAM61" s="294"/>
      <c r="LAN61" s="294"/>
      <c r="LAO61" s="294"/>
      <c r="LAP61" s="294"/>
      <c r="LAQ61" s="294"/>
      <c r="LAR61" s="294"/>
      <c r="LAS61" s="294"/>
      <c r="LAT61" s="294"/>
      <c r="LAU61" s="294"/>
      <c r="LAV61" s="294" t="s">
        <v>15</v>
      </c>
      <c r="LAW61" s="294"/>
      <c r="LAX61" s="294"/>
      <c r="LAY61" s="294"/>
      <c r="LAZ61" s="294"/>
      <c r="LBA61" s="294"/>
      <c r="LBB61" s="294"/>
      <c r="LBC61" s="294"/>
      <c r="LBD61" s="294"/>
      <c r="LBE61" s="294"/>
      <c r="LBF61" s="294"/>
      <c r="LBG61" s="294"/>
      <c r="LBH61" s="294"/>
      <c r="LBI61" s="294"/>
      <c r="LBJ61" s="294"/>
      <c r="LBK61" s="294"/>
      <c r="LBL61" s="294" t="s">
        <v>15</v>
      </c>
      <c r="LBM61" s="294"/>
      <c r="LBN61" s="294"/>
      <c r="LBO61" s="294"/>
      <c r="LBP61" s="294"/>
      <c r="LBQ61" s="294"/>
      <c r="LBR61" s="294"/>
      <c r="LBS61" s="294"/>
      <c r="LBT61" s="294"/>
      <c r="LBU61" s="294"/>
      <c r="LBV61" s="294"/>
      <c r="LBW61" s="294"/>
      <c r="LBX61" s="294"/>
      <c r="LBY61" s="294"/>
      <c r="LBZ61" s="294"/>
      <c r="LCA61" s="294"/>
      <c r="LCB61" s="294" t="s">
        <v>15</v>
      </c>
      <c r="LCC61" s="294"/>
      <c r="LCD61" s="294"/>
      <c r="LCE61" s="294"/>
      <c r="LCF61" s="294"/>
      <c r="LCG61" s="294"/>
      <c r="LCH61" s="294"/>
      <c r="LCI61" s="294"/>
      <c r="LCJ61" s="294"/>
      <c r="LCK61" s="294"/>
      <c r="LCL61" s="294"/>
      <c r="LCM61" s="294"/>
      <c r="LCN61" s="294"/>
      <c r="LCO61" s="294"/>
      <c r="LCP61" s="294"/>
      <c r="LCQ61" s="294"/>
      <c r="LCR61" s="294" t="s">
        <v>15</v>
      </c>
      <c r="LCS61" s="294"/>
      <c r="LCT61" s="294"/>
      <c r="LCU61" s="294"/>
      <c r="LCV61" s="294"/>
      <c r="LCW61" s="294"/>
      <c r="LCX61" s="294"/>
      <c r="LCY61" s="294"/>
      <c r="LCZ61" s="294"/>
      <c r="LDA61" s="294"/>
      <c r="LDB61" s="294"/>
      <c r="LDC61" s="294"/>
      <c r="LDD61" s="294"/>
      <c r="LDE61" s="294"/>
      <c r="LDF61" s="294"/>
      <c r="LDG61" s="294"/>
      <c r="LDH61" s="294" t="s">
        <v>15</v>
      </c>
      <c r="LDI61" s="294"/>
      <c r="LDJ61" s="294"/>
      <c r="LDK61" s="294"/>
      <c r="LDL61" s="294"/>
      <c r="LDM61" s="294"/>
      <c r="LDN61" s="294"/>
      <c r="LDO61" s="294"/>
      <c r="LDP61" s="294"/>
      <c r="LDQ61" s="294"/>
      <c r="LDR61" s="294"/>
      <c r="LDS61" s="294"/>
      <c r="LDT61" s="294"/>
      <c r="LDU61" s="294"/>
      <c r="LDV61" s="294"/>
      <c r="LDW61" s="294"/>
      <c r="LDX61" s="294" t="s">
        <v>15</v>
      </c>
      <c r="LDY61" s="294"/>
      <c r="LDZ61" s="294"/>
      <c r="LEA61" s="294"/>
      <c r="LEB61" s="294"/>
      <c r="LEC61" s="294"/>
      <c r="LED61" s="294"/>
      <c r="LEE61" s="294"/>
      <c r="LEF61" s="294"/>
      <c r="LEG61" s="294"/>
      <c r="LEH61" s="294"/>
      <c r="LEI61" s="294"/>
      <c r="LEJ61" s="294"/>
      <c r="LEK61" s="294"/>
      <c r="LEL61" s="294"/>
      <c r="LEM61" s="294"/>
      <c r="LEN61" s="294" t="s">
        <v>15</v>
      </c>
      <c r="LEO61" s="294"/>
      <c r="LEP61" s="294"/>
      <c r="LEQ61" s="294"/>
      <c r="LER61" s="294"/>
      <c r="LES61" s="294"/>
      <c r="LET61" s="294"/>
      <c r="LEU61" s="294"/>
      <c r="LEV61" s="294"/>
      <c r="LEW61" s="294"/>
      <c r="LEX61" s="294"/>
      <c r="LEY61" s="294"/>
      <c r="LEZ61" s="294"/>
      <c r="LFA61" s="294"/>
      <c r="LFB61" s="294"/>
      <c r="LFC61" s="294"/>
      <c r="LFD61" s="294" t="s">
        <v>15</v>
      </c>
      <c r="LFE61" s="294"/>
      <c r="LFF61" s="294"/>
      <c r="LFG61" s="294"/>
      <c r="LFH61" s="294"/>
      <c r="LFI61" s="294"/>
      <c r="LFJ61" s="294"/>
      <c r="LFK61" s="294"/>
      <c r="LFL61" s="294"/>
      <c r="LFM61" s="294"/>
      <c r="LFN61" s="294"/>
      <c r="LFO61" s="294"/>
      <c r="LFP61" s="294"/>
      <c r="LFQ61" s="294"/>
      <c r="LFR61" s="294"/>
      <c r="LFS61" s="294"/>
      <c r="LFT61" s="294" t="s">
        <v>15</v>
      </c>
      <c r="LFU61" s="294"/>
      <c r="LFV61" s="294"/>
      <c r="LFW61" s="294"/>
      <c r="LFX61" s="294"/>
      <c r="LFY61" s="294"/>
      <c r="LFZ61" s="294"/>
      <c r="LGA61" s="294"/>
      <c r="LGB61" s="294"/>
      <c r="LGC61" s="294"/>
      <c r="LGD61" s="294"/>
      <c r="LGE61" s="294"/>
      <c r="LGF61" s="294"/>
      <c r="LGG61" s="294"/>
      <c r="LGH61" s="294"/>
      <c r="LGI61" s="294"/>
      <c r="LGJ61" s="294" t="s">
        <v>15</v>
      </c>
      <c r="LGK61" s="294"/>
      <c r="LGL61" s="294"/>
      <c r="LGM61" s="294"/>
      <c r="LGN61" s="294"/>
      <c r="LGO61" s="294"/>
      <c r="LGP61" s="294"/>
      <c r="LGQ61" s="294"/>
      <c r="LGR61" s="294"/>
      <c r="LGS61" s="294"/>
      <c r="LGT61" s="294"/>
      <c r="LGU61" s="294"/>
      <c r="LGV61" s="294"/>
      <c r="LGW61" s="294"/>
      <c r="LGX61" s="294"/>
      <c r="LGY61" s="294"/>
      <c r="LGZ61" s="294" t="s">
        <v>15</v>
      </c>
      <c r="LHA61" s="294"/>
      <c r="LHB61" s="294"/>
      <c r="LHC61" s="294"/>
      <c r="LHD61" s="294"/>
      <c r="LHE61" s="294"/>
      <c r="LHF61" s="294"/>
      <c r="LHG61" s="294"/>
      <c r="LHH61" s="294"/>
      <c r="LHI61" s="294"/>
      <c r="LHJ61" s="294"/>
      <c r="LHK61" s="294"/>
      <c r="LHL61" s="294"/>
      <c r="LHM61" s="294"/>
      <c r="LHN61" s="294"/>
      <c r="LHO61" s="294"/>
      <c r="LHP61" s="294" t="s">
        <v>15</v>
      </c>
      <c r="LHQ61" s="294"/>
      <c r="LHR61" s="294"/>
      <c r="LHS61" s="294"/>
      <c r="LHT61" s="294"/>
      <c r="LHU61" s="294"/>
      <c r="LHV61" s="294"/>
      <c r="LHW61" s="294"/>
      <c r="LHX61" s="294"/>
      <c r="LHY61" s="294"/>
      <c r="LHZ61" s="294"/>
      <c r="LIA61" s="294"/>
      <c r="LIB61" s="294"/>
      <c r="LIC61" s="294"/>
      <c r="LID61" s="294"/>
      <c r="LIE61" s="294"/>
      <c r="LIF61" s="294" t="s">
        <v>15</v>
      </c>
      <c r="LIG61" s="294"/>
      <c r="LIH61" s="294"/>
      <c r="LII61" s="294"/>
      <c r="LIJ61" s="294"/>
      <c r="LIK61" s="294"/>
      <c r="LIL61" s="294"/>
      <c r="LIM61" s="294"/>
      <c r="LIN61" s="294"/>
      <c r="LIO61" s="294"/>
      <c r="LIP61" s="294"/>
      <c r="LIQ61" s="294"/>
      <c r="LIR61" s="294"/>
      <c r="LIS61" s="294"/>
      <c r="LIT61" s="294"/>
      <c r="LIU61" s="294"/>
      <c r="LIV61" s="294" t="s">
        <v>15</v>
      </c>
      <c r="LIW61" s="294"/>
      <c r="LIX61" s="294"/>
      <c r="LIY61" s="294"/>
      <c r="LIZ61" s="294"/>
      <c r="LJA61" s="294"/>
      <c r="LJB61" s="294"/>
      <c r="LJC61" s="294"/>
      <c r="LJD61" s="294"/>
      <c r="LJE61" s="294"/>
      <c r="LJF61" s="294"/>
      <c r="LJG61" s="294"/>
      <c r="LJH61" s="294"/>
      <c r="LJI61" s="294"/>
      <c r="LJJ61" s="294"/>
      <c r="LJK61" s="294"/>
      <c r="LJL61" s="294" t="s">
        <v>15</v>
      </c>
      <c r="LJM61" s="294"/>
      <c r="LJN61" s="294"/>
      <c r="LJO61" s="294"/>
      <c r="LJP61" s="294"/>
      <c r="LJQ61" s="294"/>
      <c r="LJR61" s="294"/>
      <c r="LJS61" s="294"/>
      <c r="LJT61" s="294"/>
      <c r="LJU61" s="294"/>
      <c r="LJV61" s="294"/>
      <c r="LJW61" s="294"/>
      <c r="LJX61" s="294"/>
      <c r="LJY61" s="294"/>
      <c r="LJZ61" s="294"/>
      <c r="LKA61" s="294"/>
      <c r="LKB61" s="294" t="s">
        <v>15</v>
      </c>
      <c r="LKC61" s="294"/>
      <c r="LKD61" s="294"/>
      <c r="LKE61" s="294"/>
      <c r="LKF61" s="294"/>
      <c r="LKG61" s="294"/>
      <c r="LKH61" s="294"/>
      <c r="LKI61" s="294"/>
      <c r="LKJ61" s="294"/>
      <c r="LKK61" s="294"/>
      <c r="LKL61" s="294"/>
      <c r="LKM61" s="294"/>
      <c r="LKN61" s="294"/>
      <c r="LKO61" s="294"/>
      <c r="LKP61" s="294"/>
      <c r="LKQ61" s="294"/>
      <c r="LKR61" s="294" t="s">
        <v>15</v>
      </c>
      <c r="LKS61" s="294"/>
      <c r="LKT61" s="294"/>
      <c r="LKU61" s="294"/>
      <c r="LKV61" s="294"/>
      <c r="LKW61" s="294"/>
      <c r="LKX61" s="294"/>
      <c r="LKY61" s="294"/>
      <c r="LKZ61" s="294"/>
      <c r="LLA61" s="294"/>
      <c r="LLB61" s="294"/>
      <c r="LLC61" s="294"/>
      <c r="LLD61" s="294"/>
      <c r="LLE61" s="294"/>
      <c r="LLF61" s="294"/>
      <c r="LLG61" s="294"/>
      <c r="LLH61" s="294" t="s">
        <v>15</v>
      </c>
      <c r="LLI61" s="294"/>
      <c r="LLJ61" s="294"/>
      <c r="LLK61" s="294"/>
      <c r="LLL61" s="294"/>
      <c r="LLM61" s="294"/>
      <c r="LLN61" s="294"/>
      <c r="LLO61" s="294"/>
      <c r="LLP61" s="294"/>
      <c r="LLQ61" s="294"/>
      <c r="LLR61" s="294"/>
      <c r="LLS61" s="294"/>
      <c r="LLT61" s="294"/>
      <c r="LLU61" s="294"/>
      <c r="LLV61" s="294"/>
      <c r="LLW61" s="294"/>
      <c r="LLX61" s="294" t="s">
        <v>15</v>
      </c>
      <c r="LLY61" s="294"/>
      <c r="LLZ61" s="294"/>
      <c r="LMA61" s="294"/>
      <c r="LMB61" s="294"/>
      <c r="LMC61" s="294"/>
      <c r="LMD61" s="294"/>
      <c r="LME61" s="294"/>
      <c r="LMF61" s="294"/>
      <c r="LMG61" s="294"/>
      <c r="LMH61" s="294"/>
      <c r="LMI61" s="294"/>
      <c r="LMJ61" s="294"/>
      <c r="LMK61" s="294"/>
      <c r="LML61" s="294"/>
      <c r="LMM61" s="294"/>
      <c r="LMN61" s="294" t="s">
        <v>15</v>
      </c>
      <c r="LMO61" s="294"/>
      <c r="LMP61" s="294"/>
      <c r="LMQ61" s="294"/>
      <c r="LMR61" s="294"/>
      <c r="LMS61" s="294"/>
      <c r="LMT61" s="294"/>
      <c r="LMU61" s="294"/>
      <c r="LMV61" s="294"/>
      <c r="LMW61" s="294"/>
      <c r="LMX61" s="294"/>
      <c r="LMY61" s="294"/>
      <c r="LMZ61" s="294"/>
      <c r="LNA61" s="294"/>
      <c r="LNB61" s="294"/>
      <c r="LNC61" s="294"/>
      <c r="LND61" s="294" t="s">
        <v>15</v>
      </c>
      <c r="LNE61" s="294"/>
      <c r="LNF61" s="294"/>
      <c r="LNG61" s="294"/>
      <c r="LNH61" s="294"/>
      <c r="LNI61" s="294"/>
      <c r="LNJ61" s="294"/>
      <c r="LNK61" s="294"/>
      <c r="LNL61" s="294"/>
      <c r="LNM61" s="294"/>
      <c r="LNN61" s="294"/>
      <c r="LNO61" s="294"/>
      <c r="LNP61" s="294"/>
      <c r="LNQ61" s="294"/>
      <c r="LNR61" s="294"/>
      <c r="LNS61" s="294"/>
      <c r="LNT61" s="294" t="s">
        <v>15</v>
      </c>
      <c r="LNU61" s="294"/>
      <c r="LNV61" s="294"/>
      <c r="LNW61" s="294"/>
      <c r="LNX61" s="294"/>
      <c r="LNY61" s="294"/>
      <c r="LNZ61" s="294"/>
      <c r="LOA61" s="294"/>
      <c r="LOB61" s="294"/>
      <c r="LOC61" s="294"/>
      <c r="LOD61" s="294"/>
      <c r="LOE61" s="294"/>
      <c r="LOF61" s="294"/>
      <c r="LOG61" s="294"/>
      <c r="LOH61" s="294"/>
      <c r="LOI61" s="294"/>
      <c r="LOJ61" s="294" t="s">
        <v>15</v>
      </c>
      <c r="LOK61" s="294"/>
      <c r="LOL61" s="294"/>
      <c r="LOM61" s="294"/>
      <c r="LON61" s="294"/>
      <c r="LOO61" s="294"/>
      <c r="LOP61" s="294"/>
      <c r="LOQ61" s="294"/>
      <c r="LOR61" s="294"/>
      <c r="LOS61" s="294"/>
      <c r="LOT61" s="294"/>
      <c r="LOU61" s="294"/>
      <c r="LOV61" s="294"/>
      <c r="LOW61" s="294"/>
      <c r="LOX61" s="294"/>
      <c r="LOY61" s="294"/>
      <c r="LOZ61" s="294" t="s">
        <v>15</v>
      </c>
      <c r="LPA61" s="294"/>
      <c r="LPB61" s="294"/>
      <c r="LPC61" s="294"/>
      <c r="LPD61" s="294"/>
      <c r="LPE61" s="294"/>
      <c r="LPF61" s="294"/>
      <c r="LPG61" s="294"/>
      <c r="LPH61" s="294"/>
      <c r="LPI61" s="294"/>
      <c r="LPJ61" s="294"/>
      <c r="LPK61" s="294"/>
      <c r="LPL61" s="294"/>
      <c r="LPM61" s="294"/>
      <c r="LPN61" s="294"/>
      <c r="LPO61" s="294"/>
      <c r="LPP61" s="294" t="s">
        <v>15</v>
      </c>
      <c r="LPQ61" s="294"/>
      <c r="LPR61" s="294"/>
      <c r="LPS61" s="294"/>
      <c r="LPT61" s="294"/>
      <c r="LPU61" s="294"/>
      <c r="LPV61" s="294"/>
      <c r="LPW61" s="294"/>
      <c r="LPX61" s="294"/>
      <c r="LPY61" s="294"/>
      <c r="LPZ61" s="294"/>
      <c r="LQA61" s="294"/>
      <c r="LQB61" s="294"/>
      <c r="LQC61" s="294"/>
      <c r="LQD61" s="294"/>
      <c r="LQE61" s="294"/>
      <c r="LQF61" s="294" t="s">
        <v>15</v>
      </c>
      <c r="LQG61" s="294"/>
      <c r="LQH61" s="294"/>
      <c r="LQI61" s="294"/>
      <c r="LQJ61" s="294"/>
      <c r="LQK61" s="294"/>
      <c r="LQL61" s="294"/>
      <c r="LQM61" s="294"/>
      <c r="LQN61" s="294"/>
      <c r="LQO61" s="294"/>
      <c r="LQP61" s="294"/>
      <c r="LQQ61" s="294"/>
      <c r="LQR61" s="294"/>
      <c r="LQS61" s="294"/>
      <c r="LQT61" s="294"/>
      <c r="LQU61" s="294"/>
      <c r="LQV61" s="294" t="s">
        <v>15</v>
      </c>
      <c r="LQW61" s="294"/>
      <c r="LQX61" s="294"/>
      <c r="LQY61" s="294"/>
      <c r="LQZ61" s="294"/>
      <c r="LRA61" s="294"/>
      <c r="LRB61" s="294"/>
      <c r="LRC61" s="294"/>
      <c r="LRD61" s="294"/>
      <c r="LRE61" s="294"/>
      <c r="LRF61" s="294"/>
      <c r="LRG61" s="294"/>
      <c r="LRH61" s="294"/>
      <c r="LRI61" s="294"/>
      <c r="LRJ61" s="294"/>
      <c r="LRK61" s="294"/>
      <c r="LRL61" s="294" t="s">
        <v>15</v>
      </c>
      <c r="LRM61" s="294"/>
      <c r="LRN61" s="294"/>
      <c r="LRO61" s="294"/>
      <c r="LRP61" s="294"/>
      <c r="LRQ61" s="294"/>
      <c r="LRR61" s="294"/>
      <c r="LRS61" s="294"/>
      <c r="LRT61" s="294"/>
      <c r="LRU61" s="294"/>
      <c r="LRV61" s="294"/>
      <c r="LRW61" s="294"/>
      <c r="LRX61" s="294"/>
      <c r="LRY61" s="294"/>
      <c r="LRZ61" s="294"/>
      <c r="LSA61" s="294"/>
      <c r="LSB61" s="294" t="s">
        <v>15</v>
      </c>
      <c r="LSC61" s="294"/>
      <c r="LSD61" s="294"/>
      <c r="LSE61" s="294"/>
      <c r="LSF61" s="294"/>
      <c r="LSG61" s="294"/>
      <c r="LSH61" s="294"/>
      <c r="LSI61" s="294"/>
      <c r="LSJ61" s="294"/>
      <c r="LSK61" s="294"/>
      <c r="LSL61" s="294"/>
      <c r="LSM61" s="294"/>
      <c r="LSN61" s="294"/>
      <c r="LSO61" s="294"/>
      <c r="LSP61" s="294"/>
      <c r="LSQ61" s="294"/>
      <c r="LSR61" s="294" t="s">
        <v>15</v>
      </c>
      <c r="LSS61" s="294"/>
      <c r="LST61" s="294"/>
      <c r="LSU61" s="294"/>
      <c r="LSV61" s="294"/>
      <c r="LSW61" s="294"/>
      <c r="LSX61" s="294"/>
      <c r="LSY61" s="294"/>
      <c r="LSZ61" s="294"/>
      <c r="LTA61" s="294"/>
      <c r="LTB61" s="294"/>
      <c r="LTC61" s="294"/>
      <c r="LTD61" s="294"/>
      <c r="LTE61" s="294"/>
      <c r="LTF61" s="294"/>
      <c r="LTG61" s="294"/>
      <c r="LTH61" s="294" t="s">
        <v>15</v>
      </c>
      <c r="LTI61" s="294"/>
      <c r="LTJ61" s="294"/>
      <c r="LTK61" s="294"/>
      <c r="LTL61" s="294"/>
      <c r="LTM61" s="294"/>
      <c r="LTN61" s="294"/>
      <c r="LTO61" s="294"/>
      <c r="LTP61" s="294"/>
      <c r="LTQ61" s="294"/>
      <c r="LTR61" s="294"/>
      <c r="LTS61" s="294"/>
      <c r="LTT61" s="294"/>
      <c r="LTU61" s="294"/>
      <c r="LTV61" s="294"/>
      <c r="LTW61" s="294"/>
      <c r="LTX61" s="294" t="s">
        <v>15</v>
      </c>
      <c r="LTY61" s="294"/>
      <c r="LTZ61" s="294"/>
      <c r="LUA61" s="294"/>
      <c r="LUB61" s="294"/>
      <c r="LUC61" s="294"/>
      <c r="LUD61" s="294"/>
      <c r="LUE61" s="294"/>
      <c r="LUF61" s="294"/>
      <c r="LUG61" s="294"/>
      <c r="LUH61" s="294"/>
      <c r="LUI61" s="294"/>
      <c r="LUJ61" s="294"/>
      <c r="LUK61" s="294"/>
      <c r="LUL61" s="294"/>
      <c r="LUM61" s="294"/>
      <c r="LUN61" s="294" t="s">
        <v>15</v>
      </c>
      <c r="LUO61" s="294"/>
      <c r="LUP61" s="294"/>
      <c r="LUQ61" s="294"/>
      <c r="LUR61" s="294"/>
      <c r="LUS61" s="294"/>
      <c r="LUT61" s="294"/>
      <c r="LUU61" s="294"/>
      <c r="LUV61" s="294"/>
      <c r="LUW61" s="294"/>
      <c r="LUX61" s="294"/>
      <c r="LUY61" s="294"/>
      <c r="LUZ61" s="294"/>
      <c r="LVA61" s="294"/>
      <c r="LVB61" s="294"/>
      <c r="LVC61" s="294"/>
      <c r="LVD61" s="294" t="s">
        <v>15</v>
      </c>
      <c r="LVE61" s="294"/>
      <c r="LVF61" s="294"/>
      <c r="LVG61" s="294"/>
      <c r="LVH61" s="294"/>
      <c r="LVI61" s="294"/>
      <c r="LVJ61" s="294"/>
      <c r="LVK61" s="294"/>
      <c r="LVL61" s="294"/>
      <c r="LVM61" s="294"/>
      <c r="LVN61" s="294"/>
      <c r="LVO61" s="294"/>
      <c r="LVP61" s="294"/>
      <c r="LVQ61" s="294"/>
      <c r="LVR61" s="294"/>
      <c r="LVS61" s="294"/>
      <c r="LVT61" s="294" t="s">
        <v>15</v>
      </c>
      <c r="LVU61" s="294"/>
      <c r="LVV61" s="294"/>
      <c r="LVW61" s="294"/>
      <c r="LVX61" s="294"/>
      <c r="LVY61" s="294"/>
      <c r="LVZ61" s="294"/>
      <c r="LWA61" s="294"/>
      <c r="LWB61" s="294"/>
      <c r="LWC61" s="294"/>
      <c r="LWD61" s="294"/>
      <c r="LWE61" s="294"/>
      <c r="LWF61" s="294"/>
      <c r="LWG61" s="294"/>
      <c r="LWH61" s="294"/>
      <c r="LWI61" s="294"/>
      <c r="LWJ61" s="294" t="s">
        <v>15</v>
      </c>
      <c r="LWK61" s="294"/>
      <c r="LWL61" s="294"/>
      <c r="LWM61" s="294"/>
      <c r="LWN61" s="294"/>
      <c r="LWO61" s="294"/>
      <c r="LWP61" s="294"/>
      <c r="LWQ61" s="294"/>
      <c r="LWR61" s="294"/>
      <c r="LWS61" s="294"/>
      <c r="LWT61" s="294"/>
      <c r="LWU61" s="294"/>
      <c r="LWV61" s="294"/>
      <c r="LWW61" s="294"/>
      <c r="LWX61" s="294"/>
      <c r="LWY61" s="294"/>
      <c r="LWZ61" s="294" t="s">
        <v>15</v>
      </c>
      <c r="LXA61" s="294"/>
      <c r="LXB61" s="294"/>
      <c r="LXC61" s="294"/>
      <c r="LXD61" s="294"/>
      <c r="LXE61" s="294"/>
      <c r="LXF61" s="294"/>
      <c r="LXG61" s="294"/>
      <c r="LXH61" s="294"/>
      <c r="LXI61" s="294"/>
      <c r="LXJ61" s="294"/>
      <c r="LXK61" s="294"/>
      <c r="LXL61" s="294"/>
      <c r="LXM61" s="294"/>
      <c r="LXN61" s="294"/>
      <c r="LXO61" s="294"/>
      <c r="LXP61" s="294" t="s">
        <v>15</v>
      </c>
      <c r="LXQ61" s="294"/>
      <c r="LXR61" s="294"/>
      <c r="LXS61" s="294"/>
      <c r="LXT61" s="294"/>
      <c r="LXU61" s="294"/>
      <c r="LXV61" s="294"/>
      <c r="LXW61" s="294"/>
      <c r="LXX61" s="294"/>
      <c r="LXY61" s="294"/>
      <c r="LXZ61" s="294"/>
      <c r="LYA61" s="294"/>
      <c r="LYB61" s="294"/>
      <c r="LYC61" s="294"/>
      <c r="LYD61" s="294"/>
      <c r="LYE61" s="294"/>
      <c r="LYF61" s="294" t="s">
        <v>15</v>
      </c>
      <c r="LYG61" s="294"/>
      <c r="LYH61" s="294"/>
      <c r="LYI61" s="294"/>
      <c r="LYJ61" s="294"/>
      <c r="LYK61" s="294"/>
      <c r="LYL61" s="294"/>
      <c r="LYM61" s="294"/>
      <c r="LYN61" s="294"/>
      <c r="LYO61" s="294"/>
      <c r="LYP61" s="294"/>
      <c r="LYQ61" s="294"/>
      <c r="LYR61" s="294"/>
      <c r="LYS61" s="294"/>
      <c r="LYT61" s="294"/>
      <c r="LYU61" s="294"/>
      <c r="LYV61" s="294" t="s">
        <v>15</v>
      </c>
      <c r="LYW61" s="294"/>
      <c r="LYX61" s="294"/>
      <c r="LYY61" s="294"/>
      <c r="LYZ61" s="294"/>
      <c r="LZA61" s="294"/>
      <c r="LZB61" s="294"/>
      <c r="LZC61" s="294"/>
      <c r="LZD61" s="294"/>
      <c r="LZE61" s="294"/>
      <c r="LZF61" s="294"/>
      <c r="LZG61" s="294"/>
      <c r="LZH61" s="294"/>
      <c r="LZI61" s="294"/>
      <c r="LZJ61" s="294"/>
      <c r="LZK61" s="294"/>
      <c r="LZL61" s="294" t="s">
        <v>15</v>
      </c>
      <c r="LZM61" s="294"/>
      <c r="LZN61" s="294"/>
      <c r="LZO61" s="294"/>
      <c r="LZP61" s="294"/>
      <c r="LZQ61" s="294"/>
      <c r="LZR61" s="294"/>
      <c r="LZS61" s="294"/>
      <c r="LZT61" s="294"/>
      <c r="LZU61" s="294"/>
      <c r="LZV61" s="294"/>
      <c r="LZW61" s="294"/>
      <c r="LZX61" s="294"/>
      <c r="LZY61" s="294"/>
      <c r="LZZ61" s="294"/>
      <c r="MAA61" s="294"/>
      <c r="MAB61" s="294" t="s">
        <v>15</v>
      </c>
      <c r="MAC61" s="294"/>
      <c r="MAD61" s="294"/>
      <c r="MAE61" s="294"/>
      <c r="MAF61" s="294"/>
      <c r="MAG61" s="294"/>
      <c r="MAH61" s="294"/>
      <c r="MAI61" s="294"/>
      <c r="MAJ61" s="294"/>
      <c r="MAK61" s="294"/>
      <c r="MAL61" s="294"/>
      <c r="MAM61" s="294"/>
      <c r="MAN61" s="294"/>
      <c r="MAO61" s="294"/>
      <c r="MAP61" s="294"/>
      <c r="MAQ61" s="294"/>
      <c r="MAR61" s="294" t="s">
        <v>15</v>
      </c>
      <c r="MAS61" s="294"/>
      <c r="MAT61" s="294"/>
      <c r="MAU61" s="294"/>
      <c r="MAV61" s="294"/>
      <c r="MAW61" s="294"/>
      <c r="MAX61" s="294"/>
      <c r="MAY61" s="294"/>
      <c r="MAZ61" s="294"/>
      <c r="MBA61" s="294"/>
      <c r="MBB61" s="294"/>
      <c r="MBC61" s="294"/>
      <c r="MBD61" s="294"/>
      <c r="MBE61" s="294"/>
      <c r="MBF61" s="294"/>
      <c r="MBG61" s="294"/>
      <c r="MBH61" s="294" t="s">
        <v>15</v>
      </c>
      <c r="MBI61" s="294"/>
      <c r="MBJ61" s="294"/>
      <c r="MBK61" s="294"/>
      <c r="MBL61" s="294"/>
      <c r="MBM61" s="294"/>
      <c r="MBN61" s="294"/>
      <c r="MBO61" s="294"/>
      <c r="MBP61" s="294"/>
      <c r="MBQ61" s="294"/>
      <c r="MBR61" s="294"/>
      <c r="MBS61" s="294"/>
      <c r="MBT61" s="294"/>
      <c r="MBU61" s="294"/>
      <c r="MBV61" s="294"/>
      <c r="MBW61" s="294"/>
      <c r="MBX61" s="294" t="s">
        <v>15</v>
      </c>
      <c r="MBY61" s="294"/>
      <c r="MBZ61" s="294"/>
      <c r="MCA61" s="294"/>
      <c r="MCB61" s="294"/>
      <c r="MCC61" s="294"/>
      <c r="MCD61" s="294"/>
      <c r="MCE61" s="294"/>
      <c r="MCF61" s="294"/>
      <c r="MCG61" s="294"/>
      <c r="MCH61" s="294"/>
      <c r="MCI61" s="294"/>
      <c r="MCJ61" s="294"/>
      <c r="MCK61" s="294"/>
      <c r="MCL61" s="294"/>
      <c r="MCM61" s="294"/>
      <c r="MCN61" s="294" t="s">
        <v>15</v>
      </c>
      <c r="MCO61" s="294"/>
      <c r="MCP61" s="294"/>
      <c r="MCQ61" s="294"/>
      <c r="MCR61" s="294"/>
      <c r="MCS61" s="294"/>
      <c r="MCT61" s="294"/>
      <c r="MCU61" s="294"/>
      <c r="MCV61" s="294"/>
      <c r="MCW61" s="294"/>
      <c r="MCX61" s="294"/>
      <c r="MCY61" s="294"/>
      <c r="MCZ61" s="294"/>
      <c r="MDA61" s="294"/>
      <c r="MDB61" s="294"/>
      <c r="MDC61" s="294"/>
      <c r="MDD61" s="294" t="s">
        <v>15</v>
      </c>
      <c r="MDE61" s="294"/>
      <c r="MDF61" s="294"/>
      <c r="MDG61" s="294"/>
      <c r="MDH61" s="294"/>
      <c r="MDI61" s="294"/>
      <c r="MDJ61" s="294"/>
      <c r="MDK61" s="294"/>
      <c r="MDL61" s="294"/>
      <c r="MDM61" s="294"/>
      <c r="MDN61" s="294"/>
      <c r="MDO61" s="294"/>
      <c r="MDP61" s="294"/>
      <c r="MDQ61" s="294"/>
      <c r="MDR61" s="294"/>
      <c r="MDS61" s="294"/>
      <c r="MDT61" s="294" t="s">
        <v>15</v>
      </c>
      <c r="MDU61" s="294"/>
      <c r="MDV61" s="294"/>
      <c r="MDW61" s="294"/>
      <c r="MDX61" s="294"/>
      <c r="MDY61" s="294"/>
      <c r="MDZ61" s="294"/>
      <c r="MEA61" s="294"/>
      <c r="MEB61" s="294"/>
      <c r="MEC61" s="294"/>
      <c r="MED61" s="294"/>
      <c r="MEE61" s="294"/>
      <c r="MEF61" s="294"/>
      <c r="MEG61" s="294"/>
      <c r="MEH61" s="294"/>
      <c r="MEI61" s="294"/>
      <c r="MEJ61" s="294" t="s">
        <v>15</v>
      </c>
      <c r="MEK61" s="294"/>
      <c r="MEL61" s="294"/>
      <c r="MEM61" s="294"/>
      <c r="MEN61" s="294"/>
      <c r="MEO61" s="294"/>
      <c r="MEP61" s="294"/>
      <c r="MEQ61" s="294"/>
      <c r="MER61" s="294"/>
      <c r="MES61" s="294"/>
      <c r="MET61" s="294"/>
      <c r="MEU61" s="294"/>
      <c r="MEV61" s="294"/>
      <c r="MEW61" s="294"/>
      <c r="MEX61" s="294"/>
      <c r="MEY61" s="294"/>
      <c r="MEZ61" s="294" t="s">
        <v>15</v>
      </c>
      <c r="MFA61" s="294"/>
      <c r="MFB61" s="294"/>
      <c r="MFC61" s="294"/>
      <c r="MFD61" s="294"/>
      <c r="MFE61" s="294"/>
      <c r="MFF61" s="294"/>
      <c r="MFG61" s="294"/>
      <c r="MFH61" s="294"/>
      <c r="MFI61" s="294"/>
      <c r="MFJ61" s="294"/>
      <c r="MFK61" s="294"/>
      <c r="MFL61" s="294"/>
      <c r="MFM61" s="294"/>
      <c r="MFN61" s="294"/>
      <c r="MFO61" s="294"/>
      <c r="MFP61" s="294" t="s">
        <v>15</v>
      </c>
      <c r="MFQ61" s="294"/>
      <c r="MFR61" s="294"/>
      <c r="MFS61" s="294"/>
      <c r="MFT61" s="294"/>
      <c r="MFU61" s="294"/>
      <c r="MFV61" s="294"/>
      <c r="MFW61" s="294"/>
      <c r="MFX61" s="294"/>
      <c r="MFY61" s="294"/>
      <c r="MFZ61" s="294"/>
      <c r="MGA61" s="294"/>
      <c r="MGB61" s="294"/>
      <c r="MGC61" s="294"/>
      <c r="MGD61" s="294"/>
      <c r="MGE61" s="294"/>
      <c r="MGF61" s="294" t="s">
        <v>15</v>
      </c>
      <c r="MGG61" s="294"/>
      <c r="MGH61" s="294"/>
      <c r="MGI61" s="294"/>
      <c r="MGJ61" s="294"/>
      <c r="MGK61" s="294"/>
      <c r="MGL61" s="294"/>
      <c r="MGM61" s="294"/>
      <c r="MGN61" s="294"/>
      <c r="MGO61" s="294"/>
      <c r="MGP61" s="294"/>
      <c r="MGQ61" s="294"/>
      <c r="MGR61" s="294"/>
      <c r="MGS61" s="294"/>
      <c r="MGT61" s="294"/>
      <c r="MGU61" s="294"/>
      <c r="MGV61" s="294" t="s">
        <v>15</v>
      </c>
      <c r="MGW61" s="294"/>
      <c r="MGX61" s="294"/>
      <c r="MGY61" s="294"/>
      <c r="MGZ61" s="294"/>
      <c r="MHA61" s="294"/>
      <c r="MHB61" s="294"/>
      <c r="MHC61" s="294"/>
      <c r="MHD61" s="294"/>
      <c r="MHE61" s="294"/>
      <c r="MHF61" s="294"/>
      <c r="MHG61" s="294"/>
      <c r="MHH61" s="294"/>
      <c r="MHI61" s="294"/>
      <c r="MHJ61" s="294"/>
      <c r="MHK61" s="294"/>
      <c r="MHL61" s="294" t="s">
        <v>15</v>
      </c>
      <c r="MHM61" s="294"/>
      <c r="MHN61" s="294"/>
      <c r="MHO61" s="294"/>
      <c r="MHP61" s="294"/>
      <c r="MHQ61" s="294"/>
      <c r="MHR61" s="294"/>
      <c r="MHS61" s="294"/>
      <c r="MHT61" s="294"/>
      <c r="MHU61" s="294"/>
      <c r="MHV61" s="294"/>
      <c r="MHW61" s="294"/>
      <c r="MHX61" s="294"/>
      <c r="MHY61" s="294"/>
      <c r="MHZ61" s="294"/>
      <c r="MIA61" s="294"/>
      <c r="MIB61" s="294" t="s">
        <v>15</v>
      </c>
      <c r="MIC61" s="294"/>
      <c r="MID61" s="294"/>
      <c r="MIE61" s="294"/>
      <c r="MIF61" s="294"/>
      <c r="MIG61" s="294"/>
      <c r="MIH61" s="294"/>
      <c r="MII61" s="294"/>
      <c r="MIJ61" s="294"/>
      <c r="MIK61" s="294"/>
      <c r="MIL61" s="294"/>
      <c r="MIM61" s="294"/>
      <c r="MIN61" s="294"/>
      <c r="MIO61" s="294"/>
      <c r="MIP61" s="294"/>
      <c r="MIQ61" s="294"/>
      <c r="MIR61" s="294" t="s">
        <v>15</v>
      </c>
      <c r="MIS61" s="294"/>
      <c r="MIT61" s="294"/>
      <c r="MIU61" s="294"/>
      <c r="MIV61" s="294"/>
      <c r="MIW61" s="294"/>
      <c r="MIX61" s="294"/>
      <c r="MIY61" s="294"/>
      <c r="MIZ61" s="294"/>
      <c r="MJA61" s="294"/>
      <c r="MJB61" s="294"/>
      <c r="MJC61" s="294"/>
      <c r="MJD61" s="294"/>
      <c r="MJE61" s="294"/>
      <c r="MJF61" s="294"/>
      <c r="MJG61" s="294"/>
      <c r="MJH61" s="294" t="s">
        <v>15</v>
      </c>
      <c r="MJI61" s="294"/>
      <c r="MJJ61" s="294"/>
      <c r="MJK61" s="294"/>
      <c r="MJL61" s="294"/>
      <c r="MJM61" s="294"/>
      <c r="MJN61" s="294"/>
      <c r="MJO61" s="294"/>
      <c r="MJP61" s="294"/>
      <c r="MJQ61" s="294"/>
      <c r="MJR61" s="294"/>
      <c r="MJS61" s="294"/>
      <c r="MJT61" s="294"/>
      <c r="MJU61" s="294"/>
      <c r="MJV61" s="294"/>
      <c r="MJW61" s="294"/>
      <c r="MJX61" s="294" t="s">
        <v>15</v>
      </c>
      <c r="MJY61" s="294"/>
      <c r="MJZ61" s="294"/>
      <c r="MKA61" s="294"/>
      <c r="MKB61" s="294"/>
      <c r="MKC61" s="294"/>
      <c r="MKD61" s="294"/>
      <c r="MKE61" s="294"/>
      <c r="MKF61" s="294"/>
      <c r="MKG61" s="294"/>
      <c r="MKH61" s="294"/>
      <c r="MKI61" s="294"/>
      <c r="MKJ61" s="294"/>
      <c r="MKK61" s="294"/>
      <c r="MKL61" s="294"/>
      <c r="MKM61" s="294"/>
      <c r="MKN61" s="294" t="s">
        <v>15</v>
      </c>
      <c r="MKO61" s="294"/>
      <c r="MKP61" s="294"/>
      <c r="MKQ61" s="294"/>
      <c r="MKR61" s="294"/>
      <c r="MKS61" s="294"/>
      <c r="MKT61" s="294"/>
      <c r="MKU61" s="294"/>
      <c r="MKV61" s="294"/>
      <c r="MKW61" s="294"/>
      <c r="MKX61" s="294"/>
      <c r="MKY61" s="294"/>
      <c r="MKZ61" s="294"/>
      <c r="MLA61" s="294"/>
      <c r="MLB61" s="294"/>
      <c r="MLC61" s="294"/>
      <c r="MLD61" s="294" t="s">
        <v>15</v>
      </c>
      <c r="MLE61" s="294"/>
      <c r="MLF61" s="294"/>
      <c r="MLG61" s="294"/>
      <c r="MLH61" s="294"/>
      <c r="MLI61" s="294"/>
      <c r="MLJ61" s="294"/>
      <c r="MLK61" s="294"/>
      <c r="MLL61" s="294"/>
      <c r="MLM61" s="294"/>
      <c r="MLN61" s="294"/>
      <c r="MLO61" s="294"/>
      <c r="MLP61" s="294"/>
      <c r="MLQ61" s="294"/>
      <c r="MLR61" s="294"/>
      <c r="MLS61" s="294"/>
      <c r="MLT61" s="294" t="s">
        <v>15</v>
      </c>
      <c r="MLU61" s="294"/>
      <c r="MLV61" s="294"/>
      <c r="MLW61" s="294"/>
      <c r="MLX61" s="294"/>
      <c r="MLY61" s="294"/>
      <c r="MLZ61" s="294"/>
      <c r="MMA61" s="294"/>
      <c r="MMB61" s="294"/>
      <c r="MMC61" s="294"/>
      <c r="MMD61" s="294"/>
      <c r="MME61" s="294"/>
      <c r="MMF61" s="294"/>
      <c r="MMG61" s="294"/>
      <c r="MMH61" s="294"/>
      <c r="MMI61" s="294"/>
      <c r="MMJ61" s="294" t="s">
        <v>15</v>
      </c>
      <c r="MMK61" s="294"/>
      <c r="MML61" s="294"/>
      <c r="MMM61" s="294"/>
      <c r="MMN61" s="294"/>
      <c r="MMO61" s="294"/>
      <c r="MMP61" s="294"/>
      <c r="MMQ61" s="294"/>
      <c r="MMR61" s="294"/>
      <c r="MMS61" s="294"/>
      <c r="MMT61" s="294"/>
      <c r="MMU61" s="294"/>
      <c r="MMV61" s="294"/>
      <c r="MMW61" s="294"/>
      <c r="MMX61" s="294"/>
      <c r="MMY61" s="294"/>
      <c r="MMZ61" s="294" t="s">
        <v>15</v>
      </c>
      <c r="MNA61" s="294"/>
      <c r="MNB61" s="294"/>
      <c r="MNC61" s="294"/>
      <c r="MND61" s="294"/>
      <c r="MNE61" s="294"/>
      <c r="MNF61" s="294"/>
      <c r="MNG61" s="294"/>
      <c r="MNH61" s="294"/>
      <c r="MNI61" s="294"/>
      <c r="MNJ61" s="294"/>
      <c r="MNK61" s="294"/>
      <c r="MNL61" s="294"/>
      <c r="MNM61" s="294"/>
      <c r="MNN61" s="294"/>
      <c r="MNO61" s="294"/>
      <c r="MNP61" s="294" t="s">
        <v>15</v>
      </c>
      <c r="MNQ61" s="294"/>
      <c r="MNR61" s="294"/>
      <c r="MNS61" s="294"/>
      <c r="MNT61" s="294"/>
      <c r="MNU61" s="294"/>
      <c r="MNV61" s="294"/>
      <c r="MNW61" s="294"/>
      <c r="MNX61" s="294"/>
      <c r="MNY61" s="294"/>
      <c r="MNZ61" s="294"/>
      <c r="MOA61" s="294"/>
      <c r="MOB61" s="294"/>
      <c r="MOC61" s="294"/>
      <c r="MOD61" s="294"/>
      <c r="MOE61" s="294"/>
      <c r="MOF61" s="294" t="s">
        <v>15</v>
      </c>
      <c r="MOG61" s="294"/>
      <c r="MOH61" s="294"/>
      <c r="MOI61" s="294"/>
      <c r="MOJ61" s="294"/>
      <c r="MOK61" s="294"/>
      <c r="MOL61" s="294"/>
      <c r="MOM61" s="294"/>
      <c r="MON61" s="294"/>
      <c r="MOO61" s="294"/>
      <c r="MOP61" s="294"/>
      <c r="MOQ61" s="294"/>
      <c r="MOR61" s="294"/>
      <c r="MOS61" s="294"/>
      <c r="MOT61" s="294"/>
      <c r="MOU61" s="294"/>
      <c r="MOV61" s="294" t="s">
        <v>15</v>
      </c>
      <c r="MOW61" s="294"/>
      <c r="MOX61" s="294"/>
      <c r="MOY61" s="294"/>
      <c r="MOZ61" s="294"/>
      <c r="MPA61" s="294"/>
      <c r="MPB61" s="294"/>
      <c r="MPC61" s="294"/>
      <c r="MPD61" s="294"/>
      <c r="MPE61" s="294"/>
      <c r="MPF61" s="294"/>
      <c r="MPG61" s="294"/>
      <c r="MPH61" s="294"/>
      <c r="MPI61" s="294"/>
      <c r="MPJ61" s="294"/>
      <c r="MPK61" s="294"/>
      <c r="MPL61" s="294" t="s">
        <v>15</v>
      </c>
      <c r="MPM61" s="294"/>
      <c r="MPN61" s="294"/>
      <c r="MPO61" s="294"/>
      <c r="MPP61" s="294"/>
      <c r="MPQ61" s="294"/>
      <c r="MPR61" s="294"/>
      <c r="MPS61" s="294"/>
      <c r="MPT61" s="294"/>
      <c r="MPU61" s="294"/>
      <c r="MPV61" s="294"/>
      <c r="MPW61" s="294"/>
      <c r="MPX61" s="294"/>
      <c r="MPY61" s="294"/>
      <c r="MPZ61" s="294"/>
      <c r="MQA61" s="294"/>
      <c r="MQB61" s="294" t="s">
        <v>15</v>
      </c>
      <c r="MQC61" s="294"/>
      <c r="MQD61" s="294"/>
      <c r="MQE61" s="294"/>
      <c r="MQF61" s="294"/>
      <c r="MQG61" s="294"/>
      <c r="MQH61" s="294"/>
      <c r="MQI61" s="294"/>
      <c r="MQJ61" s="294"/>
      <c r="MQK61" s="294"/>
      <c r="MQL61" s="294"/>
      <c r="MQM61" s="294"/>
      <c r="MQN61" s="294"/>
      <c r="MQO61" s="294"/>
      <c r="MQP61" s="294"/>
      <c r="MQQ61" s="294"/>
      <c r="MQR61" s="294" t="s">
        <v>15</v>
      </c>
      <c r="MQS61" s="294"/>
      <c r="MQT61" s="294"/>
      <c r="MQU61" s="294"/>
      <c r="MQV61" s="294"/>
      <c r="MQW61" s="294"/>
      <c r="MQX61" s="294"/>
      <c r="MQY61" s="294"/>
      <c r="MQZ61" s="294"/>
      <c r="MRA61" s="294"/>
      <c r="MRB61" s="294"/>
      <c r="MRC61" s="294"/>
      <c r="MRD61" s="294"/>
      <c r="MRE61" s="294"/>
      <c r="MRF61" s="294"/>
      <c r="MRG61" s="294"/>
      <c r="MRH61" s="294" t="s">
        <v>15</v>
      </c>
      <c r="MRI61" s="294"/>
      <c r="MRJ61" s="294"/>
      <c r="MRK61" s="294"/>
      <c r="MRL61" s="294"/>
      <c r="MRM61" s="294"/>
      <c r="MRN61" s="294"/>
      <c r="MRO61" s="294"/>
      <c r="MRP61" s="294"/>
      <c r="MRQ61" s="294"/>
      <c r="MRR61" s="294"/>
      <c r="MRS61" s="294"/>
      <c r="MRT61" s="294"/>
      <c r="MRU61" s="294"/>
      <c r="MRV61" s="294"/>
      <c r="MRW61" s="294"/>
      <c r="MRX61" s="294" t="s">
        <v>15</v>
      </c>
      <c r="MRY61" s="294"/>
      <c r="MRZ61" s="294"/>
      <c r="MSA61" s="294"/>
      <c r="MSB61" s="294"/>
      <c r="MSC61" s="294"/>
      <c r="MSD61" s="294"/>
      <c r="MSE61" s="294"/>
      <c r="MSF61" s="294"/>
      <c r="MSG61" s="294"/>
      <c r="MSH61" s="294"/>
      <c r="MSI61" s="294"/>
      <c r="MSJ61" s="294"/>
      <c r="MSK61" s="294"/>
      <c r="MSL61" s="294"/>
      <c r="MSM61" s="294"/>
      <c r="MSN61" s="294" t="s">
        <v>15</v>
      </c>
      <c r="MSO61" s="294"/>
      <c r="MSP61" s="294"/>
      <c r="MSQ61" s="294"/>
      <c r="MSR61" s="294"/>
      <c r="MSS61" s="294"/>
      <c r="MST61" s="294"/>
      <c r="MSU61" s="294"/>
      <c r="MSV61" s="294"/>
      <c r="MSW61" s="294"/>
      <c r="MSX61" s="294"/>
      <c r="MSY61" s="294"/>
      <c r="MSZ61" s="294"/>
      <c r="MTA61" s="294"/>
      <c r="MTB61" s="294"/>
      <c r="MTC61" s="294"/>
      <c r="MTD61" s="294" t="s">
        <v>15</v>
      </c>
      <c r="MTE61" s="294"/>
      <c r="MTF61" s="294"/>
      <c r="MTG61" s="294"/>
      <c r="MTH61" s="294"/>
      <c r="MTI61" s="294"/>
      <c r="MTJ61" s="294"/>
      <c r="MTK61" s="294"/>
      <c r="MTL61" s="294"/>
      <c r="MTM61" s="294"/>
      <c r="MTN61" s="294"/>
      <c r="MTO61" s="294"/>
      <c r="MTP61" s="294"/>
      <c r="MTQ61" s="294"/>
      <c r="MTR61" s="294"/>
      <c r="MTS61" s="294"/>
      <c r="MTT61" s="294" t="s">
        <v>15</v>
      </c>
      <c r="MTU61" s="294"/>
      <c r="MTV61" s="294"/>
      <c r="MTW61" s="294"/>
      <c r="MTX61" s="294"/>
      <c r="MTY61" s="294"/>
      <c r="MTZ61" s="294"/>
      <c r="MUA61" s="294"/>
      <c r="MUB61" s="294"/>
      <c r="MUC61" s="294"/>
      <c r="MUD61" s="294"/>
      <c r="MUE61" s="294"/>
      <c r="MUF61" s="294"/>
      <c r="MUG61" s="294"/>
      <c r="MUH61" s="294"/>
      <c r="MUI61" s="294"/>
      <c r="MUJ61" s="294" t="s">
        <v>15</v>
      </c>
      <c r="MUK61" s="294"/>
      <c r="MUL61" s="294"/>
      <c r="MUM61" s="294"/>
      <c r="MUN61" s="294"/>
      <c r="MUO61" s="294"/>
      <c r="MUP61" s="294"/>
      <c r="MUQ61" s="294"/>
      <c r="MUR61" s="294"/>
      <c r="MUS61" s="294"/>
      <c r="MUT61" s="294"/>
      <c r="MUU61" s="294"/>
      <c r="MUV61" s="294"/>
      <c r="MUW61" s="294"/>
      <c r="MUX61" s="294"/>
      <c r="MUY61" s="294"/>
      <c r="MUZ61" s="294" t="s">
        <v>15</v>
      </c>
      <c r="MVA61" s="294"/>
      <c r="MVB61" s="294"/>
      <c r="MVC61" s="294"/>
      <c r="MVD61" s="294"/>
      <c r="MVE61" s="294"/>
      <c r="MVF61" s="294"/>
      <c r="MVG61" s="294"/>
      <c r="MVH61" s="294"/>
      <c r="MVI61" s="294"/>
      <c r="MVJ61" s="294"/>
      <c r="MVK61" s="294"/>
      <c r="MVL61" s="294"/>
      <c r="MVM61" s="294"/>
      <c r="MVN61" s="294"/>
      <c r="MVO61" s="294"/>
      <c r="MVP61" s="294" t="s">
        <v>15</v>
      </c>
      <c r="MVQ61" s="294"/>
      <c r="MVR61" s="294"/>
      <c r="MVS61" s="294"/>
      <c r="MVT61" s="294"/>
      <c r="MVU61" s="294"/>
      <c r="MVV61" s="294"/>
      <c r="MVW61" s="294"/>
      <c r="MVX61" s="294"/>
      <c r="MVY61" s="294"/>
      <c r="MVZ61" s="294"/>
      <c r="MWA61" s="294"/>
      <c r="MWB61" s="294"/>
      <c r="MWC61" s="294"/>
      <c r="MWD61" s="294"/>
      <c r="MWE61" s="294"/>
      <c r="MWF61" s="294" t="s">
        <v>15</v>
      </c>
      <c r="MWG61" s="294"/>
      <c r="MWH61" s="294"/>
      <c r="MWI61" s="294"/>
      <c r="MWJ61" s="294"/>
      <c r="MWK61" s="294"/>
      <c r="MWL61" s="294"/>
      <c r="MWM61" s="294"/>
      <c r="MWN61" s="294"/>
      <c r="MWO61" s="294"/>
      <c r="MWP61" s="294"/>
      <c r="MWQ61" s="294"/>
      <c r="MWR61" s="294"/>
      <c r="MWS61" s="294"/>
      <c r="MWT61" s="294"/>
      <c r="MWU61" s="294"/>
      <c r="MWV61" s="294" t="s">
        <v>15</v>
      </c>
      <c r="MWW61" s="294"/>
      <c r="MWX61" s="294"/>
      <c r="MWY61" s="294"/>
      <c r="MWZ61" s="294"/>
      <c r="MXA61" s="294"/>
      <c r="MXB61" s="294"/>
      <c r="MXC61" s="294"/>
      <c r="MXD61" s="294"/>
      <c r="MXE61" s="294"/>
      <c r="MXF61" s="294"/>
      <c r="MXG61" s="294"/>
      <c r="MXH61" s="294"/>
      <c r="MXI61" s="294"/>
      <c r="MXJ61" s="294"/>
      <c r="MXK61" s="294"/>
      <c r="MXL61" s="294" t="s">
        <v>15</v>
      </c>
      <c r="MXM61" s="294"/>
      <c r="MXN61" s="294"/>
      <c r="MXO61" s="294"/>
      <c r="MXP61" s="294"/>
      <c r="MXQ61" s="294"/>
      <c r="MXR61" s="294"/>
      <c r="MXS61" s="294"/>
      <c r="MXT61" s="294"/>
      <c r="MXU61" s="294"/>
      <c r="MXV61" s="294"/>
      <c r="MXW61" s="294"/>
      <c r="MXX61" s="294"/>
      <c r="MXY61" s="294"/>
      <c r="MXZ61" s="294"/>
      <c r="MYA61" s="294"/>
      <c r="MYB61" s="294" t="s">
        <v>15</v>
      </c>
      <c r="MYC61" s="294"/>
      <c r="MYD61" s="294"/>
      <c r="MYE61" s="294"/>
      <c r="MYF61" s="294"/>
      <c r="MYG61" s="294"/>
      <c r="MYH61" s="294"/>
      <c r="MYI61" s="294"/>
      <c r="MYJ61" s="294"/>
      <c r="MYK61" s="294"/>
      <c r="MYL61" s="294"/>
      <c r="MYM61" s="294"/>
      <c r="MYN61" s="294"/>
      <c r="MYO61" s="294"/>
      <c r="MYP61" s="294"/>
      <c r="MYQ61" s="294"/>
      <c r="MYR61" s="294" t="s">
        <v>15</v>
      </c>
      <c r="MYS61" s="294"/>
      <c r="MYT61" s="294"/>
      <c r="MYU61" s="294"/>
      <c r="MYV61" s="294"/>
      <c r="MYW61" s="294"/>
      <c r="MYX61" s="294"/>
      <c r="MYY61" s="294"/>
      <c r="MYZ61" s="294"/>
      <c r="MZA61" s="294"/>
      <c r="MZB61" s="294"/>
      <c r="MZC61" s="294"/>
      <c r="MZD61" s="294"/>
      <c r="MZE61" s="294"/>
      <c r="MZF61" s="294"/>
      <c r="MZG61" s="294"/>
      <c r="MZH61" s="294" t="s">
        <v>15</v>
      </c>
      <c r="MZI61" s="294"/>
      <c r="MZJ61" s="294"/>
      <c r="MZK61" s="294"/>
      <c r="MZL61" s="294"/>
      <c r="MZM61" s="294"/>
      <c r="MZN61" s="294"/>
      <c r="MZO61" s="294"/>
      <c r="MZP61" s="294"/>
      <c r="MZQ61" s="294"/>
      <c r="MZR61" s="294"/>
      <c r="MZS61" s="294"/>
      <c r="MZT61" s="294"/>
      <c r="MZU61" s="294"/>
      <c r="MZV61" s="294"/>
      <c r="MZW61" s="294"/>
      <c r="MZX61" s="294" t="s">
        <v>15</v>
      </c>
      <c r="MZY61" s="294"/>
      <c r="MZZ61" s="294"/>
      <c r="NAA61" s="294"/>
      <c r="NAB61" s="294"/>
      <c r="NAC61" s="294"/>
      <c r="NAD61" s="294"/>
      <c r="NAE61" s="294"/>
      <c r="NAF61" s="294"/>
      <c r="NAG61" s="294"/>
      <c r="NAH61" s="294"/>
      <c r="NAI61" s="294"/>
      <c r="NAJ61" s="294"/>
      <c r="NAK61" s="294"/>
      <c r="NAL61" s="294"/>
      <c r="NAM61" s="294"/>
      <c r="NAN61" s="294" t="s">
        <v>15</v>
      </c>
      <c r="NAO61" s="294"/>
      <c r="NAP61" s="294"/>
      <c r="NAQ61" s="294"/>
      <c r="NAR61" s="294"/>
      <c r="NAS61" s="294"/>
      <c r="NAT61" s="294"/>
      <c r="NAU61" s="294"/>
      <c r="NAV61" s="294"/>
      <c r="NAW61" s="294"/>
      <c r="NAX61" s="294"/>
      <c r="NAY61" s="294"/>
      <c r="NAZ61" s="294"/>
      <c r="NBA61" s="294"/>
      <c r="NBB61" s="294"/>
      <c r="NBC61" s="294"/>
      <c r="NBD61" s="294" t="s">
        <v>15</v>
      </c>
      <c r="NBE61" s="294"/>
      <c r="NBF61" s="294"/>
      <c r="NBG61" s="294"/>
      <c r="NBH61" s="294"/>
      <c r="NBI61" s="294"/>
      <c r="NBJ61" s="294"/>
      <c r="NBK61" s="294"/>
      <c r="NBL61" s="294"/>
      <c r="NBM61" s="294"/>
      <c r="NBN61" s="294"/>
      <c r="NBO61" s="294"/>
      <c r="NBP61" s="294"/>
      <c r="NBQ61" s="294"/>
      <c r="NBR61" s="294"/>
      <c r="NBS61" s="294"/>
      <c r="NBT61" s="294" t="s">
        <v>15</v>
      </c>
      <c r="NBU61" s="294"/>
      <c r="NBV61" s="294"/>
      <c r="NBW61" s="294"/>
      <c r="NBX61" s="294"/>
      <c r="NBY61" s="294"/>
      <c r="NBZ61" s="294"/>
      <c r="NCA61" s="294"/>
      <c r="NCB61" s="294"/>
      <c r="NCC61" s="294"/>
      <c r="NCD61" s="294"/>
      <c r="NCE61" s="294"/>
      <c r="NCF61" s="294"/>
      <c r="NCG61" s="294"/>
      <c r="NCH61" s="294"/>
      <c r="NCI61" s="294"/>
      <c r="NCJ61" s="294" t="s">
        <v>15</v>
      </c>
      <c r="NCK61" s="294"/>
      <c r="NCL61" s="294"/>
      <c r="NCM61" s="294"/>
      <c r="NCN61" s="294"/>
      <c r="NCO61" s="294"/>
      <c r="NCP61" s="294"/>
      <c r="NCQ61" s="294"/>
      <c r="NCR61" s="294"/>
      <c r="NCS61" s="294"/>
      <c r="NCT61" s="294"/>
      <c r="NCU61" s="294"/>
      <c r="NCV61" s="294"/>
      <c r="NCW61" s="294"/>
      <c r="NCX61" s="294"/>
      <c r="NCY61" s="294"/>
      <c r="NCZ61" s="294" t="s">
        <v>15</v>
      </c>
      <c r="NDA61" s="294"/>
      <c r="NDB61" s="294"/>
      <c r="NDC61" s="294"/>
      <c r="NDD61" s="294"/>
      <c r="NDE61" s="294"/>
      <c r="NDF61" s="294"/>
      <c r="NDG61" s="294"/>
      <c r="NDH61" s="294"/>
      <c r="NDI61" s="294"/>
      <c r="NDJ61" s="294"/>
      <c r="NDK61" s="294"/>
      <c r="NDL61" s="294"/>
      <c r="NDM61" s="294"/>
      <c r="NDN61" s="294"/>
      <c r="NDO61" s="294"/>
      <c r="NDP61" s="294" t="s">
        <v>15</v>
      </c>
      <c r="NDQ61" s="294"/>
      <c r="NDR61" s="294"/>
      <c r="NDS61" s="294"/>
      <c r="NDT61" s="294"/>
      <c r="NDU61" s="294"/>
      <c r="NDV61" s="294"/>
      <c r="NDW61" s="294"/>
      <c r="NDX61" s="294"/>
      <c r="NDY61" s="294"/>
      <c r="NDZ61" s="294"/>
      <c r="NEA61" s="294"/>
      <c r="NEB61" s="294"/>
      <c r="NEC61" s="294"/>
      <c r="NED61" s="294"/>
      <c r="NEE61" s="294"/>
      <c r="NEF61" s="294" t="s">
        <v>15</v>
      </c>
      <c r="NEG61" s="294"/>
      <c r="NEH61" s="294"/>
      <c r="NEI61" s="294"/>
      <c r="NEJ61" s="294"/>
      <c r="NEK61" s="294"/>
      <c r="NEL61" s="294"/>
      <c r="NEM61" s="294"/>
      <c r="NEN61" s="294"/>
      <c r="NEO61" s="294"/>
      <c r="NEP61" s="294"/>
      <c r="NEQ61" s="294"/>
      <c r="NER61" s="294"/>
      <c r="NES61" s="294"/>
      <c r="NET61" s="294"/>
      <c r="NEU61" s="294"/>
      <c r="NEV61" s="294" t="s">
        <v>15</v>
      </c>
      <c r="NEW61" s="294"/>
      <c r="NEX61" s="294"/>
      <c r="NEY61" s="294"/>
      <c r="NEZ61" s="294"/>
      <c r="NFA61" s="294"/>
      <c r="NFB61" s="294"/>
      <c r="NFC61" s="294"/>
      <c r="NFD61" s="294"/>
      <c r="NFE61" s="294"/>
      <c r="NFF61" s="294"/>
      <c r="NFG61" s="294"/>
      <c r="NFH61" s="294"/>
      <c r="NFI61" s="294"/>
      <c r="NFJ61" s="294"/>
      <c r="NFK61" s="294"/>
      <c r="NFL61" s="294" t="s">
        <v>15</v>
      </c>
      <c r="NFM61" s="294"/>
      <c r="NFN61" s="294"/>
      <c r="NFO61" s="294"/>
      <c r="NFP61" s="294"/>
      <c r="NFQ61" s="294"/>
      <c r="NFR61" s="294"/>
      <c r="NFS61" s="294"/>
      <c r="NFT61" s="294"/>
      <c r="NFU61" s="294"/>
      <c r="NFV61" s="294"/>
      <c r="NFW61" s="294"/>
      <c r="NFX61" s="294"/>
      <c r="NFY61" s="294"/>
      <c r="NFZ61" s="294"/>
      <c r="NGA61" s="294"/>
      <c r="NGB61" s="294" t="s">
        <v>15</v>
      </c>
      <c r="NGC61" s="294"/>
      <c r="NGD61" s="294"/>
      <c r="NGE61" s="294"/>
      <c r="NGF61" s="294"/>
      <c r="NGG61" s="294"/>
      <c r="NGH61" s="294"/>
      <c r="NGI61" s="294"/>
      <c r="NGJ61" s="294"/>
      <c r="NGK61" s="294"/>
      <c r="NGL61" s="294"/>
      <c r="NGM61" s="294"/>
      <c r="NGN61" s="294"/>
      <c r="NGO61" s="294"/>
      <c r="NGP61" s="294"/>
      <c r="NGQ61" s="294"/>
      <c r="NGR61" s="294" t="s">
        <v>15</v>
      </c>
      <c r="NGS61" s="294"/>
      <c r="NGT61" s="294"/>
      <c r="NGU61" s="294"/>
      <c r="NGV61" s="294"/>
      <c r="NGW61" s="294"/>
      <c r="NGX61" s="294"/>
      <c r="NGY61" s="294"/>
      <c r="NGZ61" s="294"/>
      <c r="NHA61" s="294"/>
      <c r="NHB61" s="294"/>
      <c r="NHC61" s="294"/>
      <c r="NHD61" s="294"/>
      <c r="NHE61" s="294"/>
      <c r="NHF61" s="294"/>
      <c r="NHG61" s="294"/>
      <c r="NHH61" s="294" t="s">
        <v>15</v>
      </c>
      <c r="NHI61" s="294"/>
      <c r="NHJ61" s="294"/>
      <c r="NHK61" s="294"/>
      <c r="NHL61" s="294"/>
      <c r="NHM61" s="294"/>
      <c r="NHN61" s="294"/>
      <c r="NHO61" s="294"/>
      <c r="NHP61" s="294"/>
      <c r="NHQ61" s="294"/>
      <c r="NHR61" s="294"/>
      <c r="NHS61" s="294"/>
      <c r="NHT61" s="294"/>
      <c r="NHU61" s="294"/>
      <c r="NHV61" s="294"/>
      <c r="NHW61" s="294"/>
      <c r="NHX61" s="294" t="s">
        <v>15</v>
      </c>
      <c r="NHY61" s="294"/>
      <c r="NHZ61" s="294"/>
      <c r="NIA61" s="294"/>
      <c r="NIB61" s="294"/>
      <c r="NIC61" s="294"/>
      <c r="NID61" s="294"/>
      <c r="NIE61" s="294"/>
      <c r="NIF61" s="294"/>
      <c r="NIG61" s="294"/>
      <c r="NIH61" s="294"/>
      <c r="NII61" s="294"/>
      <c r="NIJ61" s="294"/>
      <c r="NIK61" s="294"/>
      <c r="NIL61" s="294"/>
      <c r="NIM61" s="294"/>
      <c r="NIN61" s="294" t="s">
        <v>15</v>
      </c>
      <c r="NIO61" s="294"/>
      <c r="NIP61" s="294"/>
      <c r="NIQ61" s="294"/>
      <c r="NIR61" s="294"/>
      <c r="NIS61" s="294"/>
      <c r="NIT61" s="294"/>
      <c r="NIU61" s="294"/>
      <c r="NIV61" s="294"/>
      <c r="NIW61" s="294"/>
      <c r="NIX61" s="294"/>
      <c r="NIY61" s="294"/>
      <c r="NIZ61" s="294"/>
      <c r="NJA61" s="294"/>
      <c r="NJB61" s="294"/>
      <c r="NJC61" s="294"/>
      <c r="NJD61" s="294" t="s">
        <v>15</v>
      </c>
      <c r="NJE61" s="294"/>
      <c r="NJF61" s="294"/>
      <c r="NJG61" s="294"/>
      <c r="NJH61" s="294"/>
      <c r="NJI61" s="294"/>
      <c r="NJJ61" s="294"/>
      <c r="NJK61" s="294"/>
      <c r="NJL61" s="294"/>
      <c r="NJM61" s="294"/>
      <c r="NJN61" s="294"/>
      <c r="NJO61" s="294"/>
      <c r="NJP61" s="294"/>
      <c r="NJQ61" s="294"/>
      <c r="NJR61" s="294"/>
      <c r="NJS61" s="294"/>
      <c r="NJT61" s="294" t="s">
        <v>15</v>
      </c>
      <c r="NJU61" s="294"/>
      <c r="NJV61" s="294"/>
      <c r="NJW61" s="294"/>
      <c r="NJX61" s="294"/>
      <c r="NJY61" s="294"/>
      <c r="NJZ61" s="294"/>
      <c r="NKA61" s="294"/>
      <c r="NKB61" s="294"/>
      <c r="NKC61" s="294"/>
      <c r="NKD61" s="294"/>
      <c r="NKE61" s="294"/>
      <c r="NKF61" s="294"/>
      <c r="NKG61" s="294"/>
      <c r="NKH61" s="294"/>
      <c r="NKI61" s="294"/>
      <c r="NKJ61" s="294" t="s">
        <v>15</v>
      </c>
      <c r="NKK61" s="294"/>
      <c r="NKL61" s="294"/>
      <c r="NKM61" s="294"/>
      <c r="NKN61" s="294"/>
      <c r="NKO61" s="294"/>
      <c r="NKP61" s="294"/>
      <c r="NKQ61" s="294"/>
      <c r="NKR61" s="294"/>
      <c r="NKS61" s="294"/>
      <c r="NKT61" s="294"/>
      <c r="NKU61" s="294"/>
      <c r="NKV61" s="294"/>
      <c r="NKW61" s="294"/>
      <c r="NKX61" s="294"/>
      <c r="NKY61" s="294"/>
      <c r="NKZ61" s="294" t="s">
        <v>15</v>
      </c>
      <c r="NLA61" s="294"/>
      <c r="NLB61" s="294"/>
      <c r="NLC61" s="294"/>
      <c r="NLD61" s="294"/>
      <c r="NLE61" s="294"/>
      <c r="NLF61" s="294"/>
      <c r="NLG61" s="294"/>
      <c r="NLH61" s="294"/>
      <c r="NLI61" s="294"/>
      <c r="NLJ61" s="294"/>
      <c r="NLK61" s="294"/>
      <c r="NLL61" s="294"/>
      <c r="NLM61" s="294"/>
      <c r="NLN61" s="294"/>
      <c r="NLO61" s="294"/>
      <c r="NLP61" s="294" t="s">
        <v>15</v>
      </c>
      <c r="NLQ61" s="294"/>
      <c r="NLR61" s="294"/>
      <c r="NLS61" s="294"/>
      <c r="NLT61" s="294"/>
      <c r="NLU61" s="294"/>
      <c r="NLV61" s="294"/>
      <c r="NLW61" s="294"/>
      <c r="NLX61" s="294"/>
      <c r="NLY61" s="294"/>
      <c r="NLZ61" s="294"/>
      <c r="NMA61" s="294"/>
      <c r="NMB61" s="294"/>
      <c r="NMC61" s="294"/>
      <c r="NMD61" s="294"/>
      <c r="NME61" s="294"/>
      <c r="NMF61" s="294" t="s">
        <v>15</v>
      </c>
      <c r="NMG61" s="294"/>
      <c r="NMH61" s="294"/>
      <c r="NMI61" s="294"/>
      <c r="NMJ61" s="294"/>
      <c r="NMK61" s="294"/>
      <c r="NML61" s="294"/>
      <c r="NMM61" s="294"/>
      <c r="NMN61" s="294"/>
      <c r="NMO61" s="294"/>
      <c r="NMP61" s="294"/>
      <c r="NMQ61" s="294"/>
      <c r="NMR61" s="294"/>
      <c r="NMS61" s="294"/>
      <c r="NMT61" s="294"/>
      <c r="NMU61" s="294"/>
      <c r="NMV61" s="294" t="s">
        <v>15</v>
      </c>
      <c r="NMW61" s="294"/>
      <c r="NMX61" s="294"/>
      <c r="NMY61" s="294"/>
      <c r="NMZ61" s="294"/>
      <c r="NNA61" s="294"/>
      <c r="NNB61" s="294"/>
      <c r="NNC61" s="294"/>
      <c r="NND61" s="294"/>
      <c r="NNE61" s="294"/>
      <c r="NNF61" s="294"/>
      <c r="NNG61" s="294"/>
      <c r="NNH61" s="294"/>
      <c r="NNI61" s="294"/>
      <c r="NNJ61" s="294"/>
      <c r="NNK61" s="294"/>
      <c r="NNL61" s="294" t="s">
        <v>15</v>
      </c>
      <c r="NNM61" s="294"/>
      <c r="NNN61" s="294"/>
      <c r="NNO61" s="294"/>
      <c r="NNP61" s="294"/>
      <c r="NNQ61" s="294"/>
      <c r="NNR61" s="294"/>
      <c r="NNS61" s="294"/>
      <c r="NNT61" s="294"/>
      <c r="NNU61" s="294"/>
      <c r="NNV61" s="294"/>
      <c r="NNW61" s="294"/>
      <c r="NNX61" s="294"/>
      <c r="NNY61" s="294"/>
      <c r="NNZ61" s="294"/>
      <c r="NOA61" s="294"/>
      <c r="NOB61" s="294" t="s">
        <v>15</v>
      </c>
      <c r="NOC61" s="294"/>
      <c r="NOD61" s="294"/>
      <c r="NOE61" s="294"/>
      <c r="NOF61" s="294"/>
      <c r="NOG61" s="294"/>
      <c r="NOH61" s="294"/>
      <c r="NOI61" s="294"/>
      <c r="NOJ61" s="294"/>
      <c r="NOK61" s="294"/>
      <c r="NOL61" s="294"/>
      <c r="NOM61" s="294"/>
      <c r="NON61" s="294"/>
      <c r="NOO61" s="294"/>
      <c r="NOP61" s="294"/>
      <c r="NOQ61" s="294"/>
      <c r="NOR61" s="294" t="s">
        <v>15</v>
      </c>
      <c r="NOS61" s="294"/>
      <c r="NOT61" s="294"/>
      <c r="NOU61" s="294"/>
      <c r="NOV61" s="294"/>
      <c r="NOW61" s="294"/>
      <c r="NOX61" s="294"/>
      <c r="NOY61" s="294"/>
      <c r="NOZ61" s="294"/>
      <c r="NPA61" s="294"/>
      <c r="NPB61" s="294"/>
      <c r="NPC61" s="294"/>
      <c r="NPD61" s="294"/>
      <c r="NPE61" s="294"/>
      <c r="NPF61" s="294"/>
      <c r="NPG61" s="294"/>
      <c r="NPH61" s="294" t="s">
        <v>15</v>
      </c>
      <c r="NPI61" s="294"/>
      <c r="NPJ61" s="294"/>
      <c r="NPK61" s="294"/>
      <c r="NPL61" s="294"/>
      <c r="NPM61" s="294"/>
      <c r="NPN61" s="294"/>
      <c r="NPO61" s="294"/>
      <c r="NPP61" s="294"/>
      <c r="NPQ61" s="294"/>
      <c r="NPR61" s="294"/>
      <c r="NPS61" s="294"/>
      <c r="NPT61" s="294"/>
      <c r="NPU61" s="294"/>
      <c r="NPV61" s="294"/>
      <c r="NPW61" s="294"/>
      <c r="NPX61" s="294" t="s">
        <v>15</v>
      </c>
      <c r="NPY61" s="294"/>
      <c r="NPZ61" s="294"/>
      <c r="NQA61" s="294"/>
      <c r="NQB61" s="294"/>
      <c r="NQC61" s="294"/>
      <c r="NQD61" s="294"/>
      <c r="NQE61" s="294"/>
      <c r="NQF61" s="294"/>
      <c r="NQG61" s="294"/>
      <c r="NQH61" s="294"/>
      <c r="NQI61" s="294"/>
      <c r="NQJ61" s="294"/>
      <c r="NQK61" s="294"/>
      <c r="NQL61" s="294"/>
      <c r="NQM61" s="294"/>
      <c r="NQN61" s="294" t="s">
        <v>15</v>
      </c>
      <c r="NQO61" s="294"/>
      <c r="NQP61" s="294"/>
      <c r="NQQ61" s="294"/>
      <c r="NQR61" s="294"/>
      <c r="NQS61" s="294"/>
      <c r="NQT61" s="294"/>
      <c r="NQU61" s="294"/>
      <c r="NQV61" s="294"/>
      <c r="NQW61" s="294"/>
      <c r="NQX61" s="294"/>
      <c r="NQY61" s="294"/>
      <c r="NQZ61" s="294"/>
      <c r="NRA61" s="294"/>
      <c r="NRB61" s="294"/>
      <c r="NRC61" s="294"/>
      <c r="NRD61" s="294" t="s">
        <v>15</v>
      </c>
      <c r="NRE61" s="294"/>
      <c r="NRF61" s="294"/>
      <c r="NRG61" s="294"/>
      <c r="NRH61" s="294"/>
      <c r="NRI61" s="294"/>
      <c r="NRJ61" s="294"/>
      <c r="NRK61" s="294"/>
      <c r="NRL61" s="294"/>
      <c r="NRM61" s="294"/>
      <c r="NRN61" s="294"/>
      <c r="NRO61" s="294"/>
      <c r="NRP61" s="294"/>
      <c r="NRQ61" s="294"/>
      <c r="NRR61" s="294"/>
      <c r="NRS61" s="294"/>
      <c r="NRT61" s="294" t="s">
        <v>15</v>
      </c>
      <c r="NRU61" s="294"/>
      <c r="NRV61" s="294"/>
      <c r="NRW61" s="294"/>
      <c r="NRX61" s="294"/>
      <c r="NRY61" s="294"/>
      <c r="NRZ61" s="294"/>
      <c r="NSA61" s="294"/>
      <c r="NSB61" s="294"/>
      <c r="NSC61" s="294"/>
      <c r="NSD61" s="294"/>
      <c r="NSE61" s="294"/>
      <c r="NSF61" s="294"/>
      <c r="NSG61" s="294"/>
      <c r="NSH61" s="294"/>
      <c r="NSI61" s="294"/>
      <c r="NSJ61" s="294" t="s">
        <v>15</v>
      </c>
      <c r="NSK61" s="294"/>
      <c r="NSL61" s="294"/>
      <c r="NSM61" s="294"/>
      <c r="NSN61" s="294"/>
      <c r="NSO61" s="294"/>
      <c r="NSP61" s="294"/>
      <c r="NSQ61" s="294"/>
      <c r="NSR61" s="294"/>
      <c r="NSS61" s="294"/>
      <c r="NST61" s="294"/>
      <c r="NSU61" s="294"/>
      <c r="NSV61" s="294"/>
      <c r="NSW61" s="294"/>
      <c r="NSX61" s="294"/>
      <c r="NSY61" s="294"/>
      <c r="NSZ61" s="294" t="s">
        <v>15</v>
      </c>
      <c r="NTA61" s="294"/>
      <c r="NTB61" s="294"/>
      <c r="NTC61" s="294"/>
      <c r="NTD61" s="294"/>
      <c r="NTE61" s="294"/>
      <c r="NTF61" s="294"/>
      <c r="NTG61" s="294"/>
      <c r="NTH61" s="294"/>
      <c r="NTI61" s="294"/>
      <c r="NTJ61" s="294"/>
      <c r="NTK61" s="294"/>
      <c r="NTL61" s="294"/>
      <c r="NTM61" s="294"/>
      <c r="NTN61" s="294"/>
      <c r="NTO61" s="294"/>
      <c r="NTP61" s="294" t="s">
        <v>15</v>
      </c>
      <c r="NTQ61" s="294"/>
      <c r="NTR61" s="294"/>
      <c r="NTS61" s="294"/>
      <c r="NTT61" s="294"/>
      <c r="NTU61" s="294"/>
      <c r="NTV61" s="294"/>
      <c r="NTW61" s="294"/>
      <c r="NTX61" s="294"/>
      <c r="NTY61" s="294"/>
      <c r="NTZ61" s="294"/>
      <c r="NUA61" s="294"/>
      <c r="NUB61" s="294"/>
      <c r="NUC61" s="294"/>
      <c r="NUD61" s="294"/>
      <c r="NUE61" s="294"/>
      <c r="NUF61" s="294" t="s">
        <v>15</v>
      </c>
      <c r="NUG61" s="294"/>
      <c r="NUH61" s="294"/>
      <c r="NUI61" s="294"/>
      <c r="NUJ61" s="294"/>
      <c r="NUK61" s="294"/>
      <c r="NUL61" s="294"/>
      <c r="NUM61" s="294"/>
      <c r="NUN61" s="294"/>
      <c r="NUO61" s="294"/>
      <c r="NUP61" s="294"/>
      <c r="NUQ61" s="294"/>
      <c r="NUR61" s="294"/>
      <c r="NUS61" s="294"/>
      <c r="NUT61" s="294"/>
      <c r="NUU61" s="294"/>
      <c r="NUV61" s="294" t="s">
        <v>15</v>
      </c>
      <c r="NUW61" s="294"/>
      <c r="NUX61" s="294"/>
      <c r="NUY61" s="294"/>
      <c r="NUZ61" s="294"/>
      <c r="NVA61" s="294"/>
      <c r="NVB61" s="294"/>
      <c r="NVC61" s="294"/>
      <c r="NVD61" s="294"/>
      <c r="NVE61" s="294"/>
      <c r="NVF61" s="294"/>
      <c r="NVG61" s="294"/>
      <c r="NVH61" s="294"/>
      <c r="NVI61" s="294"/>
      <c r="NVJ61" s="294"/>
      <c r="NVK61" s="294"/>
      <c r="NVL61" s="294" t="s">
        <v>15</v>
      </c>
      <c r="NVM61" s="294"/>
      <c r="NVN61" s="294"/>
      <c r="NVO61" s="294"/>
      <c r="NVP61" s="294"/>
      <c r="NVQ61" s="294"/>
      <c r="NVR61" s="294"/>
      <c r="NVS61" s="294"/>
      <c r="NVT61" s="294"/>
      <c r="NVU61" s="294"/>
      <c r="NVV61" s="294"/>
      <c r="NVW61" s="294"/>
      <c r="NVX61" s="294"/>
      <c r="NVY61" s="294"/>
      <c r="NVZ61" s="294"/>
      <c r="NWA61" s="294"/>
      <c r="NWB61" s="294" t="s">
        <v>15</v>
      </c>
      <c r="NWC61" s="294"/>
      <c r="NWD61" s="294"/>
      <c r="NWE61" s="294"/>
      <c r="NWF61" s="294"/>
      <c r="NWG61" s="294"/>
      <c r="NWH61" s="294"/>
      <c r="NWI61" s="294"/>
      <c r="NWJ61" s="294"/>
      <c r="NWK61" s="294"/>
      <c r="NWL61" s="294"/>
      <c r="NWM61" s="294"/>
      <c r="NWN61" s="294"/>
      <c r="NWO61" s="294"/>
      <c r="NWP61" s="294"/>
      <c r="NWQ61" s="294"/>
      <c r="NWR61" s="294" t="s">
        <v>15</v>
      </c>
      <c r="NWS61" s="294"/>
      <c r="NWT61" s="294"/>
      <c r="NWU61" s="294"/>
      <c r="NWV61" s="294"/>
      <c r="NWW61" s="294"/>
      <c r="NWX61" s="294"/>
      <c r="NWY61" s="294"/>
      <c r="NWZ61" s="294"/>
      <c r="NXA61" s="294"/>
      <c r="NXB61" s="294"/>
      <c r="NXC61" s="294"/>
      <c r="NXD61" s="294"/>
      <c r="NXE61" s="294"/>
      <c r="NXF61" s="294"/>
      <c r="NXG61" s="294"/>
      <c r="NXH61" s="294" t="s">
        <v>15</v>
      </c>
      <c r="NXI61" s="294"/>
      <c r="NXJ61" s="294"/>
      <c r="NXK61" s="294"/>
      <c r="NXL61" s="294"/>
      <c r="NXM61" s="294"/>
      <c r="NXN61" s="294"/>
      <c r="NXO61" s="294"/>
      <c r="NXP61" s="294"/>
      <c r="NXQ61" s="294"/>
      <c r="NXR61" s="294"/>
      <c r="NXS61" s="294"/>
      <c r="NXT61" s="294"/>
      <c r="NXU61" s="294"/>
      <c r="NXV61" s="294"/>
      <c r="NXW61" s="294"/>
      <c r="NXX61" s="294" t="s">
        <v>15</v>
      </c>
      <c r="NXY61" s="294"/>
      <c r="NXZ61" s="294"/>
      <c r="NYA61" s="294"/>
      <c r="NYB61" s="294"/>
      <c r="NYC61" s="294"/>
      <c r="NYD61" s="294"/>
      <c r="NYE61" s="294"/>
      <c r="NYF61" s="294"/>
      <c r="NYG61" s="294"/>
      <c r="NYH61" s="294"/>
      <c r="NYI61" s="294"/>
      <c r="NYJ61" s="294"/>
      <c r="NYK61" s="294"/>
      <c r="NYL61" s="294"/>
      <c r="NYM61" s="294"/>
      <c r="NYN61" s="294" t="s">
        <v>15</v>
      </c>
      <c r="NYO61" s="294"/>
      <c r="NYP61" s="294"/>
      <c r="NYQ61" s="294"/>
      <c r="NYR61" s="294"/>
      <c r="NYS61" s="294"/>
      <c r="NYT61" s="294"/>
      <c r="NYU61" s="294"/>
      <c r="NYV61" s="294"/>
      <c r="NYW61" s="294"/>
      <c r="NYX61" s="294"/>
      <c r="NYY61" s="294"/>
      <c r="NYZ61" s="294"/>
      <c r="NZA61" s="294"/>
      <c r="NZB61" s="294"/>
      <c r="NZC61" s="294"/>
      <c r="NZD61" s="294" t="s">
        <v>15</v>
      </c>
      <c r="NZE61" s="294"/>
      <c r="NZF61" s="294"/>
      <c r="NZG61" s="294"/>
      <c r="NZH61" s="294"/>
      <c r="NZI61" s="294"/>
      <c r="NZJ61" s="294"/>
      <c r="NZK61" s="294"/>
      <c r="NZL61" s="294"/>
      <c r="NZM61" s="294"/>
      <c r="NZN61" s="294"/>
      <c r="NZO61" s="294"/>
      <c r="NZP61" s="294"/>
      <c r="NZQ61" s="294"/>
      <c r="NZR61" s="294"/>
      <c r="NZS61" s="294"/>
      <c r="NZT61" s="294" t="s">
        <v>15</v>
      </c>
      <c r="NZU61" s="294"/>
      <c r="NZV61" s="294"/>
      <c r="NZW61" s="294"/>
      <c r="NZX61" s="294"/>
      <c r="NZY61" s="294"/>
      <c r="NZZ61" s="294"/>
      <c r="OAA61" s="294"/>
      <c r="OAB61" s="294"/>
      <c r="OAC61" s="294"/>
      <c r="OAD61" s="294"/>
      <c r="OAE61" s="294"/>
      <c r="OAF61" s="294"/>
      <c r="OAG61" s="294"/>
      <c r="OAH61" s="294"/>
      <c r="OAI61" s="294"/>
      <c r="OAJ61" s="294" t="s">
        <v>15</v>
      </c>
      <c r="OAK61" s="294"/>
      <c r="OAL61" s="294"/>
      <c r="OAM61" s="294"/>
      <c r="OAN61" s="294"/>
      <c r="OAO61" s="294"/>
      <c r="OAP61" s="294"/>
      <c r="OAQ61" s="294"/>
      <c r="OAR61" s="294"/>
      <c r="OAS61" s="294"/>
      <c r="OAT61" s="294"/>
      <c r="OAU61" s="294"/>
      <c r="OAV61" s="294"/>
      <c r="OAW61" s="294"/>
      <c r="OAX61" s="294"/>
      <c r="OAY61" s="294"/>
      <c r="OAZ61" s="294" t="s">
        <v>15</v>
      </c>
      <c r="OBA61" s="294"/>
      <c r="OBB61" s="294"/>
      <c r="OBC61" s="294"/>
      <c r="OBD61" s="294"/>
      <c r="OBE61" s="294"/>
      <c r="OBF61" s="294"/>
      <c r="OBG61" s="294"/>
      <c r="OBH61" s="294"/>
      <c r="OBI61" s="294"/>
      <c r="OBJ61" s="294"/>
      <c r="OBK61" s="294"/>
      <c r="OBL61" s="294"/>
      <c r="OBM61" s="294"/>
      <c r="OBN61" s="294"/>
      <c r="OBO61" s="294"/>
      <c r="OBP61" s="294" t="s">
        <v>15</v>
      </c>
      <c r="OBQ61" s="294"/>
      <c r="OBR61" s="294"/>
      <c r="OBS61" s="294"/>
      <c r="OBT61" s="294"/>
      <c r="OBU61" s="294"/>
      <c r="OBV61" s="294"/>
      <c r="OBW61" s="294"/>
      <c r="OBX61" s="294"/>
      <c r="OBY61" s="294"/>
      <c r="OBZ61" s="294"/>
      <c r="OCA61" s="294"/>
      <c r="OCB61" s="294"/>
      <c r="OCC61" s="294"/>
      <c r="OCD61" s="294"/>
      <c r="OCE61" s="294"/>
      <c r="OCF61" s="294" t="s">
        <v>15</v>
      </c>
      <c r="OCG61" s="294"/>
      <c r="OCH61" s="294"/>
      <c r="OCI61" s="294"/>
      <c r="OCJ61" s="294"/>
      <c r="OCK61" s="294"/>
      <c r="OCL61" s="294"/>
      <c r="OCM61" s="294"/>
      <c r="OCN61" s="294"/>
      <c r="OCO61" s="294"/>
      <c r="OCP61" s="294"/>
      <c r="OCQ61" s="294"/>
      <c r="OCR61" s="294"/>
      <c r="OCS61" s="294"/>
      <c r="OCT61" s="294"/>
      <c r="OCU61" s="294"/>
      <c r="OCV61" s="294" t="s">
        <v>15</v>
      </c>
      <c r="OCW61" s="294"/>
      <c r="OCX61" s="294"/>
      <c r="OCY61" s="294"/>
      <c r="OCZ61" s="294"/>
      <c r="ODA61" s="294"/>
      <c r="ODB61" s="294"/>
      <c r="ODC61" s="294"/>
      <c r="ODD61" s="294"/>
      <c r="ODE61" s="294"/>
      <c r="ODF61" s="294"/>
      <c r="ODG61" s="294"/>
      <c r="ODH61" s="294"/>
      <c r="ODI61" s="294"/>
      <c r="ODJ61" s="294"/>
      <c r="ODK61" s="294"/>
      <c r="ODL61" s="294" t="s">
        <v>15</v>
      </c>
      <c r="ODM61" s="294"/>
      <c r="ODN61" s="294"/>
      <c r="ODO61" s="294"/>
      <c r="ODP61" s="294"/>
      <c r="ODQ61" s="294"/>
      <c r="ODR61" s="294"/>
      <c r="ODS61" s="294"/>
      <c r="ODT61" s="294"/>
      <c r="ODU61" s="294"/>
      <c r="ODV61" s="294"/>
      <c r="ODW61" s="294"/>
      <c r="ODX61" s="294"/>
      <c r="ODY61" s="294"/>
      <c r="ODZ61" s="294"/>
      <c r="OEA61" s="294"/>
      <c r="OEB61" s="294" t="s">
        <v>15</v>
      </c>
      <c r="OEC61" s="294"/>
      <c r="OED61" s="294"/>
      <c r="OEE61" s="294"/>
      <c r="OEF61" s="294"/>
      <c r="OEG61" s="294"/>
      <c r="OEH61" s="294"/>
      <c r="OEI61" s="294"/>
      <c r="OEJ61" s="294"/>
      <c r="OEK61" s="294"/>
      <c r="OEL61" s="294"/>
      <c r="OEM61" s="294"/>
      <c r="OEN61" s="294"/>
      <c r="OEO61" s="294"/>
      <c r="OEP61" s="294"/>
      <c r="OEQ61" s="294"/>
      <c r="OER61" s="294" t="s">
        <v>15</v>
      </c>
      <c r="OES61" s="294"/>
      <c r="OET61" s="294"/>
      <c r="OEU61" s="294"/>
      <c r="OEV61" s="294"/>
      <c r="OEW61" s="294"/>
      <c r="OEX61" s="294"/>
      <c r="OEY61" s="294"/>
      <c r="OEZ61" s="294"/>
      <c r="OFA61" s="294"/>
      <c r="OFB61" s="294"/>
      <c r="OFC61" s="294"/>
      <c r="OFD61" s="294"/>
      <c r="OFE61" s="294"/>
      <c r="OFF61" s="294"/>
      <c r="OFG61" s="294"/>
      <c r="OFH61" s="294" t="s">
        <v>15</v>
      </c>
      <c r="OFI61" s="294"/>
      <c r="OFJ61" s="294"/>
      <c r="OFK61" s="294"/>
      <c r="OFL61" s="294"/>
      <c r="OFM61" s="294"/>
      <c r="OFN61" s="294"/>
      <c r="OFO61" s="294"/>
      <c r="OFP61" s="294"/>
      <c r="OFQ61" s="294"/>
      <c r="OFR61" s="294"/>
      <c r="OFS61" s="294"/>
      <c r="OFT61" s="294"/>
      <c r="OFU61" s="294"/>
      <c r="OFV61" s="294"/>
      <c r="OFW61" s="294"/>
      <c r="OFX61" s="294" t="s">
        <v>15</v>
      </c>
      <c r="OFY61" s="294"/>
      <c r="OFZ61" s="294"/>
      <c r="OGA61" s="294"/>
      <c r="OGB61" s="294"/>
      <c r="OGC61" s="294"/>
      <c r="OGD61" s="294"/>
      <c r="OGE61" s="294"/>
      <c r="OGF61" s="294"/>
      <c r="OGG61" s="294"/>
      <c r="OGH61" s="294"/>
      <c r="OGI61" s="294"/>
      <c r="OGJ61" s="294"/>
      <c r="OGK61" s="294"/>
      <c r="OGL61" s="294"/>
      <c r="OGM61" s="294"/>
      <c r="OGN61" s="294" t="s">
        <v>15</v>
      </c>
      <c r="OGO61" s="294"/>
      <c r="OGP61" s="294"/>
      <c r="OGQ61" s="294"/>
      <c r="OGR61" s="294"/>
      <c r="OGS61" s="294"/>
      <c r="OGT61" s="294"/>
      <c r="OGU61" s="294"/>
      <c r="OGV61" s="294"/>
      <c r="OGW61" s="294"/>
      <c r="OGX61" s="294"/>
      <c r="OGY61" s="294"/>
      <c r="OGZ61" s="294"/>
      <c r="OHA61" s="294"/>
      <c r="OHB61" s="294"/>
      <c r="OHC61" s="294"/>
      <c r="OHD61" s="294" t="s">
        <v>15</v>
      </c>
      <c r="OHE61" s="294"/>
      <c r="OHF61" s="294"/>
      <c r="OHG61" s="294"/>
      <c r="OHH61" s="294"/>
      <c r="OHI61" s="294"/>
      <c r="OHJ61" s="294"/>
      <c r="OHK61" s="294"/>
      <c r="OHL61" s="294"/>
      <c r="OHM61" s="294"/>
      <c r="OHN61" s="294"/>
      <c r="OHO61" s="294"/>
      <c r="OHP61" s="294"/>
      <c r="OHQ61" s="294"/>
      <c r="OHR61" s="294"/>
      <c r="OHS61" s="294"/>
      <c r="OHT61" s="294" t="s">
        <v>15</v>
      </c>
      <c r="OHU61" s="294"/>
      <c r="OHV61" s="294"/>
      <c r="OHW61" s="294"/>
      <c r="OHX61" s="294"/>
      <c r="OHY61" s="294"/>
      <c r="OHZ61" s="294"/>
      <c r="OIA61" s="294"/>
      <c r="OIB61" s="294"/>
      <c r="OIC61" s="294"/>
      <c r="OID61" s="294"/>
      <c r="OIE61" s="294"/>
      <c r="OIF61" s="294"/>
      <c r="OIG61" s="294"/>
      <c r="OIH61" s="294"/>
      <c r="OII61" s="294"/>
      <c r="OIJ61" s="294" t="s">
        <v>15</v>
      </c>
      <c r="OIK61" s="294"/>
      <c r="OIL61" s="294"/>
      <c r="OIM61" s="294"/>
      <c r="OIN61" s="294"/>
      <c r="OIO61" s="294"/>
      <c r="OIP61" s="294"/>
      <c r="OIQ61" s="294"/>
      <c r="OIR61" s="294"/>
      <c r="OIS61" s="294"/>
      <c r="OIT61" s="294"/>
      <c r="OIU61" s="294"/>
      <c r="OIV61" s="294"/>
      <c r="OIW61" s="294"/>
      <c r="OIX61" s="294"/>
      <c r="OIY61" s="294"/>
      <c r="OIZ61" s="294" t="s">
        <v>15</v>
      </c>
      <c r="OJA61" s="294"/>
      <c r="OJB61" s="294"/>
      <c r="OJC61" s="294"/>
      <c r="OJD61" s="294"/>
      <c r="OJE61" s="294"/>
      <c r="OJF61" s="294"/>
      <c r="OJG61" s="294"/>
      <c r="OJH61" s="294"/>
      <c r="OJI61" s="294"/>
      <c r="OJJ61" s="294"/>
      <c r="OJK61" s="294"/>
      <c r="OJL61" s="294"/>
      <c r="OJM61" s="294"/>
      <c r="OJN61" s="294"/>
      <c r="OJO61" s="294"/>
      <c r="OJP61" s="294" t="s">
        <v>15</v>
      </c>
      <c r="OJQ61" s="294"/>
      <c r="OJR61" s="294"/>
      <c r="OJS61" s="294"/>
      <c r="OJT61" s="294"/>
      <c r="OJU61" s="294"/>
      <c r="OJV61" s="294"/>
      <c r="OJW61" s="294"/>
      <c r="OJX61" s="294"/>
      <c r="OJY61" s="294"/>
      <c r="OJZ61" s="294"/>
      <c r="OKA61" s="294"/>
      <c r="OKB61" s="294"/>
      <c r="OKC61" s="294"/>
      <c r="OKD61" s="294"/>
      <c r="OKE61" s="294"/>
      <c r="OKF61" s="294" t="s">
        <v>15</v>
      </c>
      <c r="OKG61" s="294"/>
      <c r="OKH61" s="294"/>
      <c r="OKI61" s="294"/>
      <c r="OKJ61" s="294"/>
      <c r="OKK61" s="294"/>
      <c r="OKL61" s="294"/>
      <c r="OKM61" s="294"/>
      <c r="OKN61" s="294"/>
      <c r="OKO61" s="294"/>
      <c r="OKP61" s="294"/>
      <c r="OKQ61" s="294"/>
      <c r="OKR61" s="294"/>
      <c r="OKS61" s="294"/>
      <c r="OKT61" s="294"/>
      <c r="OKU61" s="294"/>
      <c r="OKV61" s="294" t="s">
        <v>15</v>
      </c>
      <c r="OKW61" s="294"/>
      <c r="OKX61" s="294"/>
      <c r="OKY61" s="294"/>
      <c r="OKZ61" s="294"/>
      <c r="OLA61" s="294"/>
      <c r="OLB61" s="294"/>
      <c r="OLC61" s="294"/>
      <c r="OLD61" s="294"/>
      <c r="OLE61" s="294"/>
      <c r="OLF61" s="294"/>
      <c r="OLG61" s="294"/>
      <c r="OLH61" s="294"/>
      <c r="OLI61" s="294"/>
      <c r="OLJ61" s="294"/>
      <c r="OLK61" s="294"/>
      <c r="OLL61" s="294" t="s">
        <v>15</v>
      </c>
      <c r="OLM61" s="294"/>
      <c r="OLN61" s="294"/>
      <c r="OLO61" s="294"/>
      <c r="OLP61" s="294"/>
      <c r="OLQ61" s="294"/>
      <c r="OLR61" s="294"/>
      <c r="OLS61" s="294"/>
      <c r="OLT61" s="294"/>
      <c r="OLU61" s="294"/>
      <c r="OLV61" s="294"/>
      <c r="OLW61" s="294"/>
      <c r="OLX61" s="294"/>
      <c r="OLY61" s="294"/>
      <c r="OLZ61" s="294"/>
      <c r="OMA61" s="294"/>
      <c r="OMB61" s="294" t="s">
        <v>15</v>
      </c>
      <c r="OMC61" s="294"/>
      <c r="OMD61" s="294"/>
      <c r="OME61" s="294"/>
      <c r="OMF61" s="294"/>
      <c r="OMG61" s="294"/>
      <c r="OMH61" s="294"/>
      <c r="OMI61" s="294"/>
      <c r="OMJ61" s="294"/>
      <c r="OMK61" s="294"/>
      <c r="OML61" s="294"/>
      <c r="OMM61" s="294"/>
      <c r="OMN61" s="294"/>
      <c r="OMO61" s="294"/>
      <c r="OMP61" s="294"/>
      <c r="OMQ61" s="294"/>
      <c r="OMR61" s="294" t="s">
        <v>15</v>
      </c>
      <c r="OMS61" s="294"/>
      <c r="OMT61" s="294"/>
      <c r="OMU61" s="294"/>
      <c r="OMV61" s="294"/>
      <c r="OMW61" s="294"/>
      <c r="OMX61" s="294"/>
      <c r="OMY61" s="294"/>
      <c r="OMZ61" s="294"/>
      <c r="ONA61" s="294"/>
      <c r="ONB61" s="294"/>
      <c r="ONC61" s="294"/>
      <c r="OND61" s="294"/>
      <c r="ONE61" s="294"/>
      <c r="ONF61" s="294"/>
      <c r="ONG61" s="294"/>
      <c r="ONH61" s="294" t="s">
        <v>15</v>
      </c>
      <c r="ONI61" s="294"/>
      <c r="ONJ61" s="294"/>
      <c r="ONK61" s="294"/>
      <c r="ONL61" s="294"/>
      <c r="ONM61" s="294"/>
      <c r="ONN61" s="294"/>
      <c r="ONO61" s="294"/>
      <c r="ONP61" s="294"/>
      <c r="ONQ61" s="294"/>
      <c r="ONR61" s="294"/>
      <c r="ONS61" s="294"/>
      <c r="ONT61" s="294"/>
      <c r="ONU61" s="294"/>
      <c r="ONV61" s="294"/>
      <c r="ONW61" s="294"/>
      <c r="ONX61" s="294" t="s">
        <v>15</v>
      </c>
      <c r="ONY61" s="294"/>
      <c r="ONZ61" s="294"/>
      <c r="OOA61" s="294"/>
      <c r="OOB61" s="294"/>
      <c r="OOC61" s="294"/>
      <c r="OOD61" s="294"/>
      <c r="OOE61" s="294"/>
      <c r="OOF61" s="294"/>
      <c r="OOG61" s="294"/>
      <c r="OOH61" s="294"/>
      <c r="OOI61" s="294"/>
      <c r="OOJ61" s="294"/>
      <c r="OOK61" s="294"/>
      <c r="OOL61" s="294"/>
      <c r="OOM61" s="294"/>
      <c r="OON61" s="294" t="s">
        <v>15</v>
      </c>
      <c r="OOO61" s="294"/>
      <c r="OOP61" s="294"/>
      <c r="OOQ61" s="294"/>
      <c r="OOR61" s="294"/>
      <c r="OOS61" s="294"/>
      <c r="OOT61" s="294"/>
      <c r="OOU61" s="294"/>
      <c r="OOV61" s="294"/>
      <c r="OOW61" s="294"/>
      <c r="OOX61" s="294"/>
      <c r="OOY61" s="294"/>
      <c r="OOZ61" s="294"/>
      <c r="OPA61" s="294"/>
      <c r="OPB61" s="294"/>
      <c r="OPC61" s="294"/>
      <c r="OPD61" s="294" t="s">
        <v>15</v>
      </c>
      <c r="OPE61" s="294"/>
      <c r="OPF61" s="294"/>
      <c r="OPG61" s="294"/>
      <c r="OPH61" s="294"/>
      <c r="OPI61" s="294"/>
      <c r="OPJ61" s="294"/>
      <c r="OPK61" s="294"/>
      <c r="OPL61" s="294"/>
      <c r="OPM61" s="294"/>
      <c r="OPN61" s="294"/>
      <c r="OPO61" s="294"/>
      <c r="OPP61" s="294"/>
      <c r="OPQ61" s="294"/>
      <c r="OPR61" s="294"/>
      <c r="OPS61" s="294"/>
      <c r="OPT61" s="294" t="s">
        <v>15</v>
      </c>
      <c r="OPU61" s="294"/>
      <c r="OPV61" s="294"/>
      <c r="OPW61" s="294"/>
      <c r="OPX61" s="294"/>
      <c r="OPY61" s="294"/>
      <c r="OPZ61" s="294"/>
      <c r="OQA61" s="294"/>
      <c r="OQB61" s="294"/>
      <c r="OQC61" s="294"/>
      <c r="OQD61" s="294"/>
      <c r="OQE61" s="294"/>
      <c r="OQF61" s="294"/>
      <c r="OQG61" s="294"/>
      <c r="OQH61" s="294"/>
      <c r="OQI61" s="294"/>
      <c r="OQJ61" s="294" t="s">
        <v>15</v>
      </c>
      <c r="OQK61" s="294"/>
      <c r="OQL61" s="294"/>
      <c r="OQM61" s="294"/>
      <c r="OQN61" s="294"/>
      <c r="OQO61" s="294"/>
      <c r="OQP61" s="294"/>
      <c r="OQQ61" s="294"/>
      <c r="OQR61" s="294"/>
      <c r="OQS61" s="294"/>
      <c r="OQT61" s="294"/>
      <c r="OQU61" s="294"/>
      <c r="OQV61" s="294"/>
      <c r="OQW61" s="294"/>
      <c r="OQX61" s="294"/>
      <c r="OQY61" s="294"/>
      <c r="OQZ61" s="294" t="s">
        <v>15</v>
      </c>
      <c r="ORA61" s="294"/>
      <c r="ORB61" s="294"/>
      <c r="ORC61" s="294"/>
      <c r="ORD61" s="294"/>
      <c r="ORE61" s="294"/>
      <c r="ORF61" s="294"/>
      <c r="ORG61" s="294"/>
      <c r="ORH61" s="294"/>
      <c r="ORI61" s="294"/>
      <c r="ORJ61" s="294"/>
      <c r="ORK61" s="294"/>
      <c r="ORL61" s="294"/>
      <c r="ORM61" s="294"/>
      <c r="ORN61" s="294"/>
      <c r="ORO61" s="294"/>
      <c r="ORP61" s="294" t="s">
        <v>15</v>
      </c>
      <c r="ORQ61" s="294"/>
      <c r="ORR61" s="294"/>
      <c r="ORS61" s="294"/>
      <c r="ORT61" s="294"/>
      <c r="ORU61" s="294"/>
      <c r="ORV61" s="294"/>
      <c r="ORW61" s="294"/>
      <c r="ORX61" s="294"/>
      <c r="ORY61" s="294"/>
      <c r="ORZ61" s="294"/>
      <c r="OSA61" s="294"/>
      <c r="OSB61" s="294"/>
      <c r="OSC61" s="294"/>
      <c r="OSD61" s="294"/>
      <c r="OSE61" s="294"/>
      <c r="OSF61" s="294" t="s">
        <v>15</v>
      </c>
      <c r="OSG61" s="294"/>
      <c r="OSH61" s="294"/>
      <c r="OSI61" s="294"/>
      <c r="OSJ61" s="294"/>
      <c r="OSK61" s="294"/>
      <c r="OSL61" s="294"/>
      <c r="OSM61" s="294"/>
      <c r="OSN61" s="294"/>
      <c r="OSO61" s="294"/>
      <c r="OSP61" s="294"/>
      <c r="OSQ61" s="294"/>
      <c r="OSR61" s="294"/>
      <c r="OSS61" s="294"/>
      <c r="OST61" s="294"/>
      <c r="OSU61" s="294"/>
      <c r="OSV61" s="294" t="s">
        <v>15</v>
      </c>
      <c r="OSW61" s="294"/>
      <c r="OSX61" s="294"/>
      <c r="OSY61" s="294"/>
      <c r="OSZ61" s="294"/>
      <c r="OTA61" s="294"/>
      <c r="OTB61" s="294"/>
      <c r="OTC61" s="294"/>
      <c r="OTD61" s="294"/>
      <c r="OTE61" s="294"/>
      <c r="OTF61" s="294"/>
      <c r="OTG61" s="294"/>
      <c r="OTH61" s="294"/>
      <c r="OTI61" s="294"/>
      <c r="OTJ61" s="294"/>
      <c r="OTK61" s="294"/>
      <c r="OTL61" s="294" t="s">
        <v>15</v>
      </c>
      <c r="OTM61" s="294"/>
      <c r="OTN61" s="294"/>
      <c r="OTO61" s="294"/>
      <c r="OTP61" s="294"/>
      <c r="OTQ61" s="294"/>
      <c r="OTR61" s="294"/>
      <c r="OTS61" s="294"/>
      <c r="OTT61" s="294"/>
      <c r="OTU61" s="294"/>
      <c r="OTV61" s="294"/>
      <c r="OTW61" s="294"/>
      <c r="OTX61" s="294"/>
      <c r="OTY61" s="294"/>
      <c r="OTZ61" s="294"/>
      <c r="OUA61" s="294"/>
      <c r="OUB61" s="294" t="s">
        <v>15</v>
      </c>
      <c r="OUC61" s="294"/>
      <c r="OUD61" s="294"/>
      <c r="OUE61" s="294"/>
      <c r="OUF61" s="294"/>
      <c r="OUG61" s="294"/>
      <c r="OUH61" s="294"/>
      <c r="OUI61" s="294"/>
      <c r="OUJ61" s="294"/>
      <c r="OUK61" s="294"/>
      <c r="OUL61" s="294"/>
      <c r="OUM61" s="294"/>
      <c r="OUN61" s="294"/>
      <c r="OUO61" s="294"/>
      <c r="OUP61" s="294"/>
      <c r="OUQ61" s="294"/>
      <c r="OUR61" s="294" t="s">
        <v>15</v>
      </c>
      <c r="OUS61" s="294"/>
      <c r="OUT61" s="294"/>
      <c r="OUU61" s="294"/>
      <c r="OUV61" s="294"/>
      <c r="OUW61" s="294"/>
      <c r="OUX61" s="294"/>
      <c r="OUY61" s="294"/>
      <c r="OUZ61" s="294"/>
      <c r="OVA61" s="294"/>
      <c r="OVB61" s="294"/>
      <c r="OVC61" s="294"/>
      <c r="OVD61" s="294"/>
      <c r="OVE61" s="294"/>
      <c r="OVF61" s="294"/>
      <c r="OVG61" s="294"/>
      <c r="OVH61" s="294" t="s">
        <v>15</v>
      </c>
      <c r="OVI61" s="294"/>
      <c r="OVJ61" s="294"/>
      <c r="OVK61" s="294"/>
      <c r="OVL61" s="294"/>
      <c r="OVM61" s="294"/>
      <c r="OVN61" s="294"/>
      <c r="OVO61" s="294"/>
      <c r="OVP61" s="294"/>
      <c r="OVQ61" s="294"/>
      <c r="OVR61" s="294"/>
      <c r="OVS61" s="294"/>
      <c r="OVT61" s="294"/>
      <c r="OVU61" s="294"/>
      <c r="OVV61" s="294"/>
      <c r="OVW61" s="294"/>
      <c r="OVX61" s="294" t="s">
        <v>15</v>
      </c>
      <c r="OVY61" s="294"/>
      <c r="OVZ61" s="294"/>
      <c r="OWA61" s="294"/>
      <c r="OWB61" s="294"/>
      <c r="OWC61" s="294"/>
      <c r="OWD61" s="294"/>
      <c r="OWE61" s="294"/>
      <c r="OWF61" s="294"/>
      <c r="OWG61" s="294"/>
      <c r="OWH61" s="294"/>
      <c r="OWI61" s="294"/>
      <c r="OWJ61" s="294"/>
      <c r="OWK61" s="294"/>
      <c r="OWL61" s="294"/>
      <c r="OWM61" s="294"/>
      <c r="OWN61" s="294" t="s">
        <v>15</v>
      </c>
      <c r="OWO61" s="294"/>
      <c r="OWP61" s="294"/>
      <c r="OWQ61" s="294"/>
      <c r="OWR61" s="294"/>
      <c r="OWS61" s="294"/>
      <c r="OWT61" s="294"/>
      <c r="OWU61" s="294"/>
      <c r="OWV61" s="294"/>
      <c r="OWW61" s="294"/>
      <c r="OWX61" s="294"/>
      <c r="OWY61" s="294"/>
      <c r="OWZ61" s="294"/>
      <c r="OXA61" s="294"/>
      <c r="OXB61" s="294"/>
      <c r="OXC61" s="294"/>
      <c r="OXD61" s="294" t="s">
        <v>15</v>
      </c>
      <c r="OXE61" s="294"/>
      <c r="OXF61" s="294"/>
      <c r="OXG61" s="294"/>
      <c r="OXH61" s="294"/>
      <c r="OXI61" s="294"/>
      <c r="OXJ61" s="294"/>
      <c r="OXK61" s="294"/>
      <c r="OXL61" s="294"/>
      <c r="OXM61" s="294"/>
      <c r="OXN61" s="294"/>
      <c r="OXO61" s="294"/>
      <c r="OXP61" s="294"/>
      <c r="OXQ61" s="294"/>
      <c r="OXR61" s="294"/>
      <c r="OXS61" s="294"/>
      <c r="OXT61" s="294" t="s">
        <v>15</v>
      </c>
      <c r="OXU61" s="294"/>
      <c r="OXV61" s="294"/>
      <c r="OXW61" s="294"/>
      <c r="OXX61" s="294"/>
      <c r="OXY61" s="294"/>
      <c r="OXZ61" s="294"/>
      <c r="OYA61" s="294"/>
      <c r="OYB61" s="294"/>
      <c r="OYC61" s="294"/>
      <c r="OYD61" s="294"/>
      <c r="OYE61" s="294"/>
      <c r="OYF61" s="294"/>
      <c r="OYG61" s="294"/>
      <c r="OYH61" s="294"/>
      <c r="OYI61" s="294"/>
      <c r="OYJ61" s="294" t="s">
        <v>15</v>
      </c>
      <c r="OYK61" s="294"/>
      <c r="OYL61" s="294"/>
      <c r="OYM61" s="294"/>
      <c r="OYN61" s="294"/>
      <c r="OYO61" s="294"/>
      <c r="OYP61" s="294"/>
      <c r="OYQ61" s="294"/>
      <c r="OYR61" s="294"/>
      <c r="OYS61" s="294"/>
      <c r="OYT61" s="294"/>
      <c r="OYU61" s="294"/>
      <c r="OYV61" s="294"/>
      <c r="OYW61" s="294"/>
      <c r="OYX61" s="294"/>
      <c r="OYY61" s="294"/>
      <c r="OYZ61" s="294" t="s">
        <v>15</v>
      </c>
      <c r="OZA61" s="294"/>
      <c r="OZB61" s="294"/>
      <c r="OZC61" s="294"/>
      <c r="OZD61" s="294"/>
      <c r="OZE61" s="294"/>
      <c r="OZF61" s="294"/>
      <c r="OZG61" s="294"/>
      <c r="OZH61" s="294"/>
      <c r="OZI61" s="294"/>
      <c r="OZJ61" s="294"/>
      <c r="OZK61" s="294"/>
      <c r="OZL61" s="294"/>
      <c r="OZM61" s="294"/>
      <c r="OZN61" s="294"/>
      <c r="OZO61" s="294"/>
      <c r="OZP61" s="294" t="s">
        <v>15</v>
      </c>
      <c r="OZQ61" s="294"/>
      <c r="OZR61" s="294"/>
      <c r="OZS61" s="294"/>
      <c r="OZT61" s="294"/>
      <c r="OZU61" s="294"/>
      <c r="OZV61" s="294"/>
      <c r="OZW61" s="294"/>
      <c r="OZX61" s="294"/>
      <c r="OZY61" s="294"/>
      <c r="OZZ61" s="294"/>
      <c r="PAA61" s="294"/>
      <c r="PAB61" s="294"/>
      <c r="PAC61" s="294"/>
      <c r="PAD61" s="294"/>
      <c r="PAE61" s="294"/>
      <c r="PAF61" s="294" t="s">
        <v>15</v>
      </c>
      <c r="PAG61" s="294"/>
      <c r="PAH61" s="294"/>
      <c r="PAI61" s="294"/>
      <c r="PAJ61" s="294"/>
      <c r="PAK61" s="294"/>
      <c r="PAL61" s="294"/>
      <c r="PAM61" s="294"/>
      <c r="PAN61" s="294"/>
      <c r="PAO61" s="294"/>
      <c r="PAP61" s="294"/>
      <c r="PAQ61" s="294"/>
      <c r="PAR61" s="294"/>
      <c r="PAS61" s="294"/>
      <c r="PAT61" s="294"/>
      <c r="PAU61" s="294"/>
      <c r="PAV61" s="294" t="s">
        <v>15</v>
      </c>
      <c r="PAW61" s="294"/>
      <c r="PAX61" s="294"/>
      <c r="PAY61" s="294"/>
      <c r="PAZ61" s="294"/>
      <c r="PBA61" s="294"/>
      <c r="PBB61" s="294"/>
      <c r="PBC61" s="294"/>
      <c r="PBD61" s="294"/>
      <c r="PBE61" s="294"/>
      <c r="PBF61" s="294"/>
      <c r="PBG61" s="294"/>
      <c r="PBH61" s="294"/>
      <c r="PBI61" s="294"/>
      <c r="PBJ61" s="294"/>
      <c r="PBK61" s="294"/>
      <c r="PBL61" s="294" t="s">
        <v>15</v>
      </c>
      <c r="PBM61" s="294"/>
      <c r="PBN61" s="294"/>
      <c r="PBO61" s="294"/>
      <c r="PBP61" s="294"/>
      <c r="PBQ61" s="294"/>
      <c r="PBR61" s="294"/>
      <c r="PBS61" s="294"/>
      <c r="PBT61" s="294"/>
      <c r="PBU61" s="294"/>
      <c r="PBV61" s="294"/>
      <c r="PBW61" s="294"/>
      <c r="PBX61" s="294"/>
      <c r="PBY61" s="294"/>
      <c r="PBZ61" s="294"/>
      <c r="PCA61" s="294"/>
      <c r="PCB61" s="294" t="s">
        <v>15</v>
      </c>
      <c r="PCC61" s="294"/>
      <c r="PCD61" s="294"/>
      <c r="PCE61" s="294"/>
      <c r="PCF61" s="294"/>
      <c r="PCG61" s="294"/>
      <c r="PCH61" s="294"/>
      <c r="PCI61" s="294"/>
      <c r="PCJ61" s="294"/>
      <c r="PCK61" s="294"/>
      <c r="PCL61" s="294"/>
      <c r="PCM61" s="294"/>
      <c r="PCN61" s="294"/>
      <c r="PCO61" s="294"/>
      <c r="PCP61" s="294"/>
      <c r="PCQ61" s="294"/>
      <c r="PCR61" s="294" t="s">
        <v>15</v>
      </c>
      <c r="PCS61" s="294"/>
      <c r="PCT61" s="294"/>
      <c r="PCU61" s="294"/>
      <c r="PCV61" s="294"/>
      <c r="PCW61" s="294"/>
      <c r="PCX61" s="294"/>
      <c r="PCY61" s="294"/>
      <c r="PCZ61" s="294"/>
      <c r="PDA61" s="294"/>
      <c r="PDB61" s="294"/>
      <c r="PDC61" s="294"/>
      <c r="PDD61" s="294"/>
      <c r="PDE61" s="294"/>
      <c r="PDF61" s="294"/>
      <c r="PDG61" s="294"/>
      <c r="PDH61" s="294" t="s">
        <v>15</v>
      </c>
      <c r="PDI61" s="294"/>
      <c r="PDJ61" s="294"/>
      <c r="PDK61" s="294"/>
      <c r="PDL61" s="294"/>
      <c r="PDM61" s="294"/>
      <c r="PDN61" s="294"/>
      <c r="PDO61" s="294"/>
      <c r="PDP61" s="294"/>
      <c r="PDQ61" s="294"/>
      <c r="PDR61" s="294"/>
      <c r="PDS61" s="294"/>
      <c r="PDT61" s="294"/>
      <c r="PDU61" s="294"/>
      <c r="PDV61" s="294"/>
      <c r="PDW61" s="294"/>
      <c r="PDX61" s="294" t="s">
        <v>15</v>
      </c>
      <c r="PDY61" s="294"/>
      <c r="PDZ61" s="294"/>
      <c r="PEA61" s="294"/>
      <c r="PEB61" s="294"/>
      <c r="PEC61" s="294"/>
      <c r="PED61" s="294"/>
      <c r="PEE61" s="294"/>
      <c r="PEF61" s="294"/>
      <c r="PEG61" s="294"/>
      <c r="PEH61" s="294"/>
      <c r="PEI61" s="294"/>
      <c r="PEJ61" s="294"/>
      <c r="PEK61" s="294"/>
      <c r="PEL61" s="294"/>
      <c r="PEM61" s="294"/>
      <c r="PEN61" s="294" t="s">
        <v>15</v>
      </c>
      <c r="PEO61" s="294"/>
      <c r="PEP61" s="294"/>
      <c r="PEQ61" s="294"/>
      <c r="PER61" s="294"/>
      <c r="PES61" s="294"/>
      <c r="PET61" s="294"/>
      <c r="PEU61" s="294"/>
      <c r="PEV61" s="294"/>
      <c r="PEW61" s="294"/>
      <c r="PEX61" s="294"/>
      <c r="PEY61" s="294"/>
      <c r="PEZ61" s="294"/>
      <c r="PFA61" s="294"/>
      <c r="PFB61" s="294"/>
      <c r="PFC61" s="294"/>
      <c r="PFD61" s="294" t="s">
        <v>15</v>
      </c>
      <c r="PFE61" s="294"/>
      <c r="PFF61" s="294"/>
      <c r="PFG61" s="294"/>
      <c r="PFH61" s="294"/>
      <c r="PFI61" s="294"/>
      <c r="PFJ61" s="294"/>
      <c r="PFK61" s="294"/>
      <c r="PFL61" s="294"/>
      <c r="PFM61" s="294"/>
      <c r="PFN61" s="294"/>
      <c r="PFO61" s="294"/>
      <c r="PFP61" s="294"/>
      <c r="PFQ61" s="294"/>
      <c r="PFR61" s="294"/>
      <c r="PFS61" s="294"/>
      <c r="PFT61" s="294" t="s">
        <v>15</v>
      </c>
      <c r="PFU61" s="294"/>
      <c r="PFV61" s="294"/>
      <c r="PFW61" s="294"/>
      <c r="PFX61" s="294"/>
      <c r="PFY61" s="294"/>
      <c r="PFZ61" s="294"/>
      <c r="PGA61" s="294"/>
      <c r="PGB61" s="294"/>
      <c r="PGC61" s="294"/>
      <c r="PGD61" s="294"/>
      <c r="PGE61" s="294"/>
      <c r="PGF61" s="294"/>
      <c r="PGG61" s="294"/>
      <c r="PGH61" s="294"/>
      <c r="PGI61" s="294"/>
      <c r="PGJ61" s="294" t="s">
        <v>15</v>
      </c>
      <c r="PGK61" s="294"/>
      <c r="PGL61" s="294"/>
      <c r="PGM61" s="294"/>
      <c r="PGN61" s="294"/>
      <c r="PGO61" s="294"/>
      <c r="PGP61" s="294"/>
      <c r="PGQ61" s="294"/>
      <c r="PGR61" s="294"/>
      <c r="PGS61" s="294"/>
      <c r="PGT61" s="294"/>
      <c r="PGU61" s="294"/>
      <c r="PGV61" s="294"/>
      <c r="PGW61" s="294"/>
      <c r="PGX61" s="294"/>
      <c r="PGY61" s="294"/>
      <c r="PGZ61" s="294" t="s">
        <v>15</v>
      </c>
      <c r="PHA61" s="294"/>
      <c r="PHB61" s="294"/>
      <c r="PHC61" s="294"/>
      <c r="PHD61" s="294"/>
      <c r="PHE61" s="294"/>
      <c r="PHF61" s="294"/>
      <c r="PHG61" s="294"/>
      <c r="PHH61" s="294"/>
      <c r="PHI61" s="294"/>
      <c r="PHJ61" s="294"/>
      <c r="PHK61" s="294"/>
      <c r="PHL61" s="294"/>
      <c r="PHM61" s="294"/>
      <c r="PHN61" s="294"/>
      <c r="PHO61" s="294"/>
      <c r="PHP61" s="294" t="s">
        <v>15</v>
      </c>
      <c r="PHQ61" s="294"/>
      <c r="PHR61" s="294"/>
      <c r="PHS61" s="294"/>
      <c r="PHT61" s="294"/>
      <c r="PHU61" s="294"/>
      <c r="PHV61" s="294"/>
      <c r="PHW61" s="294"/>
      <c r="PHX61" s="294"/>
      <c r="PHY61" s="294"/>
      <c r="PHZ61" s="294"/>
      <c r="PIA61" s="294"/>
      <c r="PIB61" s="294"/>
      <c r="PIC61" s="294"/>
      <c r="PID61" s="294"/>
      <c r="PIE61" s="294"/>
      <c r="PIF61" s="294" t="s">
        <v>15</v>
      </c>
      <c r="PIG61" s="294"/>
      <c r="PIH61" s="294"/>
      <c r="PII61" s="294"/>
      <c r="PIJ61" s="294"/>
      <c r="PIK61" s="294"/>
      <c r="PIL61" s="294"/>
      <c r="PIM61" s="294"/>
      <c r="PIN61" s="294"/>
      <c r="PIO61" s="294"/>
      <c r="PIP61" s="294"/>
      <c r="PIQ61" s="294"/>
      <c r="PIR61" s="294"/>
      <c r="PIS61" s="294"/>
      <c r="PIT61" s="294"/>
      <c r="PIU61" s="294"/>
      <c r="PIV61" s="294" t="s">
        <v>15</v>
      </c>
      <c r="PIW61" s="294"/>
      <c r="PIX61" s="294"/>
      <c r="PIY61" s="294"/>
      <c r="PIZ61" s="294"/>
      <c r="PJA61" s="294"/>
      <c r="PJB61" s="294"/>
      <c r="PJC61" s="294"/>
      <c r="PJD61" s="294"/>
      <c r="PJE61" s="294"/>
      <c r="PJF61" s="294"/>
      <c r="PJG61" s="294"/>
      <c r="PJH61" s="294"/>
      <c r="PJI61" s="294"/>
      <c r="PJJ61" s="294"/>
      <c r="PJK61" s="294"/>
      <c r="PJL61" s="294" t="s">
        <v>15</v>
      </c>
      <c r="PJM61" s="294"/>
      <c r="PJN61" s="294"/>
      <c r="PJO61" s="294"/>
      <c r="PJP61" s="294"/>
      <c r="PJQ61" s="294"/>
      <c r="PJR61" s="294"/>
      <c r="PJS61" s="294"/>
      <c r="PJT61" s="294"/>
      <c r="PJU61" s="294"/>
      <c r="PJV61" s="294"/>
      <c r="PJW61" s="294"/>
      <c r="PJX61" s="294"/>
      <c r="PJY61" s="294"/>
      <c r="PJZ61" s="294"/>
      <c r="PKA61" s="294"/>
      <c r="PKB61" s="294" t="s">
        <v>15</v>
      </c>
      <c r="PKC61" s="294"/>
      <c r="PKD61" s="294"/>
      <c r="PKE61" s="294"/>
      <c r="PKF61" s="294"/>
      <c r="PKG61" s="294"/>
      <c r="PKH61" s="294"/>
      <c r="PKI61" s="294"/>
      <c r="PKJ61" s="294"/>
      <c r="PKK61" s="294"/>
      <c r="PKL61" s="294"/>
      <c r="PKM61" s="294"/>
      <c r="PKN61" s="294"/>
      <c r="PKO61" s="294"/>
      <c r="PKP61" s="294"/>
      <c r="PKQ61" s="294"/>
      <c r="PKR61" s="294" t="s">
        <v>15</v>
      </c>
      <c r="PKS61" s="294"/>
      <c r="PKT61" s="294"/>
      <c r="PKU61" s="294"/>
      <c r="PKV61" s="294"/>
      <c r="PKW61" s="294"/>
      <c r="PKX61" s="294"/>
      <c r="PKY61" s="294"/>
      <c r="PKZ61" s="294"/>
      <c r="PLA61" s="294"/>
      <c r="PLB61" s="294"/>
      <c r="PLC61" s="294"/>
      <c r="PLD61" s="294"/>
      <c r="PLE61" s="294"/>
      <c r="PLF61" s="294"/>
      <c r="PLG61" s="294"/>
      <c r="PLH61" s="294" t="s">
        <v>15</v>
      </c>
      <c r="PLI61" s="294"/>
      <c r="PLJ61" s="294"/>
      <c r="PLK61" s="294"/>
      <c r="PLL61" s="294"/>
      <c r="PLM61" s="294"/>
      <c r="PLN61" s="294"/>
      <c r="PLO61" s="294"/>
      <c r="PLP61" s="294"/>
      <c r="PLQ61" s="294"/>
      <c r="PLR61" s="294"/>
      <c r="PLS61" s="294"/>
      <c r="PLT61" s="294"/>
      <c r="PLU61" s="294"/>
      <c r="PLV61" s="294"/>
      <c r="PLW61" s="294"/>
      <c r="PLX61" s="294" t="s">
        <v>15</v>
      </c>
      <c r="PLY61" s="294"/>
      <c r="PLZ61" s="294"/>
      <c r="PMA61" s="294"/>
      <c r="PMB61" s="294"/>
      <c r="PMC61" s="294"/>
      <c r="PMD61" s="294"/>
      <c r="PME61" s="294"/>
      <c r="PMF61" s="294"/>
      <c r="PMG61" s="294"/>
      <c r="PMH61" s="294"/>
      <c r="PMI61" s="294"/>
      <c r="PMJ61" s="294"/>
      <c r="PMK61" s="294"/>
      <c r="PML61" s="294"/>
      <c r="PMM61" s="294"/>
      <c r="PMN61" s="294" t="s">
        <v>15</v>
      </c>
      <c r="PMO61" s="294"/>
      <c r="PMP61" s="294"/>
      <c r="PMQ61" s="294"/>
      <c r="PMR61" s="294"/>
      <c r="PMS61" s="294"/>
      <c r="PMT61" s="294"/>
      <c r="PMU61" s="294"/>
      <c r="PMV61" s="294"/>
      <c r="PMW61" s="294"/>
      <c r="PMX61" s="294"/>
      <c r="PMY61" s="294"/>
      <c r="PMZ61" s="294"/>
      <c r="PNA61" s="294"/>
      <c r="PNB61" s="294"/>
      <c r="PNC61" s="294"/>
      <c r="PND61" s="294" t="s">
        <v>15</v>
      </c>
      <c r="PNE61" s="294"/>
      <c r="PNF61" s="294"/>
      <c r="PNG61" s="294"/>
      <c r="PNH61" s="294"/>
      <c r="PNI61" s="294"/>
      <c r="PNJ61" s="294"/>
      <c r="PNK61" s="294"/>
      <c r="PNL61" s="294"/>
      <c r="PNM61" s="294"/>
      <c r="PNN61" s="294"/>
      <c r="PNO61" s="294"/>
      <c r="PNP61" s="294"/>
      <c r="PNQ61" s="294"/>
      <c r="PNR61" s="294"/>
      <c r="PNS61" s="294"/>
      <c r="PNT61" s="294" t="s">
        <v>15</v>
      </c>
      <c r="PNU61" s="294"/>
      <c r="PNV61" s="294"/>
      <c r="PNW61" s="294"/>
      <c r="PNX61" s="294"/>
      <c r="PNY61" s="294"/>
      <c r="PNZ61" s="294"/>
      <c r="POA61" s="294"/>
      <c r="POB61" s="294"/>
      <c r="POC61" s="294"/>
      <c r="POD61" s="294"/>
      <c r="POE61" s="294"/>
      <c r="POF61" s="294"/>
      <c r="POG61" s="294"/>
      <c r="POH61" s="294"/>
      <c r="POI61" s="294"/>
      <c r="POJ61" s="294" t="s">
        <v>15</v>
      </c>
      <c r="POK61" s="294"/>
      <c r="POL61" s="294"/>
      <c r="POM61" s="294"/>
      <c r="PON61" s="294"/>
      <c r="POO61" s="294"/>
      <c r="POP61" s="294"/>
      <c r="POQ61" s="294"/>
      <c r="POR61" s="294"/>
      <c r="POS61" s="294"/>
      <c r="POT61" s="294"/>
      <c r="POU61" s="294"/>
      <c r="POV61" s="294"/>
      <c r="POW61" s="294"/>
      <c r="POX61" s="294"/>
      <c r="POY61" s="294"/>
      <c r="POZ61" s="294" t="s">
        <v>15</v>
      </c>
      <c r="PPA61" s="294"/>
      <c r="PPB61" s="294"/>
      <c r="PPC61" s="294"/>
      <c r="PPD61" s="294"/>
      <c r="PPE61" s="294"/>
      <c r="PPF61" s="294"/>
      <c r="PPG61" s="294"/>
      <c r="PPH61" s="294"/>
      <c r="PPI61" s="294"/>
      <c r="PPJ61" s="294"/>
      <c r="PPK61" s="294"/>
      <c r="PPL61" s="294"/>
      <c r="PPM61" s="294"/>
      <c r="PPN61" s="294"/>
      <c r="PPO61" s="294"/>
      <c r="PPP61" s="294" t="s">
        <v>15</v>
      </c>
      <c r="PPQ61" s="294"/>
      <c r="PPR61" s="294"/>
      <c r="PPS61" s="294"/>
      <c r="PPT61" s="294"/>
      <c r="PPU61" s="294"/>
      <c r="PPV61" s="294"/>
      <c r="PPW61" s="294"/>
      <c r="PPX61" s="294"/>
      <c r="PPY61" s="294"/>
      <c r="PPZ61" s="294"/>
      <c r="PQA61" s="294"/>
      <c r="PQB61" s="294"/>
      <c r="PQC61" s="294"/>
      <c r="PQD61" s="294"/>
      <c r="PQE61" s="294"/>
      <c r="PQF61" s="294" t="s">
        <v>15</v>
      </c>
      <c r="PQG61" s="294"/>
      <c r="PQH61" s="294"/>
      <c r="PQI61" s="294"/>
      <c r="PQJ61" s="294"/>
      <c r="PQK61" s="294"/>
      <c r="PQL61" s="294"/>
      <c r="PQM61" s="294"/>
      <c r="PQN61" s="294"/>
      <c r="PQO61" s="294"/>
      <c r="PQP61" s="294"/>
      <c r="PQQ61" s="294"/>
      <c r="PQR61" s="294"/>
      <c r="PQS61" s="294"/>
      <c r="PQT61" s="294"/>
      <c r="PQU61" s="294"/>
      <c r="PQV61" s="294" t="s">
        <v>15</v>
      </c>
      <c r="PQW61" s="294"/>
      <c r="PQX61" s="294"/>
      <c r="PQY61" s="294"/>
      <c r="PQZ61" s="294"/>
      <c r="PRA61" s="294"/>
      <c r="PRB61" s="294"/>
      <c r="PRC61" s="294"/>
      <c r="PRD61" s="294"/>
      <c r="PRE61" s="294"/>
      <c r="PRF61" s="294"/>
      <c r="PRG61" s="294"/>
      <c r="PRH61" s="294"/>
      <c r="PRI61" s="294"/>
      <c r="PRJ61" s="294"/>
      <c r="PRK61" s="294"/>
      <c r="PRL61" s="294" t="s">
        <v>15</v>
      </c>
      <c r="PRM61" s="294"/>
      <c r="PRN61" s="294"/>
      <c r="PRO61" s="294"/>
      <c r="PRP61" s="294"/>
      <c r="PRQ61" s="294"/>
      <c r="PRR61" s="294"/>
      <c r="PRS61" s="294"/>
      <c r="PRT61" s="294"/>
      <c r="PRU61" s="294"/>
      <c r="PRV61" s="294"/>
      <c r="PRW61" s="294"/>
      <c r="PRX61" s="294"/>
      <c r="PRY61" s="294"/>
      <c r="PRZ61" s="294"/>
      <c r="PSA61" s="294"/>
      <c r="PSB61" s="294" t="s">
        <v>15</v>
      </c>
      <c r="PSC61" s="294"/>
      <c r="PSD61" s="294"/>
      <c r="PSE61" s="294"/>
      <c r="PSF61" s="294"/>
      <c r="PSG61" s="294"/>
      <c r="PSH61" s="294"/>
      <c r="PSI61" s="294"/>
      <c r="PSJ61" s="294"/>
      <c r="PSK61" s="294"/>
      <c r="PSL61" s="294"/>
      <c r="PSM61" s="294"/>
      <c r="PSN61" s="294"/>
      <c r="PSO61" s="294"/>
      <c r="PSP61" s="294"/>
      <c r="PSQ61" s="294"/>
      <c r="PSR61" s="294" t="s">
        <v>15</v>
      </c>
      <c r="PSS61" s="294"/>
      <c r="PST61" s="294"/>
      <c r="PSU61" s="294"/>
      <c r="PSV61" s="294"/>
      <c r="PSW61" s="294"/>
      <c r="PSX61" s="294"/>
      <c r="PSY61" s="294"/>
      <c r="PSZ61" s="294"/>
      <c r="PTA61" s="294"/>
      <c r="PTB61" s="294"/>
      <c r="PTC61" s="294"/>
      <c r="PTD61" s="294"/>
      <c r="PTE61" s="294"/>
      <c r="PTF61" s="294"/>
      <c r="PTG61" s="294"/>
      <c r="PTH61" s="294" t="s">
        <v>15</v>
      </c>
      <c r="PTI61" s="294"/>
      <c r="PTJ61" s="294"/>
      <c r="PTK61" s="294"/>
      <c r="PTL61" s="294"/>
      <c r="PTM61" s="294"/>
      <c r="PTN61" s="294"/>
      <c r="PTO61" s="294"/>
      <c r="PTP61" s="294"/>
      <c r="PTQ61" s="294"/>
      <c r="PTR61" s="294"/>
      <c r="PTS61" s="294"/>
      <c r="PTT61" s="294"/>
      <c r="PTU61" s="294"/>
      <c r="PTV61" s="294"/>
      <c r="PTW61" s="294"/>
      <c r="PTX61" s="294" t="s">
        <v>15</v>
      </c>
      <c r="PTY61" s="294"/>
      <c r="PTZ61" s="294"/>
      <c r="PUA61" s="294"/>
      <c r="PUB61" s="294"/>
      <c r="PUC61" s="294"/>
      <c r="PUD61" s="294"/>
      <c r="PUE61" s="294"/>
      <c r="PUF61" s="294"/>
      <c r="PUG61" s="294"/>
      <c r="PUH61" s="294"/>
      <c r="PUI61" s="294"/>
      <c r="PUJ61" s="294"/>
      <c r="PUK61" s="294"/>
      <c r="PUL61" s="294"/>
      <c r="PUM61" s="294"/>
      <c r="PUN61" s="294" t="s">
        <v>15</v>
      </c>
      <c r="PUO61" s="294"/>
      <c r="PUP61" s="294"/>
      <c r="PUQ61" s="294"/>
      <c r="PUR61" s="294"/>
      <c r="PUS61" s="294"/>
      <c r="PUT61" s="294"/>
      <c r="PUU61" s="294"/>
      <c r="PUV61" s="294"/>
      <c r="PUW61" s="294"/>
      <c r="PUX61" s="294"/>
      <c r="PUY61" s="294"/>
      <c r="PUZ61" s="294"/>
      <c r="PVA61" s="294"/>
      <c r="PVB61" s="294"/>
      <c r="PVC61" s="294"/>
      <c r="PVD61" s="294" t="s">
        <v>15</v>
      </c>
      <c r="PVE61" s="294"/>
      <c r="PVF61" s="294"/>
      <c r="PVG61" s="294"/>
      <c r="PVH61" s="294"/>
      <c r="PVI61" s="294"/>
      <c r="PVJ61" s="294"/>
      <c r="PVK61" s="294"/>
      <c r="PVL61" s="294"/>
      <c r="PVM61" s="294"/>
      <c r="PVN61" s="294"/>
      <c r="PVO61" s="294"/>
      <c r="PVP61" s="294"/>
      <c r="PVQ61" s="294"/>
      <c r="PVR61" s="294"/>
      <c r="PVS61" s="294"/>
      <c r="PVT61" s="294" t="s">
        <v>15</v>
      </c>
      <c r="PVU61" s="294"/>
      <c r="PVV61" s="294"/>
      <c r="PVW61" s="294"/>
      <c r="PVX61" s="294"/>
      <c r="PVY61" s="294"/>
      <c r="PVZ61" s="294"/>
      <c r="PWA61" s="294"/>
      <c r="PWB61" s="294"/>
      <c r="PWC61" s="294"/>
      <c r="PWD61" s="294"/>
      <c r="PWE61" s="294"/>
      <c r="PWF61" s="294"/>
      <c r="PWG61" s="294"/>
      <c r="PWH61" s="294"/>
      <c r="PWI61" s="294"/>
      <c r="PWJ61" s="294" t="s">
        <v>15</v>
      </c>
      <c r="PWK61" s="294"/>
      <c r="PWL61" s="294"/>
      <c r="PWM61" s="294"/>
      <c r="PWN61" s="294"/>
      <c r="PWO61" s="294"/>
      <c r="PWP61" s="294"/>
      <c r="PWQ61" s="294"/>
      <c r="PWR61" s="294"/>
      <c r="PWS61" s="294"/>
      <c r="PWT61" s="294"/>
      <c r="PWU61" s="294"/>
      <c r="PWV61" s="294"/>
      <c r="PWW61" s="294"/>
      <c r="PWX61" s="294"/>
      <c r="PWY61" s="294"/>
      <c r="PWZ61" s="294" t="s">
        <v>15</v>
      </c>
      <c r="PXA61" s="294"/>
      <c r="PXB61" s="294"/>
      <c r="PXC61" s="294"/>
      <c r="PXD61" s="294"/>
      <c r="PXE61" s="294"/>
      <c r="PXF61" s="294"/>
      <c r="PXG61" s="294"/>
      <c r="PXH61" s="294"/>
      <c r="PXI61" s="294"/>
      <c r="PXJ61" s="294"/>
      <c r="PXK61" s="294"/>
      <c r="PXL61" s="294"/>
      <c r="PXM61" s="294"/>
      <c r="PXN61" s="294"/>
      <c r="PXO61" s="294"/>
      <c r="PXP61" s="294" t="s">
        <v>15</v>
      </c>
      <c r="PXQ61" s="294"/>
      <c r="PXR61" s="294"/>
      <c r="PXS61" s="294"/>
      <c r="PXT61" s="294"/>
      <c r="PXU61" s="294"/>
      <c r="PXV61" s="294"/>
      <c r="PXW61" s="294"/>
      <c r="PXX61" s="294"/>
      <c r="PXY61" s="294"/>
      <c r="PXZ61" s="294"/>
      <c r="PYA61" s="294"/>
      <c r="PYB61" s="294"/>
      <c r="PYC61" s="294"/>
      <c r="PYD61" s="294"/>
      <c r="PYE61" s="294"/>
      <c r="PYF61" s="294" t="s">
        <v>15</v>
      </c>
      <c r="PYG61" s="294"/>
      <c r="PYH61" s="294"/>
      <c r="PYI61" s="294"/>
      <c r="PYJ61" s="294"/>
      <c r="PYK61" s="294"/>
      <c r="PYL61" s="294"/>
      <c r="PYM61" s="294"/>
      <c r="PYN61" s="294"/>
      <c r="PYO61" s="294"/>
      <c r="PYP61" s="294"/>
      <c r="PYQ61" s="294"/>
      <c r="PYR61" s="294"/>
      <c r="PYS61" s="294"/>
      <c r="PYT61" s="294"/>
      <c r="PYU61" s="294"/>
      <c r="PYV61" s="294" t="s">
        <v>15</v>
      </c>
      <c r="PYW61" s="294"/>
      <c r="PYX61" s="294"/>
      <c r="PYY61" s="294"/>
      <c r="PYZ61" s="294"/>
      <c r="PZA61" s="294"/>
      <c r="PZB61" s="294"/>
      <c r="PZC61" s="294"/>
      <c r="PZD61" s="294"/>
      <c r="PZE61" s="294"/>
      <c r="PZF61" s="294"/>
      <c r="PZG61" s="294"/>
      <c r="PZH61" s="294"/>
      <c r="PZI61" s="294"/>
      <c r="PZJ61" s="294"/>
      <c r="PZK61" s="294"/>
      <c r="PZL61" s="294" t="s">
        <v>15</v>
      </c>
      <c r="PZM61" s="294"/>
      <c r="PZN61" s="294"/>
      <c r="PZO61" s="294"/>
      <c r="PZP61" s="294"/>
      <c r="PZQ61" s="294"/>
      <c r="PZR61" s="294"/>
      <c r="PZS61" s="294"/>
      <c r="PZT61" s="294"/>
      <c r="PZU61" s="294"/>
      <c r="PZV61" s="294"/>
      <c r="PZW61" s="294"/>
      <c r="PZX61" s="294"/>
      <c r="PZY61" s="294"/>
      <c r="PZZ61" s="294"/>
      <c r="QAA61" s="294"/>
      <c r="QAB61" s="294" t="s">
        <v>15</v>
      </c>
      <c r="QAC61" s="294"/>
      <c r="QAD61" s="294"/>
      <c r="QAE61" s="294"/>
      <c r="QAF61" s="294"/>
      <c r="QAG61" s="294"/>
      <c r="QAH61" s="294"/>
      <c r="QAI61" s="294"/>
      <c r="QAJ61" s="294"/>
      <c r="QAK61" s="294"/>
      <c r="QAL61" s="294"/>
      <c r="QAM61" s="294"/>
      <c r="QAN61" s="294"/>
      <c r="QAO61" s="294"/>
      <c r="QAP61" s="294"/>
      <c r="QAQ61" s="294"/>
      <c r="QAR61" s="294" t="s">
        <v>15</v>
      </c>
      <c r="QAS61" s="294"/>
      <c r="QAT61" s="294"/>
      <c r="QAU61" s="294"/>
      <c r="QAV61" s="294"/>
      <c r="QAW61" s="294"/>
      <c r="QAX61" s="294"/>
      <c r="QAY61" s="294"/>
      <c r="QAZ61" s="294"/>
      <c r="QBA61" s="294"/>
      <c r="QBB61" s="294"/>
      <c r="QBC61" s="294"/>
      <c r="QBD61" s="294"/>
      <c r="QBE61" s="294"/>
      <c r="QBF61" s="294"/>
      <c r="QBG61" s="294"/>
      <c r="QBH61" s="294" t="s">
        <v>15</v>
      </c>
      <c r="QBI61" s="294"/>
      <c r="QBJ61" s="294"/>
      <c r="QBK61" s="294"/>
      <c r="QBL61" s="294"/>
      <c r="QBM61" s="294"/>
      <c r="QBN61" s="294"/>
      <c r="QBO61" s="294"/>
      <c r="QBP61" s="294"/>
      <c r="QBQ61" s="294"/>
      <c r="QBR61" s="294"/>
      <c r="QBS61" s="294"/>
      <c r="QBT61" s="294"/>
      <c r="QBU61" s="294"/>
      <c r="QBV61" s="294"/>
      <c r="QBW61" s="294"/>
      <c r="QBX61" s="294" t="s">
        <v>15</v>
      </c>
      <c r="QBY61" s="294"/>
      <c r="QBZ61" s="294"/>
      <c r="QCA61" s="294"/>
      <c r="QCB61" s="294"/>
      <c r="QCC61" s="294"/>
      <c r="QCD61" s="294"/>
      <c r="QCE61" s="294"/>
      <c r="QCF61" s="294"/>
      <c r="QCG61" s="294"/>
      <c r="QCH61" s="294"/>
      <c r="QCI61" s="294"/>
      <c r="QCJ61" s="294"/>
      <c r="QCK61" s="294"/>
      <c r="QCL61" s="294"/>
      <c r="QCM61" s="294"/>
      <c r="QCN61" s="294" t="s">
        <v>15</v>
      </c>
      <c r="QCO61" s="294"/>
      <c r="QCP61" s="294"/>
      <c r="QCQ61" s="294"/>
      <c r="QCR61" s="294"/>
      <c r="QCS61" s="294"/>
      <c r="QCT61" s="294"/>
      <c r="QCU61" s="294"/>
      <c r="QCV61" s="294"/>
      <c r="QCW61" s="294"/>
      <c r="QCX61" s="294"/>
      <c r="QCY61" s="294"/>
      <c r="QCZ61" s="294"/>
      <c r="QDA61" s="294"/>
      <c r="QDB61" s="294"/>
      <c r="QDC61" s="294"/>
      <c r="QDD61" s="294" t="s">
        <v>15</v>
      </c>
      <c r="QDE61" s="294"/>
      <c r="QDF61" s="294"/>
      <c r="QDG61" s="294"/>
      <c r="QDH61" s="294"/>
      <c r="QDI61" s="294"/>
      <c r="QDJ61" s="294"/>
      <c r="QDK61" s="294"/>
      <c r="QDL61" s="294"/>
      <c r="QDM61" s="294"/>
      <c r="QDN61" s="294"/>
      <c r="QDO61" s="294"/>
      <c r="QDP61" s="294"/>
      <c r="QDQ61" s="294"/>
      <c r="QDR61" s="294"/>
      <c r="QDS61" s="294"/>
      <c r="QDT61" s="294" t="s">
        <v>15</v>
      </c>
      <c r="QDU61" s="294"/>
      <c r="QDV61" s="294"/>
      <c r="QDW61" s="294"/>
      <c r="QDX61" s="294"/>
      <c r="QDY61" s="294"/>
      <c r="QDZ61" s="294"/>
      <c r="QEA61" s="294"/>
      <c r="QEB61" s="294"/>
      <c r="QEC61" s="294"/>
      <c r="QED61" s="294"/>
      <c r="QEE61" s="294"/>
      <c r="QEF61" s="294"/>
      <c r="QEG61" s="294"/>
      <c r="QEH61" s="294"/>
      <c r="QEI61" s="294"/>
      <c r="QEJ61" s="294" t="s">
        <v>15</v>
      </c>
      <c r="QEK61" s="294"/>
      <c r="QEL61" s="294"/>
      <c r="QEM61" s="294"/>
      <c r="QEN61" s="294"/>
      <c r="QEO61" s="294"/>
      <c r="QEP61" s="294"/>
      <c r="QEQ61" s="294"/>
      <c r="QER61" s="294"/>
      <c r="QES61" s="294"/>
      <c r="QET61" s="294"/>
      <c r="QEU61" s="294"/>
      <c r="QEV61" s="294"/>
      <c r="QEW61" s="294"/>
      <c r="QEX61" s="294"/>
      <c r="QEY61" s="294"/>
      <c r="QEZ61" s="294" t="s">
        <v>15</v>
      </c>
      <c r="QFA61" s="294"/>
      <c r="QFB61" s="294"/>
      <c r="QFC61" s="294"/>
      <c r="QFD61" s="294"/>
      <c r="QFE61" s="294"/>
      <c r="QFF61" s="294"/>
      <c r="QFG61" s="294"/>
      <c r="QFH61" s="294"/>
      <c r="QFI61" s="294"/>
      <c r="QFJ61" s="294"/>
      <c r="QFK61" s="294"/>
      <c r="QFL61" s="294"/>
      <c r="QFM61" s="294"/>
      <c r="QFN61" s="294"/>
      <c r="QFO61" s="294"/>
      <c r="QFP61" s="294" t="s">
        <v>15</v>
      </c>
      <c r="QFQ61" s="294"/>
      <c r="QFR61" s="294"/>
      <c r="QFS61" s="294"/>
      <c r="QFT61" s="294"/>
      <c r="QFU61" s="294"/>
      <c r="QFV61" s="294"/>
      <c r="QFW61" s="294"/>
      <c r="QFX61" s="294"/>
      <c r="QFY61" s="294"/>
      <c r="QFZ61" s="294"/>
      <c r="QGA61" s="294"/>
      <c r="QGB61" s="294"/>
      <c r="QGC61" s="294"/>
      <c r="QGD61" s="294"/>
      <c r="QGE61" s="294"/>
      <c r="QGF61" s="294" t="s">
        <v>15</v>
      </c>
      <c r="QGG61" s="294"/>
      <c r="QGH61" s="294"/>
      <c r="QGI61" s="294"/>
      <c r="QGJ61" s="294"/>
      <c r="QGK61" s="294"/>
      <c r="QGL61" s="294"/>
      <c r="QGM61" s="294"/>
      <c r="QGN61" s="294"/>
      <c r="QGO61" s="294"/>
      <c r="QGP61" s="294"/>
      <c r="QGQ61" s="294"/>
      <c r="QGR61" s="294"/>
      <c r="QGS61" s="294"/>
      <c r="QGT61" s="294"/>
      <c r="QGU61" s="294"/>
      <c r="QGV61" s="294" t="s">
        <v>15</v>
      </c>
      <c r="QGW61" s="294"/>
      <c r="QGX61" s="294"/>
      <c r="QGY61" s="294"/>
      <c r="QGZ61" s="294"/>
      <c r="QHA61" s="294"/>
      <c r="QHB61" s="294"/>
      <c r="QHC61" s="294"/>
      <c r="QHD61" s="294"/>
      <c r="QHE61" s="294"/>
      <c r="QHF61" s="294"/>
      <c r="QHG61" s="294"/>
      <c r="QHH61" s="294"/>
      <c r="QHI61" s="294"/>
      <c r="QHJ61" s="294"/>
      <c r="QHK61" s="294"/>
      <c r="QHL61" s="294" t="s">
        <v>15</v>
      </c>
      <c r="QHM61" s="294"/>
      <c r="QHN61" s="294"/>
      <c r="QHO61" s="294"/>
      <c r="QHP61" s="294"/>
      <c r="QHQ61" s="294"/>
      <c r="QHR61" s="294"/>
      <c r="QHS61" s="294"/>
      <c r="QHT61" s="294"/>
      <c r="QHU61" s="294"/>
      <c r="QHV61" s="294"/>
      <c r="QHW61" s="294"/>
      <c r="QHX61" s="294"/>
      <c r="QHY61" s="294"/>
      <c r="QHZ61" s="294"/>
      <c r="QIA61" s="294"/>
      <c r="QIB61" s="294" t="s">
        <v>15</v>
      </c>
      <c r="QIC61" s="294"/>
      <c r="QID61" s="294"/>
      <c r="QIE61" s="294"/>
      <c r="QIF61" s="294"/>
      <c r="QIG61" s="294"/>
      <c r="QIH61" s="294"/>
      <c r="QII61" s="294"/>
      <c r="QIJ61" s="294"/>
      <c r="QIK61" s="294"/>
      <c r="QIL61" s="294"/>
      <c r="QIM61" s="294"/>
      <c r="QIN61" s="294"/>
      <c r="QIO61" s="294"/>
      <c r="QIP61" s="294"/>
      <c r="QIQ61" s="294"/>
      <c r="QIR61" s="294" t="s">
        <v>15</v>
      </c>
      <c r="QIS61" s="294"/>
      <c r="QIT61" s="294"/>
      <c r="QIU61" s="294"/>
      <c r="QIV61" s="294"/>
      <c r="QIW61" s="294"/>
      <c r="QIX61" s="294"/>
      <c r="QIY61" s="294"/>
      <c r="QIZ61" s="294"/>
      <c r="QJA61" s="294"/>
      <c r="QJB61" s="294"/>
      <c r="QJC61" s="294"/>
      <c r="QJD61" s="294"/>
      <c r="QJE61" s="294"/>
      <c r="QJF61" s="294"/>
      <c r="QJG61" s="294"/>
      <c r="QJH61" s="294" t="s">
        <v>15</v>
      </c>
      <c r="QJI61" s="294"/>
      <c r="QJJ61" s="294"/>
      <c r="QJK61" s="294"/>
      <c r="QJL61" s="294"/>
      <c r="QJM61" s="294"/>
      <c r="QJN61" s="294"/>
      <c r="QJO61" s="294"/>
      <c r="QJP61" s="294"/>
      <c r="QJQ61" s="294"/>
      <c r="QJR61" s="294"/>
      <c r="QJS61" s="294"/>
      <c r="QJT61" s="294"/>
      <c r="QJU61" s="294"/>
      <c r="QJV61" s="294"/>
      <c r="QJW61" s="294"/>
      <c r="QJX61" s="294" t="s">
        <v>15</v>
      </c>
      <c r="QJY61" s="294"/>
      <c r="QJZ61" s="294"/>
      <c r="QKA61" s="294"/>
      <c r="QKB61" s="294"/>
      <c r="QKC61" s="294"/>
      <c r="QKD61" s="294"/>
      <c r="QKE61" s="294"/>
      <c r="QKF61" s="294"/>
      <c r="QKG61" s="294"/>
      <c r="QKH61" s="294"/>
      <c r="QKI61" s="294"/>
      <c r="QKJ61" s="294"/>
      <c r="QKK61" s="294"/>
      <c r="QKL61" s="294"/>
      <c r="QKM61" s="294"/>
      <c r="QKN61" s="294" t="s">
        <v>15</v>
      </c>
      <c r="QKO61" s="294"/>
      <c r="QKP61" s="294"/>
      <c r="QKQ61" s="294"/>
      <c r="QKR61" s="294"/>
      <c r="QKS61" s="294"/>
      <c r="QKT61" s="294"/>
      <c r="QKU61" s="294"/>
      <c r="QKV61" s="294"/>
      <c r="QKW61" s="294"/>
      <c r="QKX61" s="294"/>
      <c r="QKY61" s="294"/>
      <c r="QKZ61" s="294"/>
      <c r="QLA61" s="294"/>
      <c r="QLB61" s="294"/>
      <c r="QLC61" s="294"/>
      <c r="QLD61" s="294" t="s">
        <v>15</v>
      </c>
      <c r="QLE61" s="294"/>
      <c r="QLF61" s="294"/>
      <c r="QLG61" s="294"/>
      <c r="QLH61" s="294"/>
      <c r="QLI61" s="294"/>
      <c r="QLJ61" s="294"/>
      <c r="QLK61" s="294"/>
      <c r="QLL61" s="294"/>
      <c r="QLM61" s="294"/>
      <c r="QLN61" s="294"/>
      <c r="QLO61" s="294"/>
      <c r="QLP61" s="294"/>
      <c r="QLQ61" s="294"/>
      <c r="QLR61" s="294"/>
      <c r="QLS61" s="294"/>
      <c r="QLT61" s="294" t="s">
        <v>15</v>
      </c>
      <c r="QLU61" s="294"/>
      <c r="QLV61" s="294"/>
      <c r="QLW61" s="294"/>
      <c r="QLX61" s="294"/>
      <c r="QLY61" s="294"/>
      <c r="QLZ61" s="294"/>
      <c r="QMA61" s="294"/>
      <c r="QMB61" s="294"/>
      <c r="QMC61" s="294"/>
      <c r="QMD61" s="294"/>
      <c r="QME61" s="294"/>
      <c r="QMF61" s="294"/>
      <c r="QMG61" s="294"/>
      <c r="QMH61" s="294"/>
      <c r="QMI61" s="294"/>
      <c r="QMJ61" s="294" t="s">
        <v>15</v>
      </c>
      <c r="QMK61" s="294"/>
      <c r="QML61" s="294"/>
      <c r="QMM61" s="294"/>
      <c r="QMN61" s="294"/>
      <c r="QMO61" s="294"/>
      <c r="QMP61" s="294"/>
      <c r="QMQ61" s="294"/>
      <c r="QMR61" s="294"/>
      <c r="QMS61" s="294"/>
      <c r="QMT61" s="294"/>
      <c r="QMU61" s="294"/>
      <c r="QMV61" s="294"/>
      <c r="QMW61" s="294"/>
      <c r="QMX61" s="294"/>
      <c r="QMY61" s="294"/>
      <c r="QMZ61" s="294" t="s">
        <v>15</v>
      </c>
      <c r="QNA61" s="294"/>
      <c r="QNB61" s="294"/>
      <c r="QNC61" s="294"/>
      <c r="QND61" s="294"/>
      <c r="QNE61" s="294"/>
      <c r="QNF61" s="294"/>
      <c r="QNG61" s="294"/>
      <c r="QNH61" s="294"/>
      <c r="QNI61" s="294"/>
      <c r="QNJ61" s="294"/>
      <c r="QNK61" s="294"/>
      <c r="QNL61" s="294"/>
      <c r="QNM61" s="294"/>
      <c r="QNN61" s="294"/>
      <c r="QNO61" s="294"/>
      <c r="QNP61" s="294" t="s">
        <v>15</v>
      </c>
      <c r="QNQ61" s="294"/>
      <c r="QNR61" s="294"/>
      <c r="QNS61" s="294"/>
      <c r="QNT61" s="294"/>
      <c r="QNU61" s="294"/>
      <c r="QNV61" s="294"/>
      <c r="QNW61" s="294"/>
      <c r="QNX61" s="294"/>
      <c r="QNY61" s="294"/>
      <c r="QNZ61" s="294"/>
      <c r="QOA61" s="294"/>
      <c r="QOB61" s="294"/>
      <c r="QOC61" s="294"/>
      <c r="QOD61" s="294"/>
      <c r="QOE61" s="294"/>
      <c r="QOF61" s="294" t="s">
        <v>15</v>
      </c>
      <c r="QOG61" s="294"/>
      <c r="QOH61" s="294"/>
      <c r="QOI61" s="294"/>
      <c r="QOJ61" s="294"/>
      <c r="QOK61" s="294"/>
      <c r="QOL61" s="294"/>
      <c r="QOM61" s="294"/>
      <c r="QON61" s="294"/>
      <c r="QOO61" s="294"/>
      <c r="QOP61" s="294"/>
      <c r="QOQ61" s="294"/>
      <c r="QOR61" s="294"/>
      <c r="QOS61" s="294"/>
      <c r="QOT61" s="294"/>
      <c r="QOU61" s="294"/>
      <c r="QOV61" s="294" t="s">
        <v>15</v>
      </c>
      <c r="QOW61" s="294"/>
      <c r="QOX61" s="294"/>
      <c r="QOY61" s="294"/>
      <c r="QOZ61" s="294"/>
      <c r="QPA61" s="294"/>
      <c r="QPB61" s="294"/>
      <c r="QPC61" s="294"/>
      <c r="QPD61" s="294"/>
      <c r="QPE61" s="294"/>
      <c r="QPF61" s="294"/>
      <c r="QPG61" s="294"/>
      <c r="QPH61" s="294"/>
      <c r="QPI61" s="294"/>
      <c r="QPJ61" s="294"/>
      <c r="QPK61" s="294"/>
      <c r="QPL61" s="294" t="s">
        <v>15</v>
      </c>
      <c r="QPM61" s="294"/>
      <c r="QPN61" s="294"/>
      <c r="QPO61" s="294"/>
      <c r="QPP61" s="294"/>
      <c r="QPQ61" s="294"/>
      <c r="QPR61" s="294"/>
      <c r="QPS61" s="294"/>
      <c r="QPT61" s="294"/>
      <c r="QPU61" s="294"/>
      <c r="QPV61" s="294"/>
      <c r="QPW61" s="294"/>
      <c r="QPX61" s="294"/>
      <c r="QPY61" s="294"/>
      <c r="QPZ61" s="294"/>
      <c r="QQA61" s="294"/>
      <c r="QQB61" s="294" t="s">
        <v>15</v>
      </c>
      <c r="QQC61" s="294"/>
      <c r="QQD61" s="294"/>
      <c r="QQE61" s="294"/>
      <c r="QQF61" s="294"/>
      <c r="QQG61" s="294"/>
      <c r="QQH61" s="294"/>
      <c r="QQI61" s="294"/>
      <c r="QQJ61" s="294"/>
      <c r="QQK61" s="294"/>
      <c r="QQL61" s="294"/>
      <c r="QQM61" s="294"/>
      <c r="QQN61" s="294"/>
      <c r="QQO61" s="294"/>
      <c r="QQP61" s="294"/>
      <c r="QQQ61" s="294"/>
      <c r="QQR61" s="294" t="s">
        <v>15</v>
      </c>
      <c r="QQS61" s="294"/>
      <c r="QQT61" s="294"/>
      <c r="QQU61" s="294"/>
      <c r="QQV61" s="294"/>
      <c r="QQW61" s="294"/>
      <c r="QQX61" s="294"/>
      <c r="QQY61" s="294"/>
      <c r="QQZ61" s="294"/>
      <c r="QRA61" s="294"/>
      <c r="QRB61" s="294"/>
      <c r="QRC61" s="294"/>
      <c r="QRD61" s="294"/>
      <c r="QRE61" s="294"/>
      <c r="QRF61" s="294"/>
      <c r="QRG61" s="294"/>
      <c r="QRH61" s="294" t="s">
        <v>15</v>
      </c>
      <c r="QRI61" s="294"/>
      <c r="QRJ61" s="294"/>
      <c r="QRK61" s="294"/>
      <c r="QRL61" s="294"/>
      <c r="QRM61" s="294"/>
      <c r="QRN61" s="294"/>
      <c r="QRO61" s="294"/>
      <c r="QRP61" s="294"/>
      <c r="QRQ61" s="294"/>
      <c r="QRR61" s="294"/>
      <c r="QRS61" s="294"/>
      <c r="QRT61" s="294"/>
      <c r="QRU61" s="294"/>
      <c r="QRV61" s="294"/>
      <c r="QRW61" s="294"/>
      <c r="QRX61" s="294" t="s">
        <v>15</v>
      </c>
      <c r="QRY61" s="294"/>
      <c r="QRZ61" s="294"/>
      <c r="QSA61" s="294"/>
      <c r="QSB61" s="294"/>
      <c r="QSC61" s="294"/>
      <c r="QSD61" s="294"/>
      <c r="QSE61" s="294"/>
      <c r="QSF61" s="294"/>
      <c r="QSG61" s="294"/>
      <c r="QSH61" s="294"/>
      <c r="QSI61" s="294"/>
      <c r="QSJ61" s="294"/>
      <c r="QSK61" s="294"/>
      <c r="QSL61" s="294"/>
      <c r="QSM61" s="294"/>
      <c r="QSN61" s="294" t="s">
        <v>15</v>
      </c>
      <c r="QSO61" s="294"/>
      <c r="QSP61" s="294"/>
      <c r="QSQ61" s="294"/>
      <c r="QSR61" s="294"/>
      <c r="QSS61" s="294"/>
      <c r="QST61" s="294"/>
      <c r="QSU61" s="294"/>
      <c r="QSV61" s="294"/>
      <c r="QSW61" s="294"/>
      <c r="QSX61" s="294"/>
      <c r="QSY61" s="294"/>
      <c r="QSZ61" s="294"/>
      <c r="QTA61" s="294"/>
      <c r="QTB61" s="294"/>
      <c r="QTC61" s="294"/>
      <c r="QTD61" s="294" t="s">
        <v>15</v>
      </c>
      <c r="QTE61" s="294"/>
      <c r="QTF61" s="294"/>
      <c r="QTG61" s="294"/>
      <c r="QTH61" s="294"/>
      <c r="QTI61" s="294"/>
      <c r="QTJ61" s="294"/>
      <c r="QTK61" s="294"/>
      <c r="QTL61" s="294"/>
      <c r="QTM61" s="294"/>
      <c r="QTN61" s="294"/>
      <c r="QTO61" s="294"/>
      <c r="QTP61" s="294"/>
      <c r="QTQ61" s="294"/>
      <c r="QTR61" s="294"/>
      <c r="QTS61" s="294"/>
      <c r="QTT61" s="294" t="s">
        <v>15</v>
      </c>
      <c r="QTU61" s="294"/>
      <c r="QTV61" s="294"/>
      <c r="QTW61" s="294"/>
      <c r="QTX61" s="294"/>
      <c r="QTY61" s="294"/>
      <c r="QTZ61" s="294"/>
      <c r="QUA61" s="294"/>
      <c r="QUB61" s="294"/>
      <c r="QUC61" s="294"/>
      <c r="QUD61" s="294"/>
      <c r="QUE61" s="294"/>
      <c r="QUF61" s="294"/>
      <c r="QUG61" s="294"/>
      <c r="QUH61" s="294"/>
      <c r="QUI61" s="294"/>
      <c r="QUJ61" s="294" t="s">
        <v>15</v>
      </c>
      <c r="QUK61" s="294"/>
      <c r="QUL61" s="294"/>
      <c r="QUM61" s="294"/>
      <c r="QUN61" s="294"/>
      <c r="QUO61" s="294"/>
      <c r="QUP61" s="294"/>
      <c r="QUQ61" s="294"/>
      <c r="QUR61" s="294"/>
      <c r="QUS61" s="294"/>
      <c r="QUT61" s="294"/>
      <c r="QUU61" s="294"/>
      <c r="QUV61" s="294"/>
      <c r="QUW61" s="294"/>
      <c r="QUX61" s="294"/>
      <c r="QUY61" s="294"/>
      <c r="QUZ61" s="294" t="s">
        <v>15</v>
      </c>
      <c r="QVA61" s="294"/>
      <c r="QVB61" s="294"/>
      <c r="QVC61" s="294"/>
      <c r="QVD61" s="294"/>
      <c r="QVE61" s="294"/>
      <c r="QVF61" s="294"/>
      <c r="QVG61" s="294"/>
      <c r="QVH61" s="294"/>
      <c r="QVI61" s="294"/>
      <c r="QVJ61" s="294"/>
      <c r="QVK61" s="294"/>
      <c r="QVL61" s="294"/>
      <c r="QVM61" s="294"/>
      <c r="QVN61" s="294"/>
      <c r="QVO61" s="294"/>
      <c r="QVP61" s="294" t="s">
        <v>15</v>
      </c>
      <c r="QVQ61" s="294"/>
      <c r="QVR61" s="294"/>
      <c r="QVS61" s="294"/>
      <c r="QVT61" s="294"/>
      <c r="QVU61" s="294"/>
      <c r="QVV61" s="294"/>
      <c r="QVW61" s="294"/>
      <c r="QVX61" s="294"/>
      <c r="QVY61" s="294"/>
      <c r="QVZ61" s="294"/>
      <c r="QWA61" s="294"/>
      <c r="QWB61" s="294"/>
      <c r="QWC61" s="294"/>
      <c r="QWD61" s="294"/>
      <c r="QWE61" s="294"/>
      <c r="QWF61" s="294" t="s">
        <v>15</v>
      </c>
      <c r="QWG61" s="294"/>
      <c r="QWH61" s="294"/>
      <c r="QWI61" s="294"/>
      <c r="QWJ61" s="294"/>
      <c r="QWK61" s="294"/>
      <c r="QWL61" s="294"/>
      <c r="QWM61" s="294"/>
      <c r="QWN61" s="294"/>
      <c r="QWO61" s="294"/>
      <c r="QWP61" s="294"/>
      <c r="QWQ61" s="294"/>
      <c r="QWR61" s="294"/>
      <c r="QWS61" s="294"/>
      <c r="QWT61" s="294"/>
      <c r="QWU61" s="294"/>
      <c r="QWV61" s="294" t="s">
        <v>15</v>
      </c>
      <c r="QWW61" s="294"/>
      <c r="QWX61" s="294"/>
      <c r="QWY61" s="294"/>
      <c r="QWZ61" s="294"/>
      <c r="QXA61" s="294"/>
      <c r="QXB61" s="294"/>
      <c r="QXC61" s="294"/>
      <c r="QXD61" s="294"/>
      <c r="QXE61" s="294"/>
      <c r="QXF61" s="294"/>
      <c r="QXG61" s="294"/>
      <c r="QXH61" s="294"/>
      <c r="QXI61" s="294"/>
      <c r="QXJ61" s="294"/>
      <c r="QXK61" s="294"/>
      <c r="QXL61" s="294" t="s">
        <v>15</v>
      </c>
      <c r="QXM61" s="294"/>
      <c r="QXN61" s="294"/>
      <c r="QXO61" s="294"/>
      <c r="QXP61" s="294"/>
      <c r="QXQ61" s="294"/>
      <c r="QXR61" s="294"/>
      <c r="QXS61" s="294"/>
      <c r="QXT61" s="294"/>
      <c r="QXU61" s="294"/>
      <c r="QXV61" s="294"/>
      <c r="QXW61" s="294"/>
      <c r="QXX61" s="294"/>
      <c r="QXY61" s="294"/>
      <c r="QXZ61" s="294"/>
      <c r="QYA61" s="294"/>
      <c r="QYB61" s="294" t="s">
        <v>15</v>
      </c>
      <c r="QYC61" s="294"/>
      <c r="QYD61" s="294"/>
      <c r="QYE61" s="294"/>
      <c r="QYF61" s="294"/>
      <c r="QYG61" s="294"/>
      <c r="QYH61" s="294"/>
      <c r="QYI61" s="294"/>
      <c r="QYJ61" s="294"/>
      <c r="QYK61" s="294"/>
      <c r="QYL61" s="294"/>
      <c r="QYM61" s="294"/>
      <c r="QYN61" s="294"/>
      <c r="QYO61" s="294"/>
      <c r="QYP61" s="294"/>
      <c r="QYQ61" s="294"/>
      <c r="QYR61" s="294" t="s">
        <v>15</v>
      </c>
      <c r="QYS61" s="294"/>
      <c r="QYT61" s="294"/>
      <c r="QYU61" s="294"/>
      <c r="QYV61" s="294"/>
      <c r="QYW61" s="294"/>
      <c r="QYX61" s="294"/>
      <c r="QYY61" s="294"/>
      <c r="QYZ61" s="294"/>
      <c r="QZA61" s="294"/>
      <c r="QZB61" s="294"/>
      <c r="QZC61" s="294"/>
      <c r="QZD61" s="294"/>
      <c r="QZE61" s="294"/>
      <c r="QZF61" s="294"/>
      <c r="QZG61" s="294"/>
      <c r="QZH61" s="294" t="s">
        <v>15</v>
      </c>
      <c r="QZI61" s="294"/>
      <c r="QZJ61" s="294"/>
      <c r="QZK61" s="294"/>
      <c r="QZL61" s="294"/>
      <c r="QZM61" s="294"/>
      <c r="QZN61" s="294"/>
      <c r="QZO61" s="294"/>
      <c r="QZP61" s="294"/>
      <c r="QZQ61" s="294"/>
      <c r="QZR61" s="294"/>
      <c r="QZS61" s="294"/>
      <c r="QZT61" s="294"/>
      <c r="QZU61" s="294"/>
      <c r="QZV61" s="294"/>
      <c r="QZW61" s="294"/>
      <c r="QZX61" s="294" t="s">
        <v>15</v>
      </c>
      <c r="QZY61" s="294"/>
      <c r="QZZ61" s="294"/>
      <c r="RAA61" s="294"/>
      <c r="RAB61" s="294"/>
      <c r="RAC61" s="294"/>
      <c r="RAD61" s="294"/>
      <c r="RAE61" s="294"/>
      <c r="RAF61" s="294"/>
      <c r="RAG61" s="294"/>
      <c r="RAH61" s="294"/>
      <c r="RAI61" s="294"/>
      <c r="RAJ61" s="294"/>
      <c r="RAK61" s="294"/>
      <c r="RAL61" s="294"/>
      <c r="RAM61" s="294"/>
      <c r="RAN61" s="294" t="s">
        <v>15</v>
      </c>
      <c r="RAO61" s="294"/>
      <c r="RAP61" s="294"/>
      <c r="RAQ61" s="294"/>
      <c r="RAR61" s="294"/>
      <c r="RAS61" s="294"/>
      <c r="RAT61" s="294"/>
      <c r="RAU61" s="294"/>
      <c r="RAV61" s="294"/>
      <c r="RAW61" s="294"/>
      <c r="RAX61" s="294"/>
      <c r="RAY61" s="294"/>
      <c r="RAZ61" s="294"/>
      <c r="RBA61" s="294"/>
      <c r="RBB61" s="294"/>
      <c r="RBC61" s="294"/>
      <c r="RBD61" s="294" t="s">
        <v>15</v>
      </c>
      <c r="RBE61" s="294"/>
      <c r="RBF61" s="294"/>
      <c r="RBG61" s="294"/>
      <c r="RBH61" s="294"/>
      <c r="RBI61" s="294"/>
      <c r="RBJ61" s="294"/>
      <c r="RBK61" s="294"/>
      <c r="RBL61" s="294"/>
      <c r="RBM61" s="294"/>
      <c r="RBN61" s="294"/>
      <c r="RBO61" s="294"/>
      <c r="RBP61" s="294"/>
      <c r="RBQ61" s="294"/>
      <c r="RBR61" s="294"/>
      <c r="RBS61" s="294"/>
      <c r="RBT61" s="294" t="s">
        <v>15</v>
      </c>
      <c r="RBU61" s="294"/>
      <c r="RBV61" s="294"/>
      <c r="RBW61" s="294"/>
      <c r="RBX61" s="294"/>
      <c r="RBY61" s="294"/>
      <c r="RBZ61" s="294"/>
      <c r="RCA61" s="294"/>
      <c r="RCB61" s="294"/>
      <c r="RCC61" s="294"/>
      <c r="RCD61" s="294"/>
      <c r="RCE61" s="294"/>
      <c r="RCF61" s="294"/>
      <c r="RCG61" s="294"/>
      <c r="RCH61" s="294"/>
      <c r="RCI61" s="294"/>
      <c r="RCJ61" s="294" t="s">
        <v>15</v>
      </c>
      <c r="RCK61" s="294"/>
      <c r="RCL61" s="294"/>
      <c r="RCM61" s="294"/>
      <c r="RCN61" s="294"/>
      <c r="RCO61" s="294"/>
      <c r="RCP61" s="294"/>
      <c r="RCQ61" s="294"/>
      <c r="RCR61" s="294"/>
      <c r="RCS61" s="294"/>
      <c r="RCT61" s="294"/>
      <c r="RCU61" s="294"/>
      <c r="RCV61" s="294"/>
      <c r="RCW61" s="294"/>
      <c r="RCX61" s="294"/>
      <c r="RCY61" s="294"/>
      <c r="RCZ61" s="294" t="s">
        <v>15</v>
      </c>
      <c r="RDA61" s="294"/>
      <c r="RDB61" s="294"/>
      <c r="RDC61" s="294"/>
      <c r="RDD61" s="294"/>
      <c r="RDE61" s="294"/>
      <c r="RDF61" s="294"/>
      <c r="RDG61" s="294"/>
      <c r="RDH61" s="294"/>
      <c r="RDI61" s="294"/>
      <c r="RDJ61" s="294"/>
      <c r="RDK61" s="294"/>
      <c r="RDL61" s="294"/>
      <c r="RDM61" s="294"/>
      <c r="RDN61" s="294"/>
      <c r="RDO61" s="294"/>
      <c r="RDP61" s="294" t="s">
        <v>15</v>
      </c>
      <c r="RDQ61" s="294"/>
      <c r="RDR61" s="294"/>
      <c r="RDS61" s="294"/>
      <c r="RDT61" s="294"/>
      <c r="RDU61" s="294"/>
      <c r="RDV61" s="294"/>
      <c r="RDW61" s="294"/>
      <c r="RDX61" s="294"/>
      <c r="RDY61" s="294"/>
      <c r="RDZ61" s="294"/>
      <c r="REA61" s="294"/>
      <c r="REB61" s="294"/>
      <c r="REC61" s="294"/>
      <c r="RED61" s="294"/>
      <c r="REE61" s="294"/>
      <c r="REF61" s="294" t="s">
        <v>15</v>
      </c>
      <c r="REG61" s="294"/>
      <c r="REH61" s="294"/>
      <c r="REI61" s="294"/>
      <c r="REJ61" s="294"/>
      <c r="REK61" s="294"/>
      <c r="REL61" s="294"/>
      <c r="REM61" s="294"/>
      <c r="REN61" s="294"/>
      <c r="REO61" s="294"/>
      <c r="REP61" s="294"/>
      <c r="REQ61" s="294"/>
      <c r="RER61" s="294"/>
      <c r="RES61" s="294"/>
      <c r="RET61" s="294"/>
      <c r="REU61" s="294"/>
      <c r="REV61" s="294" t="s">
        <v>15</v>
      </c>
      <c r="REW61" s="294"/>
      <c r="REX61" s="294"/>
      <c r="REY61" s="294"/>
      <c r="REZ61" s="294"/>
      <c r="RFA61" s="294"/>
      <c r="RFB61" s="294"/>
      <c r="RFC61" s="294"/>
      <c r="RFD61" s="294"/>
      <c r="RFE61" s="294"/>
      <c r="RFF61" s="294"/>
      <c r="RFG61" s="294"/>
      <c r="RFH61" s="294"/>
      <c r="RFI61" s="294"/>
      <c r="RFJ61" s="294"/>
      <c r="RFK61" s="294"/>
      <c r="RFL61" s="294" t="s">
        <v>15</v>
      </c>
      <c r="RFM61" s="294"/>
      <c r="RFN61" s="294"/>
      <c r="RFO61" s="294"/>
      <c r="RFP61" s="294"/>
      <c r="RFQ61" s="294"/>
      <c r="RFR61" s="294"/>
      <c r="RFS61" s="294"/>
      <c r="RFT61" s="294"/>
      <c r="RFU61" s="294"/>
      <c r="RFV61" s="294"/>
      <c r="RFW61" s="294"/>
      <c r="RFX61" s="294"/>
      <c r="RFY61" s="294"/>
      <c r="RFZ61" s="294"/>
      <c r="RGA61" s="294"/>
      <c r="RGB61" s="294" t="s">
        <v>15</v>
      </c>
      <c r="RGC61" s="294"/>
      <c r="RGD61" s="294"/>
      <c r="RGE61" s="294"/>
      <c r="RGF61" s="294"/>
      <c r="RGG61" s="294"/>
      <c r="RGH61" s="294"/>
      <c r="RGI61" s="294"/>
      <c r="RGJ61" s="294"/>
      <c r="RGK61" s="294"/>
      <c r="RGL61" s="294"/>
      <c r="RGM61" s="294"/>
      <c r="RGN61" s="294"/>
      <c r="RGO61" s="294"/>
      <c r="RGP61" s="294"/>
      <c r="RGQ61" s="294"/>
      <c r="RGR61" s="294" t="s">
        <v>15</v>
      </c>
      <c r="RGS61" s="294"/>
      <c r="RGT61" s="294"/>
      <c r="RGU61" s="294"/>
      <c r="RGV61" s="294"/>
      <c r="RGW61" s="294"/>
      <c r="RGX61" s="294"/>
      <c r="RGY61" s="294"/>
      <c r="RGZ61" s="294"/>
      <c r="RHA61" s="294"/>
      <c r="RHB61" s="294"/>
      <c r="RHC61" s="294"/>
      <c r="RHD61" s="294"/>
      <c r="RHE61" s="294"/>
      <c r="RHF61" s="294"/>
      <c r="RHG61" s="294"/>
      <c r="RHH61" s="294" t="s">
        <v>15</v>
      </c>
      <c r="RHI61" s="294"/>
      <c r="RHJ61" s="294"/>
      <c r="RHK61" s="294"/>
      <c r="RHL61" s="294"/>
      <c r="RHM61" s="294"/>
      <c r="RHN61" s="294"/>
      <c r="RHO61" s="294"/>
      <c r="RHP61" s="294"/>
      <c r="RHQ61" s="294"/>
      <c r="RHR61" s="294"/>
      <c r="RHS61" s="294"/>
      <c r="RHT61" s="294"/>
      <c r="RHU61" s="294"/>
      <c r="RHV61" s="294"/>
      <c r="RHW61" s="294"/>
      <c r="RHX61" s="294" t="s">
        <v>15</v>
      </c>
      <c r="RHY61" s="294"/>
      <c r="RHZ61" s="294"/>
      <c r="RIA61" s="294"/>
      <c r="RIB61" s="294"/>
      <c r="RIC61" s="294"/>
      <c r="RID61" s="294"/>
      <c r="RIE61" s="294"/>
      <c r="RIF61" s="294"/>
      <c r="RIG61" s="294"/>
      <c r="RIH61" s="294"/>
      <c r="RII61" s="294"/>
      <c r="RIJ61" s="294"/>
      <c r="RIK61" s="294"/>
      <c r="RIL61" s="294"/>
      <c r="RIM61" s="294"/>
      <c r="RIN61" s="294" t="s">
        <v>15</v>
      </c>
      <c r="RIO61" s="294"/>
      <c r="RIP61" s="294"/>
      <c r="RIQ61" s="294"/>
      <c r="RIR61" s="294"/>
      <c r="RIS61" s="294"/>
      <c r="RIT61" s="294"/>
      <c r="RIU61" s="294"/>
      <c r="RIV61" s="294"/>
      <c r="RIW61" s="294"/>
      <c r="RIX61" s="294"/>
      <c r="RIY61" s="294"/>
      <c r="RIZ61" s="294"/>
      <c r="RJA61" s="294"/>
      <c r="RJB61" s="294"/>
      <c r="RJC61" s="294"/>
      <c r="RJD61" s="294" t="s">
        <v>15</v>
      </c>
      <c r="RJE61" s="294"/>
      <c r="RJF61" s="294"/>
      <c r="RJG61" s="294"/>
      <c r="RJH61" s="294"/>
      <c r="RJI61" s="294"/>
      <c r="RJJ61" s="294"/>
      <c r="RJK61" s="294"/>
      <c r="RJL61" s="294"/>
      <c r="RJM61" s="294"/>
      <c r="RJN61" s="294"/>
      <c r="RJO61" s="294"/>
      <c r="RJP61" s="294"/>
      <c r="RJQ61" s="294"/>
      <c r="RJR61" s="294"/>
      <c r="RJS61" s="294"/>
      <c r="RJT61" s="294" t="s">
        <v>15</v>
      </c>
      <c r="RJU61" s="294"/>
      <c r="RJV61" s="294"/>
      <c r="RJW61" s="294"/>
      <c r="RJX61" s="294"/>
      <c r="RJY61" s="294"/>
      <c r="RJZ61" s="294"/>
      <c r="RKA61" s="294"/>
      <c r="RKB61" s="294"/>
      <c r="RKC61" s="294"/>
      <c r="RKD61" s="294"/>
      <c r="RKE61" s="294"/>
      <c r="RKF61" s="294"/>
      <c r="RKG61" s="294"/>
      <c r="RKH61" s="294"/>
      <c r="RKI61" s="294"/>
      <c r="RKJ61" s="294" t="s">
        <v>15</v>
      </c>
      <c r="RKK61" s="294"/>
      <c r="RKL61" s="294"/>
      <c r="RKM61" s="294"/>
      <c r="RKN61" s="294"/>
      <c r="RKO61" s="294"/>
      <c r="RKP61" s="294"/>
      <c r="RKQ61" s="294"/>
      <c r="RKR61" s="294"/>
      <c r="RKS61" s="294"/>
      <c r="RKT61" s="294"/>
      <c r="RKU61" s="294"/>
      <c r="RKV61" s="294"/>
      <c r="RKW61" s="294"/>
      <c r="RKX61" s="294"/>
      <c r="RKY61" s="294"/>
      <c r="RKZ61" s="294" t="s">
        <v>15</v>
      </c>
      <c r="RLA61" s="294"/>
      <c r="RLB61" s="294"/>
      <c r="RLC61" s="294"/>
      <c r="RLD61" s="294"/>
      <c r="RLE61" s="294"/>
      <c r="RLF61" s="294"/>
      <c r="RLG61" s="294"/>
      <c r="RLH61" s="294"/>
      <c r="RLI61" s="294"/>
      <c r="RLJ61" s="294"/>
      <c r="RLK61" s="294"/>
      <c r="RLL61" s="294"/>
      <c r="RLM61" s="294"/>
      <c r="RLN61" s="294"/>
      <c r="RLO61" s="294"/>
      <c r="RLP61" s="294" t="s">
        <v>15</v>
      </c>
      <c r="RLQ61" s="294"/>
      <c r="RLR61" s="294"/>
      <c r="RLS61" s="294"/>
      <c r="RLT61" s="294"/>
      <c r="RLU61" s="294"/>
      <c r="RLV61" s="294"/>
      <c r="RLW61" s="294"/>
      <c r="RLX61" s="294"/>
      <c r="RLY61" s="294"/>
      <c r="RLZ61" s="294"/>
      <c r="RMA61" s="294"/>
      <c r="RMB61" s="294"/>
      <c r="RMC61" s="294"/>
      <c r="RMD61" s="294"/>
      <c r="RME61" s="294"/>
      <c r="RMF61" s="294" t="s">
        <v>15</v>
      </c>
      <c r="RMG61" s="294"/>
      <c r="RMH61" s="294"/>
      <c r="RMI61" s="294"/>
      <c r="RMJ61" s="294"/>
      <c r="RMK61" s="294"/>
      <c r="RML61" s="294"/>
      <c r="RMM61" s="294"/>
      <c r="RMN61" s="294"/>
      <c r="RMO61" s="294"/>
      <c r="RMP61" s="294"/>
      <c r="RMQ61" s="294"/>
      <c r="RMR61" s="294"/>
      <c r="RMS61" s="294"/>
      <c r="RMT61" s="294"/>
      <c r="RMU61" s="294"/>
      <c r="RMV61" s="294" t="s">
        <v>15</v>
      </c>
      <c r="RMW61" s="294"/>
      <c r="RMX61" s="294"/>
      <c r="RMY61" s="294"/>
      <c r="RMZ61" s="294"/>
      <c r="RNA61" s="294"/>
      <c r="RNB61" s="294"/>
      <c r="RNC61" s="294"/>
      <c r="RND61" s="294"/>
      <c r="RNE61" s="294"/>
      <c r="RNF61" s="294"/>
      <c r="RNG61" s="294"/>
      <c r="RNH61" s="294"/>
      <c r="RNI61" s="294"/>
      <c r="RNJ61" s="294"/>
      <c r="RNK61" s="294"/>
      <c r="RNL61" s="294" t="s">
        <v>15</v>
      </c>
      <c r="RNM61" s="294"/>
      <c r="RNN61" s="294"/>
      <c r="RNO61" s="294"/>
      <c r="RNP61" s="294"/>
      <c r="RNQ61" s="294"/>
      <c r="RNR61" s="294"/>
      <c r="RNS61" s="294"/>
      <c r="RNT61" s="294"/>
      <c r="RNU61" s="294"/>
      <c r="RNV61" s="294"/>
      <c r="RNW61" s="294"/>
      <c r="RNX61" s="294"/>
      <c r="RNY61" s="294"/>
      <c r="RNZ61" s="294"/>
      <c r="ROA61" s="294"/>
      <c r="ROB61" s="294" t="s">
        <v>15</v>
      </c>
      <c r="ROC61" s="294"/>
      <c r="ROD61" s="294"/>
      <c r="ROE61" s="294"/>
      <c r="ROF61" s="294"/>
      <c r="ROG61" s="294"/>
      <c r="ROH61" s="294"/>
      <c r="ROI61" s="294"/>
      <c r="ROJ61" s="294"/>
      <c r="ROK61" s="294"/>
      <c r="ROL61" s="294"/>
      <c r="ROM61" s="294"/>
      <c r="RON61" s="294"/>
      <c r="ROO61" s="294"/>
      <c r="ROP61" s="294"/>
      <c r="ROQ61" s="294"/>
      <c r="ROR61" s="294" t="s">
        <v>15</v>
      </c>
      <c r="ROS61" s="294"/>
      <c r="ROT61" s="294"/>
      <c r="ROU61" s="294"/>
      <c r="ROV61" s="294"/>
      <c r="ROW61" s="294"/>
      <c r="ROX61" s="294"/>
      <c r="ROY61" s="294"/>
      <c r="ROZ61" s="294"/>
      <c r="RPA61" s="294"/>
      <c r="RPB61" s="294"/>
      <c r="RPC61" s="294"/>
      <c r="RPD61" s="294"/>
      <c r="RPE61" s="294"/>
      <c r="RPF61" s="294"/>
      <c r="RPG61" s="294"/>
      <c r="RPH61" s="294" t="s">
        <v>15</v>
      </c>
      <c r="RPI61" s="294"/>
      <c r="RPJ61" s="294"/>
      <c r="RPK61" s="294"/>
      <c r="RPL61" s="294"/>
      <c r="RPM61" s="294"/>
      <c r="RPN61" s="294"/>
      <c r="RPO61" s="294"/>
      <c r="RPP61" s="294"/>
      <c r="RPQ61" s="294"/>
      <c r="RPR61" s="294"/>
      <c r="RPS61" s="294"/>
      <c r="RPT61" s="294"/>
      <c r="RPU61" s="294"/>
      <c r="RPV61" s="294"/>
      <c r="RPW61" s="294"/>
      <c r="RPX61" s="294" t="s">
        <v>15</v>
      </c>
      <c r="RPY61" s="294"/>
      <c r="RPZ61" s="294"/>
      <c r="RQA61" s="294"/>
      <c r="RQB61" s="294"/>
      <c r="RQC61" s="294"/>
      <c r="RQD61" s="294"/>
      <c r="RQE61" s="294"/>
      <c r="RQF61" s="294"/>
      <c r="RQG61" s="294"/>
      <c r="RQH61" s="294"/>
      <c r="RQI61" s="294"/>
      <c r="RQJ61" s="294"/>
      <c r="RQK61" s="294"/>
      <c r="RQL61" s="294"/>
      <c r="RQM61" s="294"/>
      <c r="RQN61" s="294" t="s">
        <v>15</v>
      </c>
      <c r="RQO61" s="294"/>
      <c r="RQP61" s="294"/>
      <c r="RQQ61" s="294"/>
      <c r="RQR61" s="294"/>
      <c r="RQS61" s="294"/>
      <c r="RQT61" s="294"/>
      <c r="RQU61" s="294"/>
      <c r="RQV61" s="294"/>
      <c r="RQW61" s="294"/>
      <c r="RQX61" s="294"/>
      <c r="RQY61" s="294"/>
      <c r="RQZ61" s="294"/>
      <c r="RRA61" s="294"/>
      <c r="RRB61" s="294"/>
      <c r="RRC61" s="294"/>
      <c r="RRD61" s="294" t="s">
        <v>15</v>
      </c>
      <c r="RRE61" s="294"/>
      <c r="RRF61" s="294"/>
      <c r="RRG61" s="294"/>
      <c r="RRH61" s="294"/>
      <c r="RRI61" s="294"/>
      <c r="RRJ61" s="294"/>
      <c r="RRK61" s="294"/>
      <c r="RRL61" s="294"/>
      <c r="RRM61" s="294"/>
      <c r="RRN61" s="294"/>
      <c r="RRO61" s="294"/>
      <c r="RRP61" s="294"/>
      <c r="RRQ61" s="294"/>
      <c r="RRR61" s="294"/>
      <c r="RRS61" s="294"/>
      <c r="RRT61" s="294" t="s">
        <v>15</v>
      </c>
      <c r="RRU61" s="294"/>
      <c r="RRV61" s="294"/>
      <c r="RRW61" s="294"/>
      <c r="RRX61" s="294"/>
      <c r="RRY61" s="294"/>
      <c r="RRZ61" s="294"/>
      <c r="RSA61" s="294"/>
      <c r="RSB61" s="294"/>
      <c r="RSC61" s="294"/>
      <c r="RSD61" s="294"/>
      <c r="RSE61" s="294"/>
      <c r="RSF61" s="294"/>
      <c r="RSG61" s="294"/>
      <c r="RSH61" s="294"/>
      <c r="RSI61" s="294"/>
      <c r="RSJ61" s="294" t="s">
        <v>15</v>
      </c>
      <c r="RSK61" s="294"/>
      <c r="RSL61" s="294"/>
      <c r="RSM61" s="294"/>
      <c r="RSN61" s="294"/>
      <c r="RSO61" s="294"/>
      <c r="RSP61" s="294"/>
      <c r="RSQ61" s="294"/>
      <c r="RSR61" s="294"/>
      <c r="RSS61" s="294"/>
      <c r="RST61" s="294"/>
      <c r="RSU61" s="294"/>
      <c r="RSV61" s="294"/>
      <c r="RSW61" s="294"/>
      <c r="RSX61" s="294"/>
      <c r="RSY61" s="294"/>
      <c r="RSZ61" s="294" t="s">
        <v>15</v>
      </c>
      <c r="RTA61" s="294"/>
      <c r="RTB61" s="294"/>
      <c r="RTC61" s="294"/>
      <c r="RTD61" s="294"/>
      <c r="RTE61" s="294"/>
      <c r="RTF61" s="294"/>
      <c r="RTG61" s="294"/>
      <c r="RTH61" s="294"/>
      <c r="RTI61" s="294"/>
      <c r="RTJ61" s="294"/>
      <c r="RTK61" s="294"/>
      <c r="RTL61" s="294"/>
      <c r="RTM61" s="294"/>
      <c r="RTN61" s="294"/>
      <c r="RTO61" s="294"/>
      <c r="RTP61" s="294" t="s">
        <v>15</v>
      </c>
      <c r="RTQ61" s="294"/>
      <c r="RTR61" s="294"/>
      <c r="RTS61" s="294"/>
      <c r="RTT61" s="294"/>
      <c r="RTU61" s="294"/>
      <c r="RTV61" s="294"/>
      <c r="RTW61" s="294"/>
      <c r="RTX61" s="294"/>
      <c r="RTY61" s="294"/>
      <c r="RTZ61" s="294"/>
      <c r="RUA61" s="294"/>
      <c r="RUB61" s="294"/>
      <c r="RUC61" s="294"/>
      <c r="RUD61" s="294"/>
      <c r="RUE61" s="294"/>
      <c r="RUF61" s="294" t="s">
        <v>15</v>
      </c>
      <c r="RUG61" s="294"/>
      <c r="RUH61" s="294"/>
      <c r="RUI61" s="294"/>
      <c r="RUJ61" s="294"/>
      <c r="RUK61" s="294"/>
      <c r="RUL61" s="294"/>
      <c r="RUM61" s="294"/>
      <c r="RUN61" s="294"/>
      <c r="RUO61" s="294"/>
      <c r="RUP61" s="294"/>
      <c r="RUQ61" s="294"/>
      <c r="RUR61" s="294"/>
      <c r="RUS61" s="294"/>
      <c r="RUT61" s="294"/>
      <c r="RUU61" s="294"/>
      <c r="RUV61" s="294" t="s">
        <v>15</v>
      </c>
      <c r="RUW61" s="294"/>
      <c r="RUX61" s="294"/>
      <c r="RUY61" s="294"/>
      <c r="RUZ61" s="294"/>
      <c r="RVA61" s="294"/>
      <c r="RVB61" s="294"/>
      <c r="RVC61" s="294"/>
      <c r="RVD61" s="294"/>
      <c r="RVE61" s="294"/>
      <c r="RVF61" s="294"/>
      <c r="RVG61" s="294"/>
      <c r="RVH61" s="294"/>
      <c r="RVI61" s="294"/>
      <c r="RVJ61" s="294"/>
      <c r="RVK61" s="294"/>
      <c r="RVL61" s="294" t="s">
        <v>15</v>
      </c>
      <c r="RVM61" s="294"/>
      <c r="RVN61" s="294"/>
      <c r="RVO61" s="294"/>
      <c r="RVP61" s="294"/>
      <c r="RVQ61" s="294"/>
      <c r="RVR61" s="294"/>
      <c r="RVS61" s="294"/>
      <c r="RVT61" s="294"/>
      <c r="RVU61" s="294"/>
      <c r="RVV61" s="294"/>
      <c r="RVW61" s="294"/>
      <c r="RVX61" s="294"/>
      <c r="RVY61" s="294"/>
      <c r="RVZ61" s="294"/>
      <c r="RWA61" s="294"/>
      <c r="RWB61" s="294" t="s">
        <v>15</v>
      </c>
      <c r="RWC61" s="294"/>
      <c r="RWD61" s="294"/>
      <c r="RWE61" s="294"/>
      <c r="RWF61" s="294"/>
      <c r="RWG61" s="294"/>
      <c r="RWH61" s="294"/>
      <c r="RWI61" s="294"/>
      <c r="RWJ61" s="294"/>
      <c r="RWK61" s="294"/>
      <c r="RWL61" s="294"/>
      <c r="RWM61" s="294"/>
      <c r="RWN61" s="294"/>
      <c r="RWO61" s="294"/>
      <c r="RWP61" s="294"/>
      <c r="RWQ61" s="294"/>
      <c r="RWR61" s="294" t="s">
        <v>15</v>
      </c>
      <c r="RWS61" s="294"/>
      <c r="RWT61" s="294"/>
      <c r="RWU61" s="294"/>
      <c r="RWV61" s="294"/>
      <c r="RWW61" s="294"/>
      <c r="RWX61" s="294"/>
      <c r="RWY61" s="294"/>
      <c r="RWZ61" s="294"/>
      <c r="RXA61" s="294"/>
      <c r="RXB61" s="294"/>
      <c r="RXC61" s="294"/>
      <c r="RXD61" s="294"/>
      <c r="RXE61" s="294"/>
      <c r="RXF61" s="294"/>
      <c r="RXG61" s="294"/>
      <c r="RXH61" s="294" t="s">
        <v>15</v>
      </c>
      <c r="RXI61" s="294"/>
      <c r="RXJ61" s="294"/>
      <c r="RXK61" s="294"/>
      <c r="RXL61" s="294"/>
      <c r="RXM61" s="294"/>
      <c r="RXN61" s="294"/>
      <c r="RXO61" s="294"/>
      <c r="RXP61" s="294"/>
      <c r="RXQ61" s="294"/>
      <c r="RXR61" s="294"/>
      <c r="RXS61" s="294"/>
      <c r="RXT61" s="294"/>
      <c r="RXU61" s="294"/>
      <c r="RXV61" s="294"/>
      <c r="RXW61" s="294"/>
      <c r="RXX61" s="294" t="s">
        <v>15</v>
      </c>
      <c r="RXY61" s="294"/>
      <c r="RXZ61" s="294"/>
      <c r="RYA61" s="294"/>
      <c r="RYB61" s="294"/>
      <c r="RYC61" s="294"/>
      <c r="RYD61" s="294"/>
      <c r="RYE61" s="294"/>
      <c r="RYF61" s="294"/>
      <c r="RYG61" s="294"/>
      <c r="RYH61" s="294"/>
      <c r="RYI61" s="294"/>
      <c r="RYJ61" s="294"/>
      <c r="RYK61" s="294"/>
      <c r="RYL61" s="294"/>
      <c r="RYM61" s="294"/>
      <c r="RYN61" s="294" t="s">
        <v>15</v>
      </c>
      <c r="RYO61" s="294"/>
      <c r="RYP61" s="294"/>
      <c r="RYQ61" s="294"/>
      <c r="RYR61" s="294"/>
      <c r="RYS61" s="294"/>
      <c r="RYT61" s="294"/>
      <c r="RYU61" s="294"/>
      <c r="RYV61" s="294"/>
      <c r="RYW61" s="294"/>
      <c r="RYX61" s="294"/>
      <c r="RYY61" s="294"/>
      <c r="RYZ61" s="294"/>
      <c r="RZA61" s="294"/>
      <c r="RZB61" s="294"/>
      <c r="RZC61" s="294"/>
      <c r="RZD61" s="294" t="s">
        <v>15</v>
      </c>
      <c r="RZE61" s="294"/>
      <c r="RZF61" s="294"/>
      <c r="RZG61" s="294"/>
      <c r="RZH61" s="294"/>
      <c r="RZI61" s="294"/>
      <c r="RZJ61" s="294"/>
      <c r="RZK61" s="294"/>
      <c r="RZL61" s="294"/>
      <c r="RZM61" s="294"/>
      <c r="RZN61" s="294"/>
      <c r="RZO61" s="294"/>
      <c r="RZP61" s="294"/>
      <c r="RZQ61" s="294"/>
      <c r="RZR61" s="294"/>
      <c r="RZS61" s="294"/>
      <c r="RZT61" s="294" t="s">
        <v>15</v>
      </c>
      <c r="RZU61" s="294"/>
      <c r="RZV61" s="294"/>
      <c r="RZW61" s="294"/>
      <c r="RZX61" s="294"/>
      <c r="RZY61" s="294"/>
      <c r="RZZ61" s="294"/>
      <c r="SAA61" s="294"/>
      <c r="SAB61" s="294"/>
      <c r="SAC61" s="294"/>
      <c r="SAD61" s="294"/>
      <c r="SAE61" s="294"/>
      <c r="SAF61" s="294"/>
      <c r="SAG61" s="294"/>
      <c r="SAH61" s="294"/>
      <c r="SAI61" s="294"/>
      <c r="SAJ61" s="294" t="s">
        <v>15</v>
      </c>
      <c r="SAK61" s="294"/>
      <c r="SAL61" s="294"/>
      <c r="SAM61" s="294"/>
      <c r="SAN61" s="294"/>
      <c r="SAO61" s="294"/>
      <c r="SAP61" s="294"/>
      <c r="SAQ61" s="294"/>
      <c r="SAR61" s="294"/>
      <c r="SAS61" s="294"/>
      <c r="SAT61" s="294"/>
      <c r="SAU61" s="294"/>
      <c r="SAV61" s="294"/>
      <c r="SAW61" s="294"/>
      <c r="SAX61" s="294"/>
      <c r="SAY61" s="294"/>
      <c r="SAZ61" s="294" t="s">
        <v>15</v>
      </c>
      <c r="SBA61" s="294"/>
      <c r="SBB61" s="294"/>
      <c r="SBC61" s="294"/>
      <c r="SBD61" s="294"/>
      <c r="SBE61" s="294"/>
      <c r="SBF61" s="294"/>
      <c r="SBG61" s="294"/>
      <c r="SBH61" s="294"/>
      <c r="SBI61" s="294"/>
      <c r="SBJ61" s="294"/>
      <c r="SBK61" s="294"/>
      <c r="SBL61" s="294"/>
      <c r="SBM61" s="294"/>
      <c r="SBN61" s="294"/>
      <c r="SBO61" s="294"/>
      <c r="SBP61" s="294" t="s">
        <v>15</v>
      </c>
      <c r="SBQ61" s="294"/>
      <c r="SBR61" s="294"/>
      <c r="SBS61" s="294"/>
      <c r="SBT61" s="294"/>
      <c r="SBU61" s="294"/>
      <c r="SBV61" s="294"/>
      <c r="SBW61" s="294"/>
      <c r="SBX61" s="294"/>
      <c r="SBY61" s="294"/>
      <c r="SBZ61" s="294"/>
      <c r="SCA61" s="294"/>
      <c r="SCB61" s="294"/>
      <c r="SCC61" s="294"/>
      <c r="SCD61" s="294"/>
      <c r="SCE61" s="294"/>
      <c r="SCF61" s="294" t="s">
        <v>15</v>
      </c>
      <c r="SCG61" s="294"/>
      <c r="SCH61" s="294"/>
      <c r="SCI61" s="294"/>
      <c r="SCJ61" s="294"/>
      <c r="SCK61" s="294"/>
      <c r="SCL61" s="294"/>
      <c r="SCM61" s="294"/>
      <c r="SCN61" s="294"/>
      <c r="SCO61" s="294"/>
      <c r="SCP61" s="294"/>
      <c r="SCQ61" s="294"/>
      <c r="SCR61" s="294"/>
      <c r="SCS61" s="294"/>
      <c r="SCT61" s="294"/>
      <c r="SCU61" s="294"/>
      <c r="SCV61" s="294" t="s">
        <v>15</v>
      </c>
      <c r="SCW61" s="294"/>
      <c r="SCX61" s="294"/>
      <c r="SCY61" s="294"/>
      <c r="SCZ61" s="294"/>
      <c r="SDA61" s="294"/>
      <c r="SDB61" s="294"/>
      <c r="SDC61" s="294"/>
      <c r="SDD61" s="294"/>
      <c r="SDE61" s="294"/>
      <c r="SDF61" s="294"/>
      <c r="SDG61" s="294"/>
      <c r="SDH61" s="294"/>
      <c r="SDI61" s="294"/>
      <c r="SDJ61" s="294"/>
      <c r="SDK61" s="294"/>
      <c r="SDL61" s="294" t="s">
        <v>15</v>
      </c>
      <c r="SDM61" s="294"/>
      <c r="SDN61" s="294"/>
      <c r="SDO61" s="294"/>
      <c r="SDP61" s="294"/>
      <c r="SDQ61" s="294"/>
      <c r="SDR61" s="294"/>
      <c r="SDS61" s="294"/>
      <c r="SDT61" s="294"/>
      <c r="SDU61" s="294"/>
      <c r="SDV61" s="294"/>
      <c r="SDW61" s="294"/>
      <c r="SDX61" s="294"/>
      <c r="SDY61" s="294"/>
      <c r="SDZ61" s="294"/>
      <c r="SEA61" s="294"/>
      <c r="SEB61" s="294" t="s">
        <v>15</v>
      </c>
      <c r="SEC61" s="294"/>
      <c r="SED61" s="294"/>
      <c r="SEE61" s="294"/>
      <c r="SEF61" s="294"/>
      <c r="SEG61" s="294"/>
      <c r="SEH61" s="294"/>
      <c r="SEI61" s="294"/>
      <c r="SEJ61" s="294"/>
      <c r="SEK61" s="294"/>
      <c r="SEL61" s="294"/>
      <c r="SEM61" s="294"/>
      <c r="SEN61" s="294"/>
      <c r="SEO61" s="294"/>
      <c r="SEP61" s="294"/>
      <c r="SEQ61" s="294"/>
      <c r="SER61" s="294" t="s">
        <v>15</v>
      </c>
      <c r="SES61" s="294"/>
      <c r="SET61" s="294"/>
      <c r="SEU61" s="294"/>
      <c r="SEV61" s="294"/>
      <c r="SEW61" s="294"/>
      <c r="SEX61" s="294"/>
      <c r="SEY61" s="294"/>
      <c r="SEZ61" s="294"/>
      <c r="SFA61" s="294"/>
      <c r="SFB61" s="294"/>
      <c r="SFC61" s="294"/>
      <c r="SFD61" s="294"/>
      <c r="SFE61" s="294"/>
      <c r="SFF61" s="294"/>
      <c r="SFG61" s="294"/>
      <c r="SFH61" s="294" t="s">
        <v>15</v>
      </c>
      <c r="SFI61" s="294"/>
      <c r="SFJ61" s="294"/>
      <c r="SFK61" s="294"/>
      <c r="SFL61" s="294"/>
      <c r="SFM61" s="294"/>
      <c r="SFN61" s="294"/>
      <c r="SFO61" s="294"/>
      <c r="SFP61" s="294"/>
      <c r="SFQ61" s="294"/>
      <c r="SFR61" s="294"/>
      <c r="SFS61" s="294"/>
      <c r="SFT61" s="294"/>
      <c r="SFU61" s="294"/>
      <c r="SFV61" s="294"/>
      <c r="SFW61" s="294"/>
      <c r="SFX61" s="294" t="s">
        <v>15</v>
      </c>
      <c r="SFY61" s="294"/>
      <c r="SFZ61" s="294"/>
      <c r="SGA61" s="294"/>
      <c r="SGB61" s="294"/>
      <c r="SGC61" s="294"/>
      <c r="SGD61" s="294"/>
      <c r="SGE61" s="294"/>
      <c r="SGF61" s="294"/>
      <c r="SGG61" s="294"/>
      <c r="SGH61" s="294"/>
      <c r="SGI61" s="294"/>
      <c r="SGJ61" s="294"/>
      <c r="SGK61" s="294"/>
      <c r="SGL61" s="294"/>
      <c r="SGM61" s="294"/>
      <c r="SGN61" s="294" t="s">
        <v>15</v>
      </c>
      <c r="SGO61" s="294"/>
      <c r="SGP61" s="294"/>
      <c r="SGQ61" s="294"/>
      <c r="SGR61" s="294"/>
      <c r="SGS61" s="294"/>
      <c r="SGT61" s="294"/>
      <c r="SGU61" s="294"/>
      <c r="SGV61" s="294"/>
      <c r="SGW61" s="294"/>
      <c r="SGX61" s="294"/>
      <c r="SGY61" s="294"/>
      <c r="SGZ61" s="294"/>
      <c r="SHA61" s="294"/>
      <c r="SHB61" s="294"/>
      <c r="SHC61" s="294"/>
      <c r="SHD61" s="294" t="s">
        <v>15</v>
      </c>
      <c r="SHE61" s="294"/>
      <c r="SHF61" s="294"/>
      <c r="SHG61" s="294"/>
      <c r="SHH61" s="294"/>
      <c r="SHI61" s="294"/>
      <c r="SHJ61" s="294"/>
      <c r="SHK61" s="294"/>
      <c r="SHL61" s="294"/>
      <c r="SHM61" s="294"/>
      <c r="SHN61" s="294"/>
      <c r="SHO61" s="294"/>
      <c r="SHP61" s="294"/>
      <c r="SHQ61" s="294"/>
      <c r="SHR61" s="294"/>
      <c r="SHS61" s="294"/>
      <c r="SHT61" s="294" t="s">
        <v>15</v>
      </c>
      <c r="SHU61" s="294"/>
      <c r="SHV61" s="294"/>
      <c r="SHW61" s="294"/>
      <c r="SHX61" s="294"/>
      <c r="SHY61" s="294"/>
      <c r="SHZ61" s="294"/>
      <c r="SIA61" s="294"/>
      <c r="SIB61" s="294"/>
      <c r="SIC61" s="294"/>
      <c r="SID61" s="294"/>
      <c r="SIE61" s="294"/>
      <c r="SIF61" s="294"/>
      <c r="SIG61" s="294"/>
      <c r="SIH61" s="294"/>
      <c r="SII61" s="294"/>
      <c r="SIJ61" s="294" t="s">
        <v>15</v>
      </c>
      <c r="SIK61" s="294"/>
      <c r="SIL61" s="294"/>
      <c r="SIM61" s="294"/>
      <c r="SIN61" s="294"/>
      <c r="SIO61" s="294"/>
      <c r="SIP61" s="294"/>
      <c r="SIQ61" s="294"/>
      <c r="SIR61" s="294"/>
      <c r="SIS61" s="294"/>
      <c r="SIT61" s="294"/>
      <c r="SIU61" s="294"/>
      <c r="SIV61" s="294"/>
      <c r="SIW61" s="294"/>
      <c r="SIX61" s="294"/>
      <c r="SIY61" s="294"/>
      <c r="SIZ61" s="294" t="s">
        <v>15</v>
      </c>
      <c r="SJA61" s="294"/>
      <c r="SJB61" s="294"/>
      <c r="SJC61" s="294"/>
      <c r="SJD61" s="294"/>
      <c r="SJE61" s="294"/>
      <c r="SJF61" s="294"/>
      <c r="SJG61" s="294"/>
      <c r="SJH61" s="294"/>
      <c r="SJI61" s="294"/>
      <c r="SJJ61" s="294"/>
      <c r="SJK61" s="294"/>
      <c r="SJL61" s="294"/>
      <c r="SJM61" s="294"/>
      <c r="SJN61" s="294"/>
      <c r="SJO61" s="294"/>
      <c r="SJP61" s="294" t="s">
        <v>15</v>
      </c>
      <c r="SJQ61" s="294"/>
      <c r="SJR61" s="294"/>
      <c r="SJS61" s="294"/>
      <c r="SJT61" s="294"/>
      <c r="SJU61" s="294"/>
      <c r="SJV61" s="294"/>
      <c r="SJW61" s="294"/>
      <c r="SJX61" s="294"/>
      <c r="SJY61" s="294"/>
      <c r="SJZ61" s="294"/>
      <c r="SKA61" s="294"/>
      <c r="SKB61" s="294"/>
      <c r="SKC61" s="294"/>
      <c r="SKD61" s="294"/>
      <c r="SKE61" s="294"/>
      <c r="SKF61" s="294" t="s">
        <v>15</v>
      </c>
      <c r="SKG61" s="294"/>
      <c r="SKH61" s="294"/>
      <c r="SKI61" s="294"/>
      <c r="SKJ61" s="294"/>
      <c r="SKK61" s="294"/>
      <c r="SKL61" s="294"/>
      <c r="SKM61" s="294"/>
      <c r="SKN61" s="294"/>
      <c r="SKO61" s="294"/>
      <c r="SKP61" s="294"/>
      <c r="SKQ61" s="294"/>
      <c r="SKR61" s="294"/>
      <c r="SKS61" s="294"/>
      <c r="SKT61" s="294"/>
      <c r="SKU61" s="294"/>
      <c r="SKV61" s="294" t="s">
        <v>15</v>
      </c>
      <c r="SKW61" s="294"/>
      <c r="SKX61" s="294"/>
      <c r="SKY61" s="294"/>
      <c r="SKZ61" s="294"/>
      <c r="SLA61" s="294"/>
      <c r="SLB61" s="294"/>
      <c r="SLC61" s="294"/>
      <c r="SLD61" s="294"/>
      <c r="SLE61" s="294"/>
      <c r="SLF61" s="294"/>
      <c r="SLG61" s="294"/>
      <c r="SLH61" s="294"/>
      <c r="SLI61" s="294"/>
      <c r="SLJ61" s="294"/>
      <c r="SLK61" s="294"/>
      <c r="SLL61" s="294" t="s">
        <v>15</v>
      </c>
      <c r="SLM61" s="294"/>
      <c r="SLN61" s="294"/>
      <c r="SLO61" s="294"/>
      <c r="SLP61" s="294"/>
      <c r="SLQ61" s="294"/>
      <c r="SLR61" s="294"/>
      <c r="SLS61" s="294"/>
      <c r="SLT61" s="294"/>
      <c r="SLU61" s="294"/>
      <c r="SLV61" s="294"/>
      <c r="SLW61" s="294"/>
      <c r="SLX61" s="294"/>
      <c r="SLY61" s="294"/>
      <c r="SLZ61" s="294"/>
      <c r="SMA61" s="294"/>
      <c r="SMB61" s="294" t="s">
        <v>15</v>
      </c>
      <c r="SMC61" s="294"/>
      <c r="SMD61" s="294"/>
      <c r="SME61" s="294"/>
      <c r="SMF61" s="294"/>
      <c r="SMG61" s="294"/>
      <c r="SMH61" s="294"/>
      <c r="SMI61" s="294"/>
      <c r="SMJ61" s="294"/>
      <c r="SMK61" s="294"/>
      <c r="SML61" s="294"/>
      <c r="SMM61" s="294"/>
      <c r="SMN61" s="294"/>
      <c r="SMO61" s="294"/>
      <c r="SMP61" s="294"/>
      <c r="SMQ61" s="294"/>
      <c r="SMR61" s="294" t="s">
        <v>15</v>
      </c>
      <c r="SMS61" s="294"/>
      <c r="SMT61" s="294"/>
      <c r="SMU61" s="294"/>
      <c r="SMV61" s="294"/>
      <c r="SMW61" s="294"/>
      <c r="SMX61" s="294"/>
      <c r="SMY61" s="294"/>
      <c r="SMZ61" s="294"/>
      <c r="SNA61" s="294"/>
      <c r="SNB61" s="294"/>
      <c r="SNC61" s="294"/>
      <c r="SND61" s="294"/>
      <c r="SNE61" s="294"/>
      <c r="SNF61" s="294"/>
      <c r="SNG61" s="294"/>
      <c r="SNH61" s="294" t="s">
        <v>15</v>
      </c>
      <c r="SNI61" s="294"/>
      <c r="SNJ61" s="294"/>
      <c r="SNK61" s="294"/>
      <c r="SNL61" s="294"/>
      <c r="SNM61" s="294"/>
      <c r="SNN61" s="294"/>
      <c r="SNO61" s="294"/>
      <c r="SNP61" s="294"/>
      <c r="SNQ61" s="294"/>
      <c r="SNR61" s="294"/>
      <c r="SNS61" s="294"/>
      <c r="SNT61" s="294"/>
      <c r="SNU61" s="294"/>
      <c r="SNV61" s="294"/>
      <c r="SNW61" s="294"/>
      <c r="SNX61" s="294" t="s">
        <v>15</v>
      </c>
      <c r="SNY61" s="294"/>
      <c r="SNZ61" s="294"/>
      <c r="SOA61" s="294"/>
      <c r="SOB61" s="294"/>
      <c r="SOC61" s="294"/>
      <c r="SOD61" s="294"/>
      <c r="SOE61" s="294"/>
      <c r="SOF61" s="294"/>
      <c r="SOG61" s="294"/>
      <c r="SOH61" s="294"/>
      <c r="SOI61" s="294"/>
      <c r="SOJ61" s="294"/>
      <c r="SOK61" s="294"/>
      <c r="SOL61" s="294"/>
      <c r="SOM61" s="294"/>
      <c r="SON61" s="294" t="s">
        <v>15</v>
      </c>
      <c r="SOO61" s="294"/>
      <c r="SOP61" s="294"/>
      <c r="SOQ61" s="294"/>
      <c r="SOR61" s="294"/>
      <c r="SOS61" s="294"/>
      <c r="SOT61" s="294"/>
      <c r="SOU61" s="294"/>
      <c r="SOV61" s="294"/>
      <c r="SOW61" s="294"/>
      <c r="SOX61" s="294"/>
      <c r="SOY61" s="294"/>
      <c r="SOZ61" s="294"/>
      <c r="SPA61" s="294"/>
      <c r="SPB61" s="294"/>
      <c r="SPC61" s="294"/>
      <c r="SPD61" s="294" t="s">
        <v>15</v>
      </c>
      <c r="SPE61" s="294"/>
      <c r="SPF61" s="294"/>
      <c r="SPG61" s="294"/>
      <c r="SPH61" s="294"/>
      <c r="SPI61" s="294"/>
      <c r="SPJ61" s="294"/>
      <c r="SPK61" s="294"/>
      <c r="SPL61" s="294"/>
      <c r="SPM61" s="294"/>
      <c r="SPN61" s="294"/>
      <c r="SPO61" s="294"/>
      <c r="SPP61" s="294"/>
      <c r="SPQ61" s="294"/>
      <c r="SPR61" s="294"/>
      <c r="SPS61" s="294"/>
      <c r="SPT61" s="294" t="s">
        <v>15</v>
      </c>
      <c r="SPU61" s="294"/>
      <c r="SPV61" s="294"/>
      <c r="SPW61" s="294"/>
      <c r="SPX61" s="294"/>
      <c r="SPY61" s="294"/>
      <c r="SPZ61" s="294"/>
      <c r="SQA61" s="294"/>
      <c r="SQB61" s="294"/>
      <c r="SQC61" s="294"/>
      <c r="SQD61" s="294"/>
      <c r="SQE61" s="294"/>
      <c r="SQF61" s="294"/>
      <c r="SQG61" s="294"/>
      <c r="SQH61" s="294"/>
      <c r="SQI61" s="294"/>
      <c r="SQJ61" s="294" t="s">
        <v>15</v>
      </c>
      <c r="SQK61" s="294"/>
      <c r="SQL61" s="294"/>
      <c r="SQM61" s="294"/>
      <c r="SQN61" s="294"/>
      <c r="SQO61" s="294"/>
      <c r="SQP61" s="294"/>
      <c r="SQQ61" s="294"/>
      <c r="SQR61" s="294"/>
      <c r="SQS61" s="294"/>
      <c r="SQT61" s="294"/>
      <c r="SQU61" s="294"/>
      <c r="SQV61" s="294"/>
      <c r="SQW61" s="294"/>
      <c r="SQX61" s="294"/>
      <c r="SQY61" s="294"/>
      <c r="SQZ61" s="294" t="s">
        <v>15</v>
      </c>
      <c r="SRA61" s="294"/>
      <c r="SRB61" s="294"/>
      <c r="SRC61" s="294"/>
      <c r="SRD61" s="294"/>
      <c r="SRE61" s="294"/>
      <c r="SRF61" s="294"/>
      <c r="SRG61" s="294"/>
      <c r="SRH61" s="294"/>
      <c r="SRI61" s="294"/>
      <c r="SRJ61" s="294"/>
      <c r="SRK61" s="294"/>
      <c r="SRL61" s="294"/>
      <c r="SRM61" s="294"/>
      <c r="SRN61" s="294"/>
      <c r="SRO61" s="294"/>
      <c r="SRP61" s="294" t="s">
        <v>15</v>
      </c>
      <c r="SRQ61" s="294"/>
      <c r="SRR61" s="294"/>
      <c r="SRS61" s="294"/>
      <c r="SRT61" s="294"/>
      <c r="SRU61" s="294"/>
      <c r="SRV61" s="294"/>
      <c r="SRW61" s="294"/>
      <c r="SRX61" s="294"/>
      <c r="SRY61" s="294"/>
      <c r="SRZ61" s="294"/>
      <c r="SSA61" s="294"/>
      <c r="SSB61" s="294"/>
      <c r="SSC61" s="294"/>
      <c r="SSD61" s="294"/>
      <c r="SSE61" s="294"/>
      <c r="SSF61" s="294" t="s">
        <v>15</v>
      </c>
      <c r="SSG61" s="294"/>
      <c r="SSH61" s="294"/>
      <c r="SSI61" s="294"/>
      <c r="SSJ61" s="294"/>
      <c r="SSK61" s="294"/>
      <c r="SSL61" s="294"/>
      <c r="SSM61" s="294"/>
      <c r="SSN61" s="294"/>
      <c r="SSO61" s="294"/>
      <c r="SSP61" s="294"/>
      <c r="SSQ61" s="294"/>
      <c r="SSR61" s="294"/>
      <c r="SSS61" s="294"/>
      <c r="SST61" s="294"/>
      <c r="SSU61" s="294"/>
      <c r="SSV61" s="294" t="s">
        <v>15</v>
      </c>
      <c r="SSW61" s="294"/>
      <c r="SSX61" s="294"/>
      <c r="SSY61" s="294"/>
      <c r="SSZ61" s="294"/>
      <c r="STA61" s="294"/>
      <c r="STB61" s="294"/>
      <c r="STC61" s="294"/>
      <c r="STD61" s="294"/>
      <c r="STE61" s="294"/>
      <c r="STF61" s="294"/>
      <c r="STG61" s="294"/>
      <c r="STH61" s="294"/>
      <c r="STI61" s="294"/>
      <c r="STJ61" s="294"/>
      <c r="STK61" s="294"/>
      <c r="STL61" s="294" t="s">
        <v>15</v>
      </c>
      <c r="STM61" s="294"/>
      <c r="STN61" s="294"/>
      <c r="STO61" s="294"/>
      <c r="STP61" s="294"/>
      <c r="STQ61" s="294"/>
      <c r="STR61" s="294"/>
      <c r="STS61" s="294"/>
      <c r="STT61" s="294"/>
      <c r="STU61" s="294"/>
      <c r="STV61" s="294"/>
      <c r="STW61" s="294"/>
      <c r="STX61" s="294"/>
      <c r="STY61" s="294"/>
      <c r="STZ61" s="294"/>
      <c r="SUA61" s="294"/>
      <c r="SUB61" s="294" t="s">
        <v>15</v>
      </c>
      <c r="SUC61" s="294"/>
      <c r="SUD61" s="294"/>
      <c r="SUE61" s="294"/>
      <c r="SUF61" s="294"/>
      <c r="SUG61" s="294"/>
      <c r="SUH61" s="294"/>
      <c r="SUI61" s="294"/>
      <c r="SUJ61" s="294"/>
      <c r="SUK61" s="294"/>
      <c r="SUL61" s="294"/>
      <c r="SUM61" s="294"/>
      <c r="SUN61" s="294"/>
      <c r="SUO61" s="294"/>
      <c r="SUP61" s="294"/>
      <c r="SUQ61" s="294"/>
      <c r="SUR61" s="294" t="s">
        <v>15</v>
      </c>
      <c r="SUS61" s="294"/>
      <c r="SUT61" s="294"/>
      <c r="SUU61" s="294"/>
      <c r="SUV61" s="294"/>
      <c r="SUW61" s="294"/>
      <c r="SUX61" s="294"/>
      <c r="SUY61" s="294"/>
      <c r="SUZ61" s="294"/>
      <c r="SVA61" s="294"/>
      <c r="SVB61" s="294"/>
      <c r="SVC61" s="294"/>
      <c r="SVD61" s="294"/>
      <c r="SVE61" s="294"/>
      <c r="SVF61" s="294"/>
      <c r="SVG61" s="294"/>
      <c r="SVH61" s="294" t="s">
        <v>15</v>
      </c>
      <c r="SVI61" s="294"/>
      <c r="SVJ61" s="294"/>
      <c r="SVK61" s="294"/>
      <c r="SVL61" s="294"/>
      <c r="SVM61" s="294"/>
      <c r="SVN61" s="294"/>
      <c r="SVO61" s="294"/>
      <c r="SVP61" s="294"/>
      <c r="SVQ61" s="294"/>
      <c r="SVR61" s="294"/>
      <c r="SVS61" s="294"/>
      <c r="SVT61" s="294"/>
      <c r="SVU61" s="294"/>
      <c r="SVV61" s="294"/>
      <c r="SVW61" s="294"/>
      <c r="SVX61" s="294" t="s">
        <v>15</v>
      </c>
      <c r="SVY61" s="294"/>
      <c r="SVZ61" s="294"/>
      <c r="SWA61" s="294"/>
      <c r="SWB61" s="294"/>
      <c r="SWC61" s="294"/>
      <c r="SWD61" s="294"/>
      <c r="SWE61" s="294"/>
      <c r="SWF61" s="294"/>
      <c r="SWG61" s="294"/>
      <c r="SWH61" s="294"/>
      <c r="SWI61" s="294"/>
      <c r="SWJ61" s="294"/>
      <c r="SWK61" s="294"/>
      <c r="SWL61" s="294"/>
      <c r="SWM61" s="294"/>
      <c r="SWN61" s="294" t="s">
        <v>15</v>
      </c>
      <c r="SWO61" s="294"/>
      <c r="SWP61" s="294"/>
      <c r="SWQ61" s="294"/>
      <c r="SWR61" s="294"/>
      <c r="SWS61" s="294"/>
      <c r="SWT61" s="294"/>
      <c r="SWU61" s="294"/>
      <c r="SWV61" s="294"/>
      <c r="SWW61" s="294"/>
      <c r="SWX61" s="294"/>
      <c r="SWY61" s="294"/>
      <c r="SWZ61" s="294"/>
      <c r="SXA61" s="294"/>
      <c r="SXB61" s="294"/>
      <c r="SXC61" s="294"/>
      <c r="SXD61" s="294" t="s">
        <v>15</v>
      </c>
      <c r="SXE61" s="294"/>
      <c r="SXF61" s="294"/>
      <c r="SXG61" s="294"/>
      <c r="SXH61" s="294"/>
      <c r="SXI61" s="294"/>
      <c r="SXJ61" s="294"/>
      <c r="SXK61" s="294"/>
      <c r="SXL61" s="294"/>
      <c r="SXM61" s="294"/>
      <c r="SXN61" s="294"/>
      <c r="SXO61" s="294"/>
      <c r="SXP61" s="294"/>
      <c r="SXQ61" s="294"/>
      <c r="SXR61" s="294"/>
      <c r="SXS61" s="294"/>
      <c r="SXT61" s="294" t="s">
        <v>15</v>
      </c>
      <c r="SXU61" s="294"/>
      <c r="SXV61" s="294"/>
      <c r="SXW61" s="294"/>
      <c r="SXX61" s="294"/>
      <c r="SXY61" s="294"/>
      <c r="SXZ61" s="294"/>
      <c r="SYA61" s="294"/>
      <c r="SYB61" s="294"/>
      <c r="SYC61" s="294"/>
      <c r="SYD61" s="294"/>
      <c r="SYE61" s="294"/>
      <c r="SYF61" s="294"/>
      <c r="SYG61" s="294"/>
      <c r="SYH61" s="294"/>
      <c r="SYI61" s="294"/>
      <c r="SYJ61" s="294" t="s">
        <v>15</v>
      </c>
      <c r="SYK61" s="294"/>
      <c r="SYL61" s="294"/>
      <c r="SYM61" s="294"/>
      <c r="SYN61" s="294"/>
      <c r="SYO61" s="294"/>
      <c r="SYP61" s="294"/>
      <c r="SYQ61" s="294"/>
      <c r="SYR61" s="294"/>
      <c r="SYS61" s="294"/>
      <c r="SYT61" s="294"/>
      <c r="SYU61" s="294"/>
      <c r="SYV61" s="294"/>
      <c r="SYW61" s="294"/>
      <c r="SYX61" s="294"/>
      <c r="SYY61" s="294"/>
      <c r="SYZ61" s="294" t="s">
        <v>15</v>
      </c>
      <c r="SZA61" s="294"/>
      <c r="SZB61" s="294"/>
      <c r="SZC61" s="294"/>
      <c r="SZD61" s="294"/>
      <c r="SZE61" s="294"/>
      <c r="SZF61" s="294"/>
      <c r="SZG61" s="294"/>
      <c r="SZH61" s="294"/>
      <c r="SZI61" s="294"/>
      <c r="SZJ61" s="294"/>
      <c r="SZK61" s="294"/>
      <c r="SZL61" s="294"/>
      <c r="SZM61" s="294"/>
      <c r="SZN61" s="294"/>
      <c r="SZO61" s="294"/>
      <c r="SZP61" s="294" t="s">
        <v>15</v>
      </c>
      <c r="SZQ61" s="294"/>
      <c r="SZR61" s="294"/>
      <c r="SZS61" s="294"/>
      <c r="SZT61" s="294"/>
      <c r="SZU61" s="294"/>
      <c r="SZV61" s="294"/>
      <c r="SZW61" s="294"/>
      <c r="SZX61" s="294"/>
      <c r="SZY61" s="294"/>
      <c r="SZZ61" s="294"/>
      <c r="TAA61" s="294"/>
      <c r="TAB61" s="294"/>
      <c r="TAC61" s="294"/>
      <c r="TAD61" s="294"/>
      <c r="TAE61" s="294"/>
      <c r="TAF61" s="294" t="s">
        <v>15</v>
      </c>
      <c r="TAG61" s="294"/>
      <c r="TAH61" s="294"/>
      <c r="TAI61" s="294"/>
      <c r="TAJ61" s="294"/>
      <c r="TAK61" s="294"/>
      <c r="TAL61" s="294"/>
      <c r="TAM61" s="294"/>
      <c r="TAN61" s="294"/>
      <c r="TAO61" s="294"/>
      <c r="TAP61" s="294"/>
      <c r="TAQ61" s="294"/>
      <c r="TAR61" s="294"/>
      <c r="TAS61" s="294"/>
      <c r="TAT61" s="294"/>
      <c r="TAU61" s="294"/>
      <c r="TAV61" s="294" t="s">
        <v>15</v>
      </c>
      <c r="TAW61" s="294"/>
      <c r="TAX61" s="294"/>
      <c r="TAY61" s="294"/>
      <c r="TAZ61" s="294"/>
      <c r="TBA61" s="294"/>
      <c r="TBB61" s="294"/>
      <c r="TBC61" s="294"/>
      <c r="TBD61" s="294"/>
      <c r="TBE61" s="294"/>
      <c r="TBF61" s="294"/>
      <c r="TBG61" s="294"/>
      <c r="TBH61" s="294"/>
      <c r="TBI61" s="294"/>
      <c r="TBJ61" s="294"/>
      <c r="TBK61" s="294"/>
      <c r="TBL61" s="294" t="s">
        <v>15</v>
      </c>
      <c r="TBM61" s="294"/>
      <c r="TBN61" s="294"/>
      <c r="TBO61" s="294"/>
      <c r="TBP61" s="294"/>
      <c r="TBQ61" s="294"/>
      <c r="TBR61" s="294"/>
      <c r="TBS61" s="294"/>
      <c r="TBT61" s="294"/>
      <c r="TBU61" s="294"/>
      <c r="TBV61" s="294"/>
      <c r="TBW61" s="294"/>
      <c r="TBX61" s="294"/>
      <c r="TBY61" s="294"/>
      <c r="TBZ61" s="294"/>
      <c r="TCA61" s="294"/>
      <c r="TCB61" s="294" t="s">
        <v>15</v>
      </c>
      <c r="TCC61" s="294"/>
      <c r="TCD61" s="294"/>
      <c r="TCE61" s="294"/>
      <c r="TCF61" s="294"/>
      <c r="TCG61" s="294"/>
      <c r="TCH61" s="294"/>
      <c r="TCI61" s="294"/>
      <c r="TCJ61" s="294"/>
      <c r="TCK61" s="294"/>
      <c r="TCL61" s="294"/>
      <c r="TCM61" s="294"/>
      <c r="TCN61" s="294"/>
      <c r="TCO61" s="294"/>
      <c r="TCP61" s="294"/>
      <c r="TCQ61" s="294"/>
      <c r="TCR61" s="294" t="s">
        <v>15</v>
      </c>
      <c r="TCS61" s="294"/>
      <c r="TCT61" s="294"/>
      <c r="TCU61" s="294"/>
      <c r="TCV61" s="294"/>
      <c r="TCW61" s="294"/>
      <c r="TCX61" s="294"/>
      <c r="TCY61" s="294"/>
      <c r="TCZ61" s="294"/>
      <c r="TDA61" s="294"/>
      <c r="TDB61" s="294"/>
      <c r="TDC61" s="294"/>
      <c r="TDD61" s="294"/>
      <c r="TDE61" s="294"/>
      <c r="TDF61" s="294"/>
      <c r="TDG61" s="294"/>
      <c r="TDH61" s="294" t="s">
        <v>15</v>
      </c>
      <c r="TDI61" s="294"/>
      <c r="TDJ61" s="294"/>
      <c r="TDK61" s="294"/>
      <c r="TDL61" s="294"/>
      <c r="TDM61" s="294"/>
      <c r="TDN61" s="294"/>
      <c r="TDO61" s="294"/>
      <c r="TDP61" s="294"/>
      <c r="TDQ61" s="294"/>
      <c r="TDR61" s="294"/>
      <c r="TDS61" s="294"/>
      <c r="TDT61" s="294"/>
      <c r="TDU61" s="294"/>
      <c r="TDV61" s="294"/>
      <c r="TDW61" s="294"/>
      <c r="TDX61" s="294" t="s">
        <v>15</v>
      </c>
      <c r="TDY61" s="294"/>
      <c r="TDZ61" s="294"/>
      <c r="TEA61" s="294"/>
      <c r="TEB61" s="294"/>
      <c r="TEC61" s="294"/>
      <c r="TED61" s="294"/>
      <c r="TEE61" s="294"/>
      <c r="TEF61" s="294"/>
      <c r="TEG61" s="294"/>
      <c r="TEH61" s="294"/>
      <c r="TEI61" s="294"/>
      <c r="TEJ61" s="294"/>
      <c r="TEK61" s="294"/>
      <c r="TEL61" s="294"/>
      <c r="TEM61" s="294"/>
      <c r="TEN61" s="294" t="s">
        <v>15</v>
      </c>
      <c r="TEO61" s="294"/>
      <c r="TEP61" s="294"/>
      <c r="TEQ61" s="294"/>
      <c r="TER61" s="294"/>
      <c r="TES61" s="294"/>
      <c r="TET61" s="294"/>
      <c r="TEU61" s="294"/>
      <c r="TEV61" s="294"/>
      <c r="TEW61" s="294"/>
      <c r="TEX61" s="294"/>
      <c r="TEY61" s="294"/>
      <c r="TEZ61" s="294"/>
      <c r="TFA61" s="294"/>
      <c r="TFB61" s="294"/>
      <c r="TFC61" s="294"/>
      <c r="TFD61" s="294" t="s">
        <v>15</v>
      </c>
      <c r="TFE61" s="294"/>
      <c r="TFF61" s="294"/>
      <c r="TFG61" s="294"/>
      <c r="TFH61" s="294"/>
      <c r="TFI61" s="294"/>
      <c r="TFJ61" s="294"/>
      <c r="TFK61" s="294"/>
      <c r="TFL61" s="294"/>
      <c r="TFM61" s="294"/>
      <c r="TFN61" s="294"/>
      <c r="TFO61" s="294"/>
      <c r="TFP61" s="294"/>
      <c r="TFQ61" s="294"/>
      <c r="TFR61" s="294"/>
      <c r="TFS61" s="294"/>
      <c r="TFT61" s="294" t="s">
        <v>15</v>
      </c>
      <c r="TFU61" s="294"/>
      <c r="TFV61" s="294"/>
      <c r="TFW61" s="294"/>
      <c r="TFX61" s="294"/>
      <c r="TFY61" s="294"/>
      <c r="TFZ61" s="294"/>
      <c r="TGA61" s="294"/>
      <c r="TGB61" s="294"/>
      <c r="TGC61" s="294"/>
      <c r="TGD61" s="294"/>
      <c r="TGE61" s="294"/>
      <c r="TGF61" s="294"/>
      <c r="TGG61" s="294"/>
      <c r="TGH61" s="294"/>
      <c r="TGI61" s="294"/>
      <c r="TGJ61" s="294" t="s">
        <v>15</v>
      </c>
      <c r="TGK61" s="294"/>
      <c r="TGL61" s="294"/>
      <c r="TGM61" s="294"/>
      <c r="TGN61" s="294"/>
      <c r="TGO61" s="294"/>
      <c r="TGP61" s="294"/>
      <c r="TGQ61" s="294"/>
      <c r="TGR61" s="294"/>
      <c r="TGS61" s="294"/>
      <c r="TGT61" s="294"/>
      <c r="TGU61" s="294"/>
      <c r="TGV61" s="294"/>
      <c r="TGW61" s="294"/>
      <c r="TGX61" s="294"/>
      <c r="TGY61" s="294"/>
      <c r="TGZ61" s="294" t="s">
        <v>15</v>
      </c>
      <c r="THA61" s="294"/>
      <c r="THB61" s="294"/>
      <c r="THC61" s="294"/>
      <c r="THD61" s="294"/>
      <c r="THE61" s="294"/>
      <c r="THF61" s="294"/>
      <c r="THG61" s="294"/>
      <c r="THH61" s="294"/>
      <c r="THI61" s="294"/>
      <c r="THJ61" s="294"/>
      <c r="THK61" s="294"/>
      <c r="THL61" s="294"/>
      <c r="THM61" s="294"/>
      <c r="THN61" s="294"/>
      <c r="THO61" s="294"/>
      <c r="THP61" s="294" t="s">
        <v>15</v>
      </c>
      <c r="THQ61" s="294"/>
      <c r="THR61" s="294"/>
      <c r="THS61" s="294"/>
      <c r="THT61" s="294"/>
      <c r="THU61" s="294"/>
      <c r="THV61" s="294"/>
      <c r="THW61" s="294"/>
      <c r="THX61" s="294"/>
      <c r="THY61" s="294"/>
      <c r="THZ61" s="294"/>
      <c r="TIA61" s="294"/>
      <c r="TIB61" s="294"/>
      <c r="TIC61" s="294"/>
      <c r="TID61" s="294"/>
      <c r="TIE61" s="294"/>
      <c r="TIF61" s="294" t="s">
        <v>15</v>
      </c>
      <c r="TIG61" s="294"/>
      <c r="TIH61" s="294"/>
      <c r="TII61" s="294"/>
      <c r="TIJ61" s="294"/>
      <c r="TIK61" s="294"/>
      <c r="TIL61" s="294"/>
      <c r="TIM61" s="294"/>
      <c r="TIN61" s="294"/>
      <c r="TIO61" s="294"/>
      <c r="TIP61" s="294"/>
      <c r="TIQ61" s="294"/>
      <c r="TIR61" s="294"/>
      <c r="TIS61" s="294"/>
      <c r="TIT61" s="294"/>
      <c r="TIU61" s="294"/>
      <c r="TIV61" s="294" t="s">
        <v>15</v>
      </c>
      <c r="TIW61" s="294"/>
      <c r="TIX61" s="294"/>
      <c r="TIY61" s="294"/>
      <c r="TIZ61" s="294"/>
      <c r="TJA61" s="294"/>
      <c r="TJB61" s="294"/>
      <c r="TJC61" s="294"/>
      <c r="TJD61" s="294"/>
      <c r="TJE61" s="294"/>
      <c r="TJF61" s="294"/>
      <c r="TJG61" s="294"/>
      <c r="TJH61" s="294"/>
      <c r="TJI61" s="294"/>
      <c r="TJJ61" s="294"/>
      <c r="TJK61" s="294"/>
      <c r="TJL61" s="294" t="s">
        <v>15</v>
      </c>
      <c r="TJM61" s="294"/>
      <c r="TJN61" s="294"/>
      <c r="TJO61" s="294"/>
      <c r="TJP61" s="294"/>
      <c r="TJQ61" s="294"/>
      <c r="TJR61" s="294"/>
      <c r="TJS61" s="294"/>
      <c r="TJT61" s="294"/>
      <c r="TJU61" s="294"/>
      <c r="TJV61" s="294"/>
      <c r="TJW61" s="294"/>
      <c r="TJX61" s="294"/>
      <c r="TJY61" s="294"/>
      <c r="TJZ61" s="294"/>
      <c r="TKA61" s="294"/>
      <c r="TKB61" s="294" t="s">
        <v>15</v>
      </c>
      <c r="TKC61" s="294"/>
      <c r="TKD61" s="294"/>
      <c r="TKE61" s="294"/>
      <c r="TKF61" s="294"/>
      <c r="TKG61" s="294"/>
      <c r="TKH61" s="294"/>
      <c r="TKI61" s="294"/>
      <c r="TKJ61" s="294"/>
      <c r="TKK61" s="294"/>
      <c r="TKL61" s="294"/>
      <c r="TKM61" s="294"/>
      <c r="TKN61" s="294"/>
      <c r="TKO61" s="294"/>
      <c r="TKP61" s="294"/>
      <c r="TKQ61" s="294"/>
      <c r="TKR61" s="294" t="s">
        <v>15</v>
      </c>
      <c r="TKS61" s="294"/>
      <c r="TKT61" s="294"/>
      <c r="TKU61" s="294"/>
      <c r="TKV61" s="294"/>
      <c r="TKW61" s="294"/>
      <c r="TKX61" s="294"/>
      <c r="TKY61" s="294"/>
      <c r="TKZ61" s="294"/>
      <c r="TLA61" s="294"/>
      <c r="TLB61" s="294"/>
      <c r="TLC61" s="294"/>
      <c r="TLD61" s="294"/>
      <c r="TLE61" s="294"/>
      <c r="TLF61" s="294"/>
      <c r="TLG61" s="294"/>
      <c r="TLH61" s="294" t="s">
        <v>15</v>
      </c>
      <c r="TLI61" s="294"/>
      <c r="TLJ61" s="294"/>
      <c r="TLK61" s="294"/>
      <c r="TLL61" s="294"/>
      <c r="TLM61" s="294"/>
      <c r="TLN61" s="294"/>
      <c r="TLO61" s="294"/>
      <c r="TLP61" s="294"/>
      <c r="TLQ61" s="294"/>
      <c r="TLR61" s="294"/>
      <c r="TLS61" s="294"/>
      <c r="TLT61" s="294"/>
      <c r="TLU61" s="294"/>
      <c r="TLV61" s="294"/>
      <c r="TLW61" s="294"/>
      <c r="TLX61" s="294" t="s">
        <v>15</v>
      </c>
      <c r="TLY61" s="294"/>
      <c r="TLZ61" s="294"/>
      <c r="TMA61" s="294"/>
      <c r="TMB61" s="294"/>
      <c r="TMC61" s="294"/>
      <c r="TMD61" s="294"/>
      <c r="TME61" s="294"/>
      <c r="TMF61" s="294"/>
      <c r="TMG61" s="294"/>
      <c r="TMH61" s="294"/>
      <c r="TMI61" s="294"/>
      <c r="TMJ61" s="294"/>
      <c r="TMK61" s="294"/>
      <c r="TML61" s="294"/>
      <c r="TMM61" s="294"/>
      <c r="TMN61" s="294" t="s">
        <v>15</v>
      </c>
      <c r="TMO61" s="294"/>
      <c r="TMP61" s="294"/>
      <c r="TMQ61" s="294"/>
      <c r="TMR61" s="294"/>
      <c r="TMS61" s="294"/>
      <c r="TMT61" s="294"/>
      <c r="TMU61" s="294"/>
      <c r="TMV61" s="294"/>
      <c r="TMW61" s="294"/>
      <c r="TMX61" s="294"/>
      <c r="TMY61" s="294"/>
      <c r="TMZ61" s="294"/>
      <c r="TNA61" s="294"/>
      <c r="TNB61" s="294"/>
      <c r="TNC61" s="294"/>
      <c r="TND61" s="294" t="s">
        <v>15</v>
      </c>
      <c r="TNE61" s="294"/>
      <c r="TNF61" s="294"/>
      <c r="TNG61" s="294"/>
      <c r="TNH61" s="294"/>
      <c r="TNI61" s="294"/>
      <c r="TNJ61" s="294"/>
      <c r="TNK61" s="294"/>
      <c r="TNL61" s="294"/>
      <c r="TNM61" s="294"/>
      <c r="TNN61" s="294"/>
      <c r="TNO61" s="294"/>
      <c r="TNP61" s="294"/>
      <c r="TNQ61" s="294"/>
      <c r="TNR61" s="294"/>
      <c r="TNS61" s="294"/>
      <c r="TNT61" s="294" t="s">
        <v>15</v>
      </c>
      <c r="TNU61" s="294"/>
      <c r="TNV61" s="294"/>
      <c r="TNW61" s="294"/>
      <c r="TNX61" s="294"/>
      <c r="TNY61" s="294"/>
      <c r="TNZ61" s="294"/>
      <c r="TOA61" s="294"/>
      <c r="TOB61" s="294"/>
      <c r="TOC61" s="294"/>
      <c r="TOD61" s="294"/>
      <c r="TOE61" s="294"/>
      <c r="TOF61" s="294"/>
      <c r="TOG61" s="294"/>
      <c r="TOH61" s="294"/>
      <c r="TOI61" s="294"/>
      <c r="TOJ61" s="294" t="s">
        <v>15</v>
      </c>
      <c r="TOK61" s="294"/>
      <c r="TOL61" s="294"/>
      <c r="TOM61" s="294"/>
      <c r="TON61" s="294"/>
      <c r="TOO61" s="294"/>
      <c r="TOP61" s="294"/>
      <c r="TOQ61" s="294"/>
      <c r="TOR61" s="294"/>
      <c r="TOS61" s="294"/>
      <c r="TOT61" s="294"/>
      <c r="TOU61" s="294"/>
      <c r="TOV61" s="294"/>
      <c r="TOW61" s="294"/>
      <c r="TOX61" s="294"/>
      <c r="TOY61" s="294"/>
      <c r="TOZ61" s="294" t="s">
        <v>15</v>
      </c>
      <c r="TPA61" s="294"/>
      <c r="TPB61" s="294"/>
      <c r="TPC61" s="294"/>
      <c r="TPD61" s="294"/>
      <c r="TPE61" s="294"/>
      <c r="TPF61" s="294"/>
      <c r="TPG61" s="294"/>
      <c r="TPH61" s="294"/>
      <c r="TPI61" s="294"/>
      <c r="TPJ61" s="294"/>
      <c r="TPK61" s="294"/>
      <c r="TPL61" s="294"/>
      <c r="TPM61" s="294"/>
      <c r="TPN61" s="294"/>
      <c r="TPO61" s="294"/>
      <c r="TPP61" s="294" t="s">
        <v>15</v>
      </c>
      <c r="TPQ61" s="294"/>
      <c r="TPR61" s="294"/>
      <c r="TPS61" s="294"/>
      <c r="TPT61" s="294"/>
      <c r="TPU61" s="294"/>
      <c r="TPV61" s="294"/>
      <c r="TPW61" s="294"/>
      <c r="TPX61" s="294"/>
      <c r="TPY61" s="294"/>
      <c r="TPZ61" s="294"/>
      <c r="TQA61" s="294"/>
      <c r="TQB61" s="294"/>
      <c r="TQC61" s="294"/>
      <c r="TQD61" s="294"/>
      <c r="TQE61" s="294"/>
      <c r="TQF61" s="294" t="s">
        <v>15</v>
      </c>
      <c r="TQG61" s="294"/>
      <c r="TQH61" s="294"/>
      <c r="TQI61" s="294"/>
      <c r="TQJ61" s="294"/>
      <c r="TQK61" s="294"/>
      <c r="TQL61" s="294"/>
      <c r="TQM61" s="294"/>
      <c r="TQN61" s="294"/>
      <c r="TQO61" s="294"/>
      <c r="TQP61" s="294"/>
      <c r="TQQ61" s="294"/>
      <c r="TQR61" s="294"/>
      <c r="TQS61" s="294"/>
      <c r="TQT61" s="294"/>
      <c r="TQU61" s="294"/>
      <c r="TQV61" s="294" t="s">
        <v>15</v>
      </c>
      <c r="TQW61" s="294"/>
      <c r="TQX61" s="294"/>
      <c r="TQY61" s="294"/>
      <c r="TQZ61" s="294"/>
      <c r="TRA61" s="294"/>
      <c r="TRB61" s="294"/>
      <c r="TRC61" s="294"/>
      <c r="TRD61" s="294"/>
      <c r="TRE61" s="294"/>
      <c r="TRF61" s="294"/>
      <c r="TRG61" s="294"/>
      <c r="TRH61" s="294"/>
      <c r="TRI61" s="294"/>
      <c r="TRJ61" s="294"/>
      <c r="TRK61" s="294"/>
      <c r="TRL61" s="294" t="s">
        <v>15</v>
      </c>
      <c r="TRM61" s="294"/>
      <c r="TRN61" s="294"/>
      <c r="TRO61" s="294"/>
      <c r="TRP61" s="294"/>
      <c r="TRQ61" s="294"/>
      <c r="TRR61" s="294"/>
      <c r="TRS61" s="294"/>
      <c r="TRT61" s="294"/>
      <c r="TRU61" s="294"/>
      <c r="TRV61" s="294"/>
      <c r="TRW61" s="294"/>
      <c r="TRX61" s="294"/>
      <c r="TRY61" s="294"/>
      <c r="TRZ61" s="294"/>
      <c r="TSA61" s="294"/>
      <c r="TSB61" s="294" t="s">
        <v>15</v>
      </c>
      <c r="TSC61" s="294"/>
      <c r="TSD61" s="294"/>
      <c r="TSE61" s="294"/>
      <c r="TSF61" s="294"/>
      <c r="TSG61" s="294"/>
      <c r="TSH61" s="294"/>
      <c r="TSI61" s="294"/>
      <c r="TSJ61" s="294"/>
      <c r="TSK61" s="294"/>
      <c r="TSL61" s="294"/>
      <c r="TSM61" s="294"/>
      <c r="TSN61" s="294"/>
      <c r="TSO61" s="294"/>
      <c r="TSP61" s="294"/>
      <c r="TSQ61" s="294"/>
      <c r="TSR61" s="294" t="s">
        <v>15</v>
      </c>
      <c r="TSS61" s="294"/>
      <c r="TST61" s="294"/>
      <c r="TSU61" s="294"/>
      <c r="TSV61" s="294"/>
      <c r="TSW61" s="294"/>
      <c r="TSX61" s="294"/>
      <c r="TSY61" s="294"/>
      <c r="TSZ61" s="294"/>
      <c r="TTA61" s="294"/>
      <c r="TTB61" s="294"/>
      <c r="TTC61" s="294"/>
      <c r="TTD61" s="294"/>
      <c r="TTE61" s="294"/>
      <c r="TTF61" s="294"/>
      <c r="TTG61" s="294"/>
      <c r="TTH61" s="294" t="s">
        <v>15</v>
      </c>
      <c r="TTI61" s="294"/>
      <c r="TTJ61" s="294"/>
      <c r="TTK61" s="294"/>
      <c r="TTL61" s="294"/>
      <c r="TTM61" s="294"/>
      <c r="TTN61" s="294"/>
      <c r="TTO61" s="294"/>
      <c r="TTP61" s="294"/>
      <c r="TTQ61" s="294"/>
      <c r="TTR61" s="294"/>
      <c r="TTS61" s="294"/>
      <c r="TTT61" s="294"/>
      <c r="TTU61" s="294"/>
      <c r="TTV61" s="294"/>
      <c r="TTW61" s="294"/>
      <c r="TTX61" s="294" t="s">
        <v>15</v>
      </c>
      <c r="TTY61" s="294"/>
      <c r="TTZ61" s="294"/>
      <c r="TUA61" s="294"/>
      <c r="TUB61" s="294"/>
      <c r="TUC61" s="294"/>
      <c r="TUD61" s="294"/>
      <c r="TUE61" s="294"/>
      <c r="TUF61" s="294"/>
      <c r="TUG61" s="294"/>
      <c r="TUH61" s="294"/>
      <c r="TUI61" s="294"/>
      <c r="TUJ61" s="294"/>
      <c r="TUK61" s="294"/>
      <c r="TUL61" s="294"/>
      <c r="TUM61" s="294"/>
      <c r="TUN61" s="294" t="s">
        <v>15</v>
      </c>
      <c r="TUO61" s="294"/>
      <c r="TUP61" s="294"/>
      <c r="TUQ61" s="294"/>
      <c r="TUR61" s="294"/>
      <c r="TUS61" s="294"/>
      <c r="TUT61" s="294"/>
      <c r="TUU61" s="294"/>
      <c r="TUV61" s="294"/>
      <c r="TUW61" s="294"/>
      <c r="TUX61" s="294"/>
      <c r="TUY61" s="294"/>
      <c r="TUZ61" s="294"/>
      <c r="TVA61" s="294"/>
      <c r="TVB61" s="294"/>
      <c r="TVC61" s="294"/>
      <c r="TVD61" s="294" t="s">
        <v>15</v>
      </c>
      <c r="TVE61" s="294"/>
      <c r="TVF61" s="294"/>
      <c r="TVG61" s="294"/>
      <c r="TVH61" s="294"/>
      <c r="TVI61" s="294"/>
      <c r="TVJ61" s="294"/>
      <c r="TVK61" s="294"/>
      <c r="TVL61" s="294"/>
      <c r="TVM61" s="294"/>
      <c r="TVN61" s="294"/>
      <c r="TVO61" s="294"/>
      <c r="TVP61" s="294"/>
      <c r="TVQ61" s="294"/>
      <c r="TVR61" s="294"/>
      <c r="TVS61" s="294"/>
      <c r="TVT61" s="294" t="s">
        <v>15</v>
      </c>
      <c r="TVU61" s="294"/>
      <c r="TVV61" s="294"/>
      <c r="TVW61" s="294"/>
      <c r="TVX61" s="294"/>
      <c r="TVY61" s="294"/>
      <c r="TVZ61" s="294"/>
      <c r="TWA61" s="294"/>
      <c r="TWB61" s="294"/>
      <c r="TWC61" s="294"/>
      <c r="TWD61" s="294"/>
      <c r="TWE61" s="294"/>
      <c r="TWF61" s="294"/>
      <c r="TWG61" s="294"/>
      <c r="TWH61" s="294"/>
      <c r="TWI61" s="294"/>
      <c r="TWJ61" s="294" t="s">
        <v>15</v>
      </c>
      <c r="TWK61" s="294"/>
      <c r="TWL61" s="294"/>
      <c r="TWM61" s="294"/>
      <c r="TWN61" s="294"/>
      <c r="TWO61" s="294"/>
      <c r="TWP61" s="294"/>
      <c r="TWQ61" s="294"/>
      <c r="TWR61" s="294"/>
      <c r="TWS61" s="294"/>
      <c r="TWT61" s="294"/>
      <c r="TWU61" s="294"/>
      <c r="TWV61" s="294"/>
      <c r="TWW61" s="294"/>
      <c r="TWX61" s="294"/>
      <c r="TWY61" s="294"/>
      <c r="TWZ61" s="294" t="s">
        <v>15</v>
      </c>
      <c r="TXA61" s="294"/>
      <c r="TXB61" s="294"/>
      <c r="TXC61" s="294"/>
      <c r="TXD61" s="294"/>
      <c r="TXE61" s="294"/>
      <c r="TXF61" s="294"/>
      <c r="TXG61" s="294"/>
      <c r="TXH61" s="294"/>
      <c r="TXI61" s="294"/>
      <c r="TXJ61" s="294"/>
      <c r="TXK61" s="294"/>
      <c r="TXL61" s="294"/>
      <c r="TXM61" s="294"/>
      <c r="TXN61" s="294"/>
      <c r="TXO61" s="294"/>
      <c r="TXP61" s="294" t="s">
        <v>15</v>
      </c>
      <c r="TXQ61" s="294"/>
      <c r="TXR61" s="294"/>
      <c r="TXS61" s="294"/>
      <c r="TXT61" s="294"/>
      <c r="TXU61" s="294"/>
      <c r="TXV61" s="294"/>
      <c r="TXW61" s="294"/>
      <c r="TXX61" s="294"/>
      <c r="TXY61" s="294"/>
      <c r="TXZ61" s="294"/>
      <c r="TYA61" s="294"/>
      <c r="TYB61" s="294"/>
      <c r="TYC61" s="294"/>
      <c r="TYD61" s="294"/>
      <c r="TYE61" s="294"/>
      <c r="TYF61" s="294" t="s">
        <v>15</v>
      </c>
      <c r="TYG61" s="294"/>
      <c r="TYH61" s="294"/>
      <c r="TYI61" s="294"/>
      <c r="TYJ61" s="294"/>
      <c r="TYK61" s="294"/>
      <c r="TYL61" s="294"/>
      <c r="TYM61" s="294"/>
      <c r="TYN61" s="294"/>
      <c r="TYO61" s="294"/>
      <c r="TYP61" s="294"/>
      <c r="TYQ61" s="294"/>
      <c r="TYR61" s="294"/>
      <c r="TYS61" s="294"/>
      <c r="TYT61" s="294"/>
      <c r="TYU61" s="294"/>
      <c r="TYV61" s="294" t="s">
        <v>15</v>
      </c>
      <c r="TYW61" s="294"/>
      <c r="TYX61" s="294"/>
      <c r="TYY61" s="294"/>
      <c r="TYZ61" s="294"/>
      <c r="TZA61" s="294"/>
      <c r="TZB61" s="294"/>
      <c r="TZC61" s="294"/>
      <c r="TZD61" s="294"/>
      <c r="TZE61" s="294"/>
      <c r="TZF61" s="294"/>
      <c r="TZG61" s="294"/>
      <c r="TZH61" s="294"/>
      <c r="TZI61" s="294"/>
      <c r="TZJ61" s="294"/>
      <c r="TZK61" s="294"/>
      <c r="TZL61" s="294" t="s">
        <v>15</v>
      </c>
      <c r="TZM61" s="294"/>
      <c r="TZN61" s="294"/>
      <c r="TZO61" s="294"/>
      <c r="TZP61" s="294"/>
      <c r="TZQ61" s="294"/>
      <c r="TZR61" s="294"/>
      <c r="TZS61" s="294"/>
      <c r="TZT61" s="294"/>
      <c r="TZU61" s="294"/>
      <c r="TZV61" s="294"/>
      <c r="TZW61" s="294"/>
      <c r="TZX61" s="294"/>
      <c r="TZY61" s="294"/>
      <c r="TZZ61" s="294"/>
      <c r="UAA61" s="294"/>
      <c r="UAB61" s="294" t="s">
        <v>15</v>
      </c>
      <c r="UAC61" s="294"/>
      <c r="UAD61" s="294"/>
      <c r="UAE61" s="294"/>
      <c r="UAF61" s="294"/>
      <c r="UAG61" s="294"/>
      <c r="UAH61" s="294"/>
      <c r="UAI61" s="294"/>
      <c r="UAJ61" s="294"/>
      <c r="UAK61" s="294"/>
      <c r="UAL61" s="294"/>
      <c r="UAM61" s="294"/>
      <c r="UAN61" s="294"/>
      <c r="UAO61" s="294"/>
      <c r="UAP61" s="294"/>
      <c r="UAQ61" s="294"/>
      <c r="UAR61" s="294" t="s">
        <v>15</v>
      </c>
      <c r="UAS61" s="294"/>
      <c r="UAT61" s="294"/>
      <c r="UAU61" s="294"/>
      <c r="UAV61" s="294"/>
      <c r="UAW61" s="294"/>
      <c r="UAX61" s="294"/>
      <c r="UAY61" s="294"/>
      <c r="UAZ61" s="294"/>
      <c r="UBA61" s="294"/>
      <c r="UBB61" s="294"/>
      <c r="UBC61" s="294"/>
      <c r="UBD61" s="294"/>
      <c r="UBE61" s="294"/>
      <c r="UBF61" s="294"/>
      <c r="UBG61" s="294"/>
      <c r="UBH61" s="294" t="s">
        <v>15</v>
      </c>
      <c r="UBI61" s="294"/>
      <c r="UBJ61" s="294"/>
      <c r="UBK61" s="294"/>
      <c r="UBL61" s="294"/>
      <c r="UBM61" s="294"/>
      <c r="UBN61" s="294"/>
      <c r="UBO61" s="294"/>
      <c r="UBP61" s="294"/>
      <c r="UBQ61" s="294"/>
      <c r="UBR61" s="294"/>
      <c r="UBS61" s="294"/>
      <c r="UBT61" s="294"/>
      <c r="UBU61" s="294"/>
      <c r="UBV61" s="294"/>
      <c r="UBW61" s="294"/>
      <c r="UBX61" s="294" t="s">
        <v>15</v>
      </c>
      <c r="UBY61" s="294"/>
      <c r="UBZ61" s="294"/>
      <c r="UCA61" s="294"/>
      <c r="UCB61" s="294"/>
      <c r="UCC61" s="294"/>
      <c r="UCD61" s="294"/>
      <c r="UCE61" s="294"/>
      <c r="UCF61" s="294"/>
      <c r="UCG61" s="294"/>
      <c r="UCH61" s="294"/>
      <c r="UCI61" s="294"/>
      <c r="UCJ61" s="294"/>
      <c r="UCK61" s="294"/>
      <c r="UCL61" s="294"/>
      <c r="UCM61" s="294"/>
      <c r="UCN61" s="294" t="s">
        <v>15</v>
      </c>
      <c r="UCO61" s="294"/>
      <c r="UCP61" s="294"/>
      <c r="UCQ61" s="294"/>
      <c r="UCR61" s="294"/>
      <c r="UCS61" s="294"/>
      <c r="UCT61" s="294"/>
      <c r="UCU61" s="294"/>
      <c r="UCV61" s="294"/>
      <c r="UCW61" s="294"/>
      <c r="UCX61" s="294"/>
      <c r="UCY61" s="294"/>
      <c r="UCZ61" s="294"/>
      <c r="UDA61" s="294"/>
      <c r="UDB61" s="294"/>
      <c r="UDC61" s="294"/>
      <c r="UDD61" s="294" t="s">
        <v>15</v>
      </c>
      <c r="UDE61" s="294"/>
      <c r="UDF61" s="294"/>
      <c r="UDG61" s="294"/>
      <c r="UDH61" s="294"/>
      <c r="UDI61" s="294"/>
      <c r="UDJ61" s="294"/>
      <c r="UDK61" s="294"/>
      <c r="UDL61" s="294"/>
      <c r="UDM61" s="294"/>
      <c r="UDN61" s="294"/>
      <c r="UDO61" s="294"/>
      <c r="UDP61" s="294"/>
      <c r="UDQ61" s="294"/>
      <c r="UDR61" s="294"/>
      <c r="UDS61" s="294"/>
      <c r="UDT61" s="294" t="s">
        <v>15</v>
      </c>
      <c r="UDU61" s="294"/>
      <c r="UDV61" s="294"/>
      <c r="UDW61" s="294"/>
      <c r="UDX61" s="294"/>
      <c r="UDY61" s="294"/>
      <c r="UDZ61" s="294"/>
      <c r="UEA61" s="294"/>
      <c r="UEB61" s="294"/>
      <c r="UEC61" s="294"/>
      <c r="UED61" s="294"/>
      <c r="UEE61" s="294"/>
      <c r="UEF61" s="294"/>
      <c r="UEG61" s="294"/>
      <c r="UEH61" s="294"/>
      <c r="UEI61" s="294"/>
      <c r="UEJ61" s="294" t="s">
        <v>15</v>
      </c>
      <c r="UEK61" s="294"/>
      <c r="UEL61" s="294"/>
      <c r="UEM61" s="294"/>
      <c r="UEN61" s="294"/>
      <c r="UEO61" s="294"/>
      <c r="UEP61" s="294"/>
      <c r="UEQ61" s="294"/>
      <c r="UER61" s="294"/>
      <c r="UES61" s="294"/>
      <c r="UET61" s="294"/>
      <c r="UEU61" s="294"/>
      <c r="UEV61" s="294"/>
      <c r="UEW61" s="294"/>
      <c r="UEX61" s="294"/>
      <c r="UEY61" s="294"/>
      <c r="UEZ61" s="294" t="s">
        <v>15</v>
      </c>
      <c r="UFA61" s="294"/>
      <c r="UFB61" s="294"/>
      <c r="UFC61" s="294"/>
      <c r="UFD61" s="294"/>
      <c r="UFE61" s="294"/>
      <c r="UFF61" s="294"/>
      <c r="UFG61" s="294"/>
      <c r="UFH61" s="294"/>
      <c r="UFI61" s="294"/>
      <c r="UFJ61" s="294"/>
      <c r="UFK61" s="294"/>
      <c r="UFL61" s="294"/>
      <c r="UFM61" s="294"/>
      <c r="UFN61" s="294"/>
      <c r="UFO61" s="294"/>
      <c r="UFP61" s="294" t="s">
        <v>15</v>
      </c>
      <c r="UFQ61" s="294"/>
      <c r="UFR61" s="294"/>
      <c r="UFS61" s="294"/>
      <c r="UFT61" s="294"/>
      <c r="UFU61" s="294"/>
      <c r="UFV61" s="294"/>
      <c r="UFW61" s="294"/>
      <c r="UFX61" s="294"/>
      <c r="UFY61" s="294"/>
      <c r="UFZ61" s="294"/>
      <c r="UGA61" s="294"/>
      <c r="UGB61" s="294"/>
      <c r="UGC61" s="294"/>
      <c r="UGD61" s="294"/>
      <c r="UGE61" s="294"/>
      <c r="UGF61" s="294" t="s">
        <v>15</v>
      </c>
      <c r="UGG61" s="294"/>
      <c r="UGH61" s="294"/>
      <c r="UGI61" s="294"/>
      <c r="UGJ61" s="294"/>
      <c r="UGK61" s="294"/>
      <c r="UGL61" s="294"/>
      <c r="UGM61" s="294"/>
      <c r="UGN61" s="294"/>
      <c r="UGO61" s="294"/>
      <c r="UGP61" s="294"/>
      <c r="UGQ61" s="294"/>
      <c r="UGR61" s="294"/>
      <c r="UGS61" s="294"/>
      <c r="UGT61" s="294"/>
      <c r="UGU61" s="294"/>
      <c r="UGV61" s="294" t="s">
        <v>15</v>
      </c>
      <c r="UGW61" s="294"/>
      <c r="UGX61" s="294"/>
      <c r="UGY61" s="294"/>
      <c r="UGZ61" s="294"/>
      <c r="UHA61" s="294"/>
      <c r="UHB61" s="294"/>
      <c r="UHC61" s="294"/>
      <c r="UHD61" s="294"/>
      <c r="UHE61" s="294"/>
      <c r="UHF61" s="294"/>
      <c r="UHG61" s="294"/>
      <c r="UHH61" s="294"/>
      <c r="UHI61" s="294"/>
      <c r="UHJ61" s="294"/>
      <c r="UHK61" s="294"/>
      <c r="UHL61" s="294" t="s">
        <v>15</v>
      </c>
      <c r="UHM61" s="294"/>
      <c r="UHN61" s="294"/>
      <c r="UHO61" s="294"/>
      <c r="UHP61" s="294"/>
      <c r="UHQ61" s="294"/>
      <c r="UHR61" s="294"/>
      <c r="UHS61" s="294"/>
      <c r="UHT61" s="294"/>
      <c r="UHU61" s="294"/>
      <c r="UHV61" s="294"/>
      <c r="UHW61" s="294"/>
      <c r="UHX61" s="294"/>
      <c r="UHY61" s="294"/>
      <c r="UHZ61" s="294"/>
      <c r="UIA61" s="294"/>
      <c r="UIB61" s="294" t="s">
        <v>15</v>
      </c>
      <c r="UIC61" s="294"/>
      <c r="UID61" s="294"/>
      <c r="UIE61" s="294"/>
      <c r="UIF61" s="294"/>
      <c r="UIG61" s="294"/>
      <c r="UIH61" s="294"/>
      <c r="UII61" s="294"/>
      <c r="UIJ61" s="294"/>
      <c r="UIK61" s="294"/>
      <c r="UIL61" s="294"/>
      <c r="UIM61" s="294"/>
      <c r="UIN61" s="294"/>
      <c r="UIO61" s="294"/>
      <c r="UIP61" s="294"/>
      <c r="UIQ61" s="294"/>
      <c r="UIR61" s="294" t="s">
        <v>15</v>
      </c>
      <c r="UIS61" s="294"/>
      <c r="UIT61" s="294"/>
      <c r="UIU61" s="294"/>
      <c r="UIV61" s="294"/>
      <c r="UIW61" s="294"/>
      <c r="UIX61" s="294"/>
      <c r="UIY61" s="294"/>
      <c r="UIZ61" s="294"/>
      <c r="UJA61" s="294"/>
      <c r="UJB61" s="294"/>
      <c r="UJC61" s="294"/>
      <c r="UJD61" s="294"/>
      <c r="UJE61" s="294"/>
      <c r="UJF61" s="294"/>
      <c r="UJG61" s="294"/>
      <c r="UJH61" s="294" t="s">
        <v>15</v>
      </c>
      <c r="UJI61" s="294"/>
      <c r="UJJ61" s="294"/>
      <c r="UJK61" s="294"/>
      <c r="UJL61" s="294"/>
      <c r="UJM61" s="294"/>
      <c r="UJN61" s="294"/>
      <c r="UJO61" s="294"/>
      <c r="UJP61" s="294"/>
      <c r="UJQ61" s="294"/>
      <c r="UJR61" s="294"/>
      <c r="UJS61" s="294"/>
      <c r="UJT61" s="294"/>
      <c r="UJU61" s="294"/>
      <c r="UJV61" s="294"/>
      <c r="UJW61" s="294"/>
      <c r="UJX61" s="294" t="s">
        <v>15</v>
      </c>
      <c r="UJY61" s="294"/>
      <c r="UJZ61" s="294"/>
      <c r="UKA61" s="294"/>
      <c r="UKB61" s="294"/>
      <c r="UKC61" s="294"/>
      <c r="UKD61" s="294"/>
      <c r="UKE61" s="294"/>
      <c r="UKF61" s="294"/>
      <c r="UKG61" s="294"/>
      <c r="UKH61" s="294"/>
      <c r="UKI61" s="294"/>
      <c r="UKJ61" s="294"/>
      <c r="UKK61" s="294"/>
      <c r="UKL61" s="294"/>
      <c r="UKM61" s="294"/>
      <c r="UKN61" s="294" t="s">
        <v>15</v>
      </c>
      <c r="UKO61" s="294"/>
      <c r="UKP61" s="294"/>
      <c r="UKQ61" s="294"/>
      <c r="UKR61" s="294"/>
      <c r="UKS61" s="294"/>
      <c r="UKT61" s="294"/>
      <c r="UKU61" s="294"/>
      <c r="UKV61" s="294"/>
      <c r="UKW61" s="294"/>
      <c r="UKX61" s="294"/>
      <c r="UKY61" s="294"/>
      <c r="UKZ61" s="294"/>
      <c r="ULA61" s="294"/>
      <c r="ULB61" s="294"/>
      <c r="ULC61" s="294"/>
      <c r="ULD61" s="294" t="s">
        <v>15</v>
      </c>
      <c r="ULE61" s="294"/>
      <c r="ULF61" s="294"/>
      <c r="ULG61" s="294"/>
      <c r="ULH61" s="294"/>
      <c r="ULI61" s="294"/>
      <c r="ULJ61" s="294"/>
      <c r="ULK61" s="294"/>
      <c r="ULL61" s="294"/>
      <c r="ULM61" s="294"/>
      <c r="ULN61" s="294"/>
      <c r="ULO61" s="294"/>
      <c r="ULP61" s="294"/>
      <c r="ULQ61" s="294"/>
      <c r="ULR61" s="294"/>
      <c r="ULS61" s="294"/>
      <c r="ULT61" s="294" t="s">
        <v>15</v>
      </c>
      <c r="ULU61" s="294"/>
      <c r="ULV61" s="294"/>
      <c r="ULW61" s="294"/>
      <c r="ULX61" s="294"/>
      <c r="ULY61" s="294"/>
      <c r="ULZ61" s="294"/>
      <c r="UMA61" s="294"/>
      <c r="UMB61" s="294"/>
      <c r="UMC61" s="294"/>
      <c r="UMD61" s="294"/>
      <c r="UME61" s="294"/>
      <c r="UMF61" s="294"/>
      <c r="UMG61" s="294"/>
      <c r="UMH61" s="294"/>
      <c r="UMI61" s="294"/>
      <c r="UMJ61" s="294" t="s">
        <v>15</v>
      </c>
      <c r="UMK61" s="294"/>
      <c r="UML61" s="294"/>
      <c r="UMM61" s="294"/>
      <c r="UMN61" s="294"/>
      <c r="UMO61" s="294"/>
      <c r="UMP61" s="294"/>
      <c r="UMQ61" s="294"/>
      <c r="UMR61" s="294"/>
      <c r="UMS61" s="294"/>
      <c r="UMT61" s="294"/>
      <c r="UMU61" s="294"/>
      <c r="UMV61" s="294"/>
      <c r="UMW61" s="294"/>
      <c r="UMX61" s="294"/>
      <c r="UMY61" s="294"/>
      <c r="UMZ61" s="294" t="s">
        <v>15</v>
      </c>
      <c r="UNA61" s="294"/>
      <c r="UNB61" s="294"/>
      <c r="UNC61" s="294"/>
      <c r="UND61" s="294"/>
      <c r="UNE61" s="294"/>
      <c r="UNF61" s="294"/>
      <c r="UNG61" s="294"/>
      <c r="UNH61" s="294"/>
      <c r="UNI61" s="294"/>
      <c r="UNJ61" s="294"/>
      <c r="UNK61" s="294"/>
      <c r="UNL61" s="294"/>
      <c r="UNM61" s="294"/>
      <c r="UNN61" s="294"/>
      <c r="UNO61" s="294"/>
      <c r="UNP61" s="294" t="s">
        <v>15</v>
      </c>
      <c r="UNQ61" s="294"/>
      <c r="UNR61" s="294"/>
      <c r="UNS61" s="294"/>
      <c r="UNT61" s="294"/>
      <c r="UNU61" s="294"/>
      <c r="UNV61" s="294"/>
      <c r="UNW61" s="294"/>
      <c r="UNX61" s="294"/>
      <c r="UNY61" s="294"/>
      <c r="UNZ61" s="294"/>
      <c r="UOA61" s="294"/>
      <c r="UOB61" s="294"/>
      <c r="UOC61" s="294"/>
      <c r="UOD61" s="294"/>
      <c r="UOE61" s="294"/>
      <c r="UOF61" s="294" t="s">
        <v>15</v>
      </c>
      <c r="UOG61" s="294"/>
      <c r="UOH61" s="294"/>
      <c r="UOI61" s="294"/>
      <c r="UOJ61" s="294"/>
      <c r="UOK61" s="294"/>
      <c r="UOL61" s="294"/>
      <c r="UOM61" s="294"/>
      <c r="UON61" s="294"/>
      <c r="UOO61" s="294"/>
      <c r="UOP61" s="294"/>
      <c r="UOQ61" s="294"/>
      <c r="UOR61" s="294"/>
      <c r="UOS61" s="294"/>
      <c r="UOT61" s="294"/>
      <c r="UOU61" s="294"/>
      <c r="UOV61" s="294" t="s">
        <v>15</v>
      </c>
      <c r="UOW61" s="294"/>
      <c r="UOX61" s="294"/>
      <c r="UOY61" s="294"/>
      <c r="UOZ61" s="294"/>
      <c r="UPA61" s="294"/>
      <c r="UPB61" s="294"/>
      <c r="UPC61" s="294"/>
      <c r="UPD61" s="294"/>
      <c r="UPE61" s="294"/>
      <c r="UPF61" s="294"/>
      <c r="UPG61" s="294"/>
      <c r="UPH61" s="294"/>
      <c r="UPI61" s="294"/>
      <c r="UPJ61" s="294"/>
      <c r="UPK61" s="294"/>
      <c r="UPL61" s="294" t="s">
        <v>15</v>
      </c>
      <c r="UPM61" s="294"/>
      <c r="UPN61" s="294"/>
      <c r="UPO61" s="294"/>
      <c r="UPP61" s="294"/>
      <c r="UPQ61" s="294"/>
      <c r="UPR61" s="294"/>
      <c r="UPS61" s="294"/>
      <c r="UPT61" s="294"/>
      <c r="UPU61" s="294"/>
      <c r="UPV61" s="294"/>
      <c r="UPW61" s="294"/>
      <c r="UPX61" s="294"/>
      <c r="UPY61" s="294"/>
      <c r="UPZ61" s="294"/>
      <c r="UQA61" s="294"/>
      <c r="UQB61" s="294" t="s">
        <v>15</v>
      </c>
      <c r="UQC61" s="294"/>
      <c r="UQD61" s="294"/>
      <c r="UQE61" s="294"/>
      <c r="UQF61" s="294"/>
      <c r="UQG61" s="294"/>
      <c r="UQH61" s="294"/>
      <c r="UQI61" s="294"/>
      <c r="UQJ61" s="294"/>
      <c r="UQK61" s="294"/>
      <c r="UQL61" s="294"/>
      <c r="UQM61" s="294"/>
      <c r="UQN61" s="294"/>
      <c r="UQO61" s="294"/>
      <c r="UQP61" s="294"/>
      <c r="UQQ61" s="294"/>
      <c r="UQR61" s="294" t="s">
        <v>15</v>
      </c>
      <c r="UQS61" s="294"/>
      <c r="UQT61" s="294"/>
      <c r="UQU61" s="294"/>
      <c r="UQV61" s="294"/>
      <c r="UQW61" s="294"/>
      <c r="UQX61" s="294"/>
      <c r="UQY61" s="294"/>
      <c r="UQZ61" s="294"/>
      <c r="URA61" s="294"/>
      <c r="URB61" s="294"/>
      <c r="URC61" s="294"/>
      <c r="URD61" s="294"/>
      <c r="URE61" s="294"/>
      <c r="URF61" s="294"/>
      <c r="URG61" s="294"/>
      <c r="URH61" s="294" t="s">
        <v>15</v>
      </c>
      <c r="URI61" s="294"/>
      <c r="URJ61" s="294"/>
      <c r="URK61" s="294"/>
      <c r="URL61" s="294"/>
      <c r="URM61" s="294"/>
      <c r="URN61" s="294"/>
      <c r="URO61" s="294"/>
      <c r="URP61" s="294"/>
      <c r="URQ61" s="294"/>
      <c r="URR61" s="294"/>
      <c r="URS61" s="294"/>
      <c r="URT61" s="294"/>
      <c r="URU61" s="294"/>
      <c r="URV61" s="294"/>
      <c r="URW61" s="294"/>
      <c r="URX61" s="294" t="s">
        <v>15</v>
      </c>
      <c r="URY61" s="294"/>
      <c r="URZ61" s="294"/>
      <c r="USA61" s="294"/>
      <c r="USB61" s="294"/>
      <c r="USC61" s="294"/>
      <c r="USD61" s="294"/>
      <c r="USE61" s="294"/>
      <c r="USF61" s="294"/>
      <c r="USG61" s="294"/>
      <c r="USH61" s="294"/>
      <c r="USI61" s="294"/>
      <c r="USJ61" s="294"/>
      <c r="USK61" s="294"/>
      <c r="USL61" s="294"/>
      <c r="USM61" s="294"/>
      <c r="USN61" s="294" t="s">
        <v>15</v>
      </c>
      <c r="USO61" s="294"/>
      <c r="USP61" s="294"/>
      <c r="USQ61" s="294"/>
      <c r="USR61" s="294"/>
      <c r="USS61" s="294"/>
      <c r="UST61" s="294"/>
      <c r="USU61" s="294"/>
      <c r="USV61" s="294"/>
      <c r="USW61" s="294"/>
      <c r="USX61" s="294"/>
      <c r="USY61" s="294"/>
      <c r="USZ61" s="294"/>
      <c r="UTA61" s="294"/>
      <c r="UTB61" s="294"/>
      <c r="UTC61" s="294"/>
      <c r="UTD61" s="294" t="s">
        <v>15</v>
      </c>
      <c r="UTE61" s="294"/>
      <c r="UTF61" s="294"/>
      <c r="UTG61" s="294"/>
      <c r="UTH61" s="294"/>
      <c r="UTI61" s="294"/>
      <c r="UTJ61" s="294"/>
      <c r="UTK61" s="294"/>
      <c r="UTL61" s="294"/>
      <c r="UTM61" s="294"/>
      <c r="UTN61" s="294"/>
      <c r="UTO61" s="294"/>
      <c r="UTP61" s="294"/>
      <c r="UTQ61" s="294"/>
      <c r="UTR61" s="294"/>
      <c r="UTS61" s="294"/>
      <c r="UTT61" s="294" t="s">
        <v>15</v>
      </c>
      <c r="UTU61" s="294"/>
      <c r="UTV61" s="294"/>
      <c r="UTW61" s="294"/>
      <c r="UTX61" s="294"/>
      <c r="UTY61" s="294"/>
      <c r="UTZ61" s="294"/>
      <c r="UUA61" s="294"/>
      <c r="UUB61" s="294"/>
      <c r="UUC61" s="294"/>
      <c r="UUD61" s="294"/>
      <c r="UUE61" s="294"/>
      <c r="UUF61" s="294"/>
      <c r="UUG61" s="294"/>
      <c r="UUH61" s="294"/>
      <c r="UUI61" s="294"/>
      <c r="UUJ61" s="294" t="s">
        <v>15</v>
      </c>
      <c r="UUK61" s="294"/>
      <c r="UUL61" s="294"/>
      <c r="UUM61" s="294"/>
      <c r="UUN61" s="294"/>
      <c r="UUO61" s="294"/>
      <c r="UUP61" s="294"/>
      <c r="UUQ61" s="294"/>
      <c r="UUR61" s="294"/>
      <c r="UUS61" s="294"/>
      <c r="UUT61" s="294"/>
      <c r="UUU61" s="294"/>
      <c r="UUV61" s="294"/>
      <c r="UUW61" s="294"/>
      <c r="UUX61" s="294"/>
      <c r="UUY61" s="294"/>
      <c r="UUZ61" s="294" t="s">
        <v>15</v>
      </c>
      <c r="UVA61" s="294"/>
      <c r="UVB61" s="294"/>
      <c r="UVC61" s="294"/>
      <c r="UVD61" s="294"/>
      <c r="UVE61" s="294"/>
      <c r="UVF61" s="294"/>
      <c r="UVG61" s="294"/>
      <c r="UVH61" s="294"/>
      <c r="UVI61" s="294"/>
      <c r="UVJ61" s="294"/>
      <c r="UVK61" s="294"/>
      <c r="UVL61" s="294"/>
      <c r="UVM61" s="294"/>
      <c r="UVN61" s="294"/>
      <c r="UVO61" s="294"/>
      <c r="UVP61" s="294" t="s">
        <v>15</v>
      </c>
      <c r="UVQ61" s="294"/>
      <c r="UVR61" s="294"/>
      <c r="UVS61" s="294"/>
      <c r="UVT61" s="294"/>
      <c r="UVU61" s="294"/>
      <c r="UVV61" s="294"/>
      <c r="UVW61" s="294"/>
      <c r="UVX61" s="294"/>
      <c r="UVY61" s="294"/>
      <c r="UVZ61" s="294"/>
      <c r="UWA61" s="294"/>
      <c r="UWB61" s="294"/>
      <c r="UWC61" s="294"/>
      <c r="UWD61" s="294"/>
      <c r="UWE61" s="294"/>
      <c r="UWF61" s="294" t="s">
        <v>15</v>
      </c>
      <c r="UWG61" s="294"/>
      <c r="UWH61" s="294"/>
      <c r="UWI61" s="294"/>
      <c r="UWJ61" s="294"/>
      <c r="UWK61" s="294"/>
      <c r="UWL61" s="294"/>
      <c r="UWM61" s="294"/>
      <c r="UWN61" s="294"/>
      <c r="UWO61" s="294"/>
      <c r="UWP61" s="294"/>
      <c r="UWQ61" s="294"/>
      <c r="UWR61" s="294"/>
      <c r="UWS61" s="294"/>
      <c r="UWT61" s="294"/>
      <c r="UWU61" s="294"/>
      <c r="UWV61" s="294" t="s">
        <v>15</v>
      </c>
      <c r="UWW61" s="294"/>
      <c r="UWX61" s="294"/>
      <c r="UWY61" s="294"/>
      <c r="UWZ61" s="294"/>
      <c r="UXA61" s="294"/>
      <c r="UXB61" s="294"/>
      <c r="UXC61" s="294"/>
      <c r="UXD61" s="294"/>
      <c r="UXE61" s="294"/>
      <c r="UXF61" s="294"/>
      <c r="UXG61" s="294"/>
      <c r="UXH61" s="294"/>
      <c r="UXI61" s="294"/>
      <c r="UXJ61" s="294"/>
      <c r="UXK61" s="294"/>
      <c r="UXL61" s="294" t="s">
        <v>15</v>
      </c>
      <c r="UXM61" s="294"/>
      <c r="UXN61" s="294"/>
      <c r="UXO61" s="294"/>
      <c r="UXP61" s="294"/>
      <c r="UXQ61" s="294"/>
      <c r="UXR61" s="294"/>
      <c r="UXS61" s="294"/>
      <c r="UXT61" s="294"/>
      <c r="UXU61" s="294"/>
      <c r="UXV61" s="294"/>
      <c r="UXW61" s="294"/>
      <c r="UXX61" s="294"/>
      <c r="UXY61" s="294"/>
      <c r="UXZ61" s="294"/>
      <c r="UYA61" s="294"/>
      <c r="UYB61" s="294" t="s">
        <v>15</v>
      </c>
      <c r="UYC61" s="294"/>
      <c r="UYD61" s="294"/>
      <c r="UYE61" s="294"/>
      <c r="UYF61" s="294"/>
      <c r="UYG61" s="294"/>
      <c r="UYH61" s="294"/>
      <c r="UYI61" s="294"/>
      <c r="UYJ61" s="294"/>
      <c r="UYK61" s="294"/>
      <c r="UYL61" s="294"/>
      <c r="UYM61" s="294"/>
      <c r="UYN61" s="294"/>
      <c r="UYO61" s="294"/>
      <c r="UYP61" s="294"/>
      <c r="UYQ61" s="294"/>
      <c r="UYR61" s="294" t="s">
        <v>15</v>
      </c>
      <c r="UYS61" s="294"/>
      <c r="UYT61" s="294"/>
      <c r="UYU61" s="294"/>
      <c r="UYV61" s="294"/>
      <c r="UYW61" s="294"/>
      <c r="UYX61" s="294"/>
      <c r="UYY61" s="294"/>
      <c r="UYZ61" s="294"/>
      <c r="UZA61" s="294"/>
      <c r="UZB61" s="294"/>
      <c r="UZC61" s="294"/>
      <c r="UZD61" s="294"/>
      <c r="UZE61" s="294"/>
      <c r="UZF61" s="294"/>
      <c r="UZG61" s="294"/>
      <c r="UZH61" s="294" t="s">
        <v>15</v>
      </c>
      <c r="UZI61" s="294"/>
      <c r="UZJ61" s="294"/>
      <c r="UZK61" s="294"/>
      <c r="UZL61" s="294"/>
      <c r="UZM61" s="294"/>
      <c r="UZN61" s="294"/>
      <c r="UZO61" s="294"/>
      <c r="UZP61" s="294"/>
      <c r="UZQ61" s="294"/>
      <c r="UZR61" s="294"/>
      <c r="UZS61" s="294"/>
      <c r="UZT61" s="294"/>
      <c r="UZU61" s="294"/>
      <c r="UZV61" s="294"/>
      <c r="UZW61" s="294"/>
      <c r="UZX61" s="294" t="s">
        <v>15</v>
      </c>
      <c r="UZY61" s="294"/>
      <c r="UZZ61" s="294"/>
      <c r="VAA61" s="294"/>
      <c r="VAB61" s="294"/>
      <c r="VAC61" s="294"/>
      <c r="VAD61" s="294"/>
      <c r="VAE61" s="294"/>
      <c r="VAF61" s="294"/>
      <c r="VAG61" s="294"/>
      <c r="VAH61" s="294"/>
      <c r="VAI61" s="294"/>
      <c r="VAJ61" s="294"/>
      <c r="VAK61" s="294"/>
      <c r="VAL61" s="294"/>
      <c r="VAM61" s="294"/>
      <c r="VAN61" s="294" t="s">
        <v>15</v>
      </c>
      <c r="VAO61" s="294"/>
      <c r="VAP61" s="294"/>
      <c r="VAQ61" s="294"/>
      <c r="VAR61" s="294"/>
      <c r="VAS61" s="294"/>
      <c r="VAT61" s="294"/>
      <c r="VAU61" s="294"/>
      <c r="VAV61" s="294"/>
      <c r="VAW61" s="294"/>
      <c r="VAX61" s="294"/>
      <c r="VAY61" s="294"/>
      <c r="VAZ61" s="294"/>
      <c r="VBA61" s="294"/>
      <c r="VBB61" s="294"/>
      <c r="VBC61" s="294"/>
      <c r="VBD61" s="294" t="s">
        <v>15</v>
      </c>
      <c r="VBE61" s="294"/>
      <c r="VBF61" s="294"/>
      <c r="VBG61" s="294"/>
      <c r="VBH61" s="294"/>
      <c r="VBI61" s="294"/>
      <c r="VBJ61" s="294"/>
      <c r="VBK61" s="294"/>
      <c r="VBL61" s="294"/>
      <c r="VBM61" s="294"/>
      <c r="VBN61" s="294"/>
      <c r="VBO61" s="294"/>
      <c r="VBP61" s="294"/>
      <c r="VBQ61" s="294"/>
      <c r="VBR61" s="294"/>
      <c r="VBS61" s="294"/>
      <c r="VBT61" s="294" t="s">
        <v>15</v>
      </c>
      <c r="VBU61" s="294"/>
      <c r="VBV61" s="294"/>
      <c r="VBW61" s="294"/>
      <c r="VBX61" s="294"/>
      <c r="VBY61" s="294"/>
      <c r="VBZ61" s="294"/>
      <c r="VCA61" s="294"/>
      <c r="VCB61" s="294"/>
      <c r="VCC61" s="294"/>
      <c r="VCD61" s="294"/>
      <c r="VCE61" s="294"/>
      <c r="VCF61" s="294"/>
      <c r="VCG61" s="294"/>
      <c r="VCH61" s="294"/>
      <c r="VCI61" s="294"/>
      <c r="VCJ61" s="294" t="s">
        <v>15</v>
      </c>
      <c r="VCK61" s="294"/>
      <c r="VCL61" s="294"/>
      <c r="VCM61" s="294"/>
      <c r="VCN61" s="294"/>
      <c r="VCO61" s="294"/>
      <c r="VCP61" s="294"/>
      <c r="VCQ61" s="294"/>
      <c r="VCR61" s="294"/>
      <c r="VCS61" s="294"/>
      <c r="VCT61" s="294"/>
      <c r="VCU61" s="294"/>
      <c r="VCV61" s="294"/>
      <c r="VCW61" s="294"/>
      <c r="VCX61" s="294"/>
      <c r="VCY61" s="294"/>
      <c r="VCZ61" s="294" t="s">
        <v>15</v>
      </c>
      <c r="VDA61" s="294"/>
      <c r="VDB61" s="294"/>
      <c r="VDC61" s="294"/>
      <c r="VDD61" s="294"/>
      <c r="VDE61" s="294"/>
      <c r="VDF61" s="294"/>
      <c r="VDG61" s="294"/>
      <c r="VDH61" s="294"/>
      <c r="VDI61" s="294"/>
      <c r="VDJ61" s="294"/>
      <c r="VDK61" s="294"/>
      <c r="VDL61" s="294"/>
      <c r="VDM61" s="294"/>
      <c r="VDN61" s="294"/>
      <c r="VDO61" s="294"/>
      <c r="VDP61" s="294" t="s">
        <v>15</v>
      </c>
      <c r="VDQ61" s="294"/>
      <c r="VDR61" s="294"/>
      <c r="VDS61" s="294"/>
      <c r="VDT61" s="294"/>
      <c r="VDU61" s="294"/>
      <c r="VDV61" s="294"/>
      <c r="VDW61" s="294"/>
      <c r="VDX61" s="294"/>
      <c r="VDY61" s="294"/>
      <c r="VDZ61" s="294"/>
      <c r="VEA61" s="294"/>
      <c r="VEB61" s="294"/>
      <c r="VEC61" s="294"/>
      <c r="VED61" s="294"/>
      <c r="VEE61" s="294"/>
      <c r="VEF61" s="294" t="s">
        <v>15</v>
      </c>
      <c r="VEG61" s="294"/>
      <c r="VEH61" s="294"/>
      <c r="VEI61" s="294"/>
      <c r="VEJ61" s="294"/>
      <c r="VEK61" s="294"/>
      <c r="VEL61" s="294"/>
      <c r="VEM61" s="294"/>
      <c r="VEN61" s="294"/>
      <c r="VEO61" s="294"/>
      <c r="VEP61" s="294"/>
      <c r="VEQ61" s="294"/>
      <c r="VER61" s="294"/>
      <c r="VES61" s="294"/>
      <c r="VET61" s="294"/>
      <c r="VEU61" s="294"/>
      <c r="VEV61" s="294" t="s">
        <v>15</v>
      </c>
      <c r="VEW61" s="294"/>
      <c r="VEX61" s="294"/>
      <c r="VEY61" s="294"/>
      <c r="VEZ61" s="294"/>
      <c r="VFA61" s="294"/>
      <c r="VFB61" s="294"/>
      <c r="VFC61" s="294"/>
      <c r="VFD61" s="294"/>
      <c r="VFE61" s="294"/>
      <c r="VFF61" s="294"/>
      <c r="VFG61" s="294"/>
      <c r="VFH61" s="294"/>
      <c r="VFI61" s="294"/>
      <c r="VFJ61" s="294"/>
      <c r="VFK61" s="294"/>
      <c r="VFL61" s="294" t="s">
        <v>15</v>
      </c>
      <c r="VFM61" s="294"/>
      <c r="VFN61" s="294"/>
      <c r="VFO61" s="294"/>
      <c r="VFP61" s="294"/>
      <c r="VFQ61" s="294"/>
      <c r="VFR61" s="294"/>
      <c r="VFS61" s="294"/>
      <c r="VFT61" s="294"/>
      <c r="VFU61" s="294"/>
      <c r="VFV61" s="294"/>
      <c r="VFW61" s="294"/>
      <c r="VFX61" s="294"/>
      <c r="VFY61" s="294"/>
      <c r="VFZ61" s="294"/>
      <c r="VGA61" s="294"/>
      <c r="VGB61" s="294" t="s">
        <v>15</v>
      </c>
      <c r="VGC61" s="294"/>
      <c r="VGD61" s="294"/>
      <c r="VGE61" s="294"/>
      <c r="VGF61" s="294"/>
      <c r="VGG61" s="294"/>
      <c r="VGH61" s="294"/>
      <c r="VGI61" s="294"/>
      <c r="VGJ61" s="294"/>
      <c r="VGK61" s="294"/>
      <c r="VGL61" s="294"/>
      <c r="VGM61" s="294"/>
      <c r="VGN61" s="294"/>
      <c r="VGO61" s="294"/>
      <c r="VGP61" s="294"/>
      <c r="VGQ61" s="294"/>
      <c r="VGR61" s="294" t="s">
        <v>15</v>
      </c>
      <c r="VGS61" s="294"/>
      <c r="VGT61" s="294"/>
      <c r="VGU61" s="294"/>
      <c r="VGV61" s="294"/>
      <c r="VGW61" s="294"/>
      <c r="VGX61" s="294"/>
      <c r="VGY61" s="294"/>
      <c r="VGZ61" s="294"/>
      <c r="VHA61" s="294"/>
      <c r="VHB61" s="294"/>
      <c r="VHC61" s="294"/>
      <c r="VHD61" s="294"/>
      <c r="VHE61" s="294"/>
      <c r="VHF61" s="294"/>
      <c r="VHG61" s="294"/>
      <c r="VHH61" s="294" t="s">
        <v>15</v>
      </c>
      <c r="VHI61" s="294"/>
      <c r="VHJ61" s="294"/>
      <c r="VHK61" s="294"/>
      <c r="VHL61" s="294"/>
      <c r="VHM61" s="294"/>
      <c r="VHN61" s="294"/>
      <c r="VHO61" s="294"/>
      <c r="VHP61" s="294"/>
      <c r="VHQ61" s="294"/>
      <c r="VHR61" s="294"/>
      <c r="VHS61" s="294"/>
      <c r="VHT61" s="294"/>
      <c r="VHU61" s="294"/>
      <c r="VHV61" s="294"/>
      <c r="VHW61" s="294"/>
      <c r="VHX61" s="294" t="s">
        <v>15</v>
      </c>
      <c r="VHY61" s="294"/>
      <c r="VHZ61" s="294"/>
      <c r="VIA61" s="294"/>
      <c r="VIB61" s="294"/>
      <c r="VIC61" s="294"/>
      <c r="VID61" s="294"/>
      <c r="VIE61" s="294"/>
      <c r="VIF61" s="294"/>
      <c r="VIG61" s="294"/>
      <c r="VIH61" s="294"/>
      <c r="VII61" s="294"/>
      <c r="VIJ61" s="294"/>
      <c r="VIK61" s="294"/>
      <c r="VIL61" s="294"/>
      <c r="VIM61" s="294"/>
      <c r="VIN61" s="294" t="s">
        <v>15</v>
      </c>
      <c r="VIO61" s="294"/>
      <c r="VIP61" s="294"/>
      <c r="VIQ61" s="294"/>
      <c r="VIR61" s="294"/>
      <c r="VIS61" s="294"/>
      <c r="VIT61" s="294"/>
      <c r="VIU61" s="294"/>
      <c r="VIV61" s="294"/>
      <c r="VIW61" s="294"/>
      <c r="VIX61" s="294"/>
      <c r="VIY61" s="294"/>
      <c r="VIZ61" s="294"/>
      <c r="VJA61" s="294"/>
      <c r="VJB61" s="294"/>
      <c r="VJC61" s="294"/>
      <c r="VJD61" s="294" t="s">
        <v>15</v>
      </c>
      <c r="VJE61" s="294"/>
      <c r="VJF61" s="294"/>
      <c r="VJG61" s="294"/>
      <c r="VJH61" s="294"/>
      <c r="VJI61" s="294"/>
      <c r="VJJ61" s="294"/>
      <c r="VJK61" s="294"/>
      <c r="VJL61" s="294"/>
      <c r="VJM61" s="294"/>
      <c r="VJN61" s="294"/>
      <c r="VJO61" s="294"/>
      <c r="VJP61" s="294"/>
      <c r="VJQ61" s="294"/>
      <c r="VJR61" s="294"/>
      <c r="VJS61" s="294"/>
      <c r="VJT61" s="294" t="s">
        <v>15</v>
      </c>
      <c r="VJU61" s="294"/>
      <c r="VJV61" s="294"/>
      <c r="VJW61" s="294"/>
      <c r="VJX61" s="294"/>
      <c r="VJY61" s="294"/>
      <c r="VJZ61" s="294"/>
      <c r="VKA61" s="294"/>
      <c r="VKB61" s="294"/>
      <c r="VKC61" s="294"/>
      <c r="VKD61" s="294"/>
      <c r="VKE61" s="294"/>
      <c r="VKF61" s="294"/>
      <c r="VKG61" s="294"/>
      <c r="VKH61" s="294"/>
      <c r="VKI61" s="294"/>
      <c r="VKJ61" s="294" t="s">
        <v>15</v>
      </c>
      <c r="VKK61" s="294"/>
      <c r="VKL61" s="294"/>
      <c r="VKM61" s="294"/>
      <c r="VKN61" s="294"/>
      <c r="VKO61" s="294"/>
      <c r="VKP61" s="294"/>
      <c r="VKQ61" s="294"/>
      <c r="VKR61" s="294"/>
      <c r="VKS61" s="294"/>
      <c r="VKT61" s="294"/>
      <c r="VKU61" s="294"/>
      <c r="VKV61" s="294"/>
      <c r="VKW61" s="294"/>
      <c r="VKX61" s="294"/>
      <c r="VKY61" s="294"/>
      <c r="VKZ61" s="294" t="s">
        <v>15</v>
      </c>
      <c r="VLA61" s="294"/>
      <c r="VLB61" s="294"/>
      <c r="VLC61" s="294"/>
      <c r="VLD61" s="294"/>
      <c r="VLE61" s="294"/>
      <c r="VLF61" s="294"/>
      <c r="VLG61" s="294"/>
      <c r="VLH61" s="294"/>
      <c r="VLI61" s="294"/>
      <c r="VLJ61" s="294"/>
      <c r="VLK61" s="294"/>
      <c r="VLL61" s="294"/>
      <c r="VLM61" s="294"/>
      <c r="VLN61" s="294"/>
      <c r="VLO61" s="294"/>
      <c r="VLP61" s="294" t="s">
        <v>15</v>
      </c>
      <c r="VLQ61" s="294"/>
      <c r="VLR61" s="294"/>
      <c r="VLS61" s="294"/>
      <c r="VLT61" s="294"/>
      <c r="VLU61" s="294"/>
      <c r="VLV61" s="294"/>
      <c r="VLW61" s="294"/>
      <c r="VLX61" s="294"/>
      <c r="VLY61" s="294"/>
      <c r="VLZ61" s="294"/>
      <c r="VMA61" s="294"/>
      <c r="VMB61" s="294"/>
      <c r="VMC61" s="294"/>
      <c r="VMD61" s="294"/>
      <c r="VME61" s="294"/>
      <c r="VMF61" s="294" t="s">
        <v>15</v>
      </c>
      <c r="VMG61" s="294"/>
      <c r="VMH61" s="294"/>
      <c r="VMI61" s="294"/>
      <c r="VMJ61" s="294"/>
      <c r="VMK61" s="294"/>
      <c r="VML61" s="294"/>
      <c r="VMM61" s="294"/>
      <c r="VMN61" s="294"/>
      <c r="VMO61" s="294"/>
      <c r="VMP61" s="294"/>
      <c r="VMQ61" s="294"/>
      <c r="VMR61" s="294"/>
      <c r="VMS61" s="294"/>
      <c r="VMT61" s="294"/>
      <c r="VMU61" s="294"/>
      <c r="VMV61" s="294" t="s">
        <v>15</v>
      </c>
      <c r="VMW61" s="294"/>
      <c r="VMX61" s="294"/>
      <c r="VMY61" s="294"/>
      <c r="VMZ61" s="294"/>
      <c r="VNA61" s="294"/>
      <c r="VNB61" s="294"/>
      <c r="VNC61" s="294"/>
      <c r="VND61" s="294"/>
      <c r="VNE61" s="294"/>
      <c r="VNF61" s="294"/>
      <c r="VNG61" s="294"/>
      <c r="VNH61" s="294"/>
      <c r="VNI61" s="294"/>
      <c r="VNJ61" s="294"/>
      <c r="VNK61" s="294"/>
      <c r="VNL61" s="294" t="s">
        <v>15</v>
      </c>
      <c r="VNM61" s="294"/>
      <c r="VNN61" s="294"/>
      <c r="VNO61" s="294"/>
      <c r="VNP61" s="294"/>
      <c r="VNQ61" s="294"/>
      <c r="VNR61" s="294"/>
      <c r="VNS61" s="294"/>
      <c r="VNT61" s="294"/>
      <c r="VNU61" s="294"/>
      <c r="VNV61" s="294"/>
      <c r="VNW61" s="294"/>
      <c r="VNX61" s="294"/>
      <c r="VNY61" s="294"/>
      <c r="VNZ61" s="294"/>
      <c r="VOA61" s="294"/>
      <c r="VOB61" s="294" t="s">
        <v>15</v>
      </c>
      <c r="VOC61" s="294"/>
      <c r="VOD61" s="294"/>
      <c r="VOE61" s="294"/>
      <c r="VOF61" s="294"/>
      <c r="VOG61" s="294"/>
      <c r="VOH61" s="294"/>
      <c r="VOI61" s="294"/>
      <c r="VOJ61" s="294"/>
      <c r="VOK61" s="294"/>
      <c r="VOL61" s="294"/>
      <c r="VOM61" s="294"/>
      <c r="VON61" s="294"/>
      <c r="VOO61" s="294"/>
      <c r="VOP61" s="294"/>
      <c r="VOQ61" s="294"/>
      <c r="VOR61" s="294" t="s">
        <v>15</v>
      </c>
      <c r="VOS61" s="294"/>
      <c r="VOT61" s="294"/>
      <c r="VOU61" s="294"/>
      <c r="VOV61" s="294"/>
      <c r="VOW61" s="294"/>
      <c r="VOX61" s="294"/>
      <c r="VOY61" s="294"/>
      <c r="VOZ61" s="294"/>
      <c r="VPA61" s="294"/>
      <c r="VPB61" s="294"/>
      <c r="VPC61" s="294"/>
      <c r="VPD61" s="294"/>
      <c r="VPE61" s="294"/>
      <c r="VPF61" s="294"/>
      <c r="VPG61" s="294"/>
      <c r="VPH61" s="294" t="s">
        <v>15</v>
      </c>
      <c r="VPI61" s="294"/>
      <c r="VPJ61" s="294"/>
      <c r="VPK61" s="294"/>
      <c r="VPL61" s="294"/>
      <c r="VPM61" s="294"/>
      <c r="VPN61" s="294"/>
      <c r="VPO61" s="294"/>
      <c r="VPP61" s="294"/>
      <c r="VPQ61" s="294"/>
      <c r="VPR61" s="294"/>
      <c r="VPS61" s="294"/>
      <c r="VPT61" s="294"/>
      <c r="VPU61" s="294"/>
      <c r="VPV61" s="294"/>
      <c r="VPW61" s="294"/>
      <c r="VPX61" s="294" t="s">
        <v>15</v>
      </c>
      <c r="VPY61" s="294"/>
      <c r="VPZ61" s="294"/>
      <c r="VQA61" s="294"/>
      <c r="VQB61" s="294"/>
      <c r="VQC61" s="294"/>
      <c r="VQD61" s="294"/>
      <c r="VQE61" s="294"/>
      <c r="VQF61" s="294"/>
      <c r="VQG61" s="294"/>
      <c r="VQH61" s="294"/>
      <c r="VQI61" s="294"/>
      <c r="VQJ61" s="294"/>
      <c r="VQK61" s="294"/>
      <c r="VQL61" s="294"/>
      <c r="VQM61" s="294"/>
      <c r="VQN61" s="294" t="s">
        <v>15</v>
      </c>
      <c r="VQO61" s="294"/>
      <c r="VQP61" s="294"/>
      <c r="VQQ61" s="294"/>
      <c r="VQR61" s="294"/>
      <c r="VQS61" s="294"/>
      <c r="VQT61" s="294"/>
      <c r="VQU61" s="294"/>
      <c r="VQV61" s="294"/>
      <c r="VQW61" s="294"/>
      <c r="VQX61" s="294"/>
      <c r="VQY61" s="294"/>
      <c r="VQZ61" s="294"/>
      <c r="VRA61" s="294"/>
      <c r="VRB61" s="294"/>
      <c r="VRC61" s="294"/>
      <c r="VRD61" s="294" t="s">
        <v>15</v>
      </c>
      <c r="VRE61" s="294"/>
      <c r="VRF61" s="294"/>
      <c r="VRG61" s="294"/>
      <c r="VRH61" s="294"/>
      <c r="VRI61" s="294"/>
      <c r="VRJ61" s="294"/>
      <c r="VRK61" s="294"/>
      <c r="VRL61" s="294"/>
      <c r="VRM61" s="294"/>
      <c r="VRN61" s="294"/>
      <c r="VRO61" s="294"/>
      <c r="VRP61" s="294"/>
      <c r="VRQ61" s="294"/>
      <c r="VRR61" s="294"/>
      <c r="VRS61" s="294"/>
      <c r="VRT61" s="294" t="s">
        <v>15</v>
      </c>
      <c r="VRU61" s="294"/>
      <c r="VRV61" s="294"/>
      <c r="VRW61" s="294"/>
      <c r="VRX61" s="294"/>
      <c r="VRY61" s="294"/>
      <c r="VRZ61" s="294"/>
      <c r="VSA61" s="294"/>
      <c r="VSB61" s="294"/>
      <c r="VSC61" s="294"/>
      <c r="VSD61" s="294"/>
      <c r="VSE61" s="294"/>
      <c r="VSF61" s="294"/>
      <c r="VSG61" s="294"/>
      <c r="VSH61" s="294"/>
      <c r="VSI61" s="294"/>
      <c r="VSJ61" s="294" t="s">
        <v>15</v>
      </c>
      <c r="VSK61" s="294"/>
      <c r="VSL61" s="294"/>
      <c r="VSM61" s="294"/>
      <c r="VSN61" s="294"/>
      <c r="VSO61" s="294"/>
      <c r="VSP61" s="294"/>
      <c r="VSQ61" s="294"/>
      <c r="VSR61" s="294"/>
      <c r="VSS61" s="294"/>
      <c r="VST61" s="294"/>
      <c r="VSU61" s="294"/>
      <c r="VSV61" s="294"/>
      <c r="VSW61" s="294"/>
      <c r="VSX61" s="294"/>
      <c r="VSY61" s="294"/>
      <c r="VSZ61" s="294" t="s">
        <v>15</v>
      </c>
      <c r="VTA61" s="294"/>
      <c r="VTB61" s="294"/>
      <c r="VTC61" s="294"/>
      <c r="VTD61" s="294"/>
      <c r="VTE61" s="294"/>
      <c r="VTF61" s="294"/>
      <c r="VTG61" s="294"/>
      <c r="VTH61" s="294"/>
      <c r="VTI61" s="294"/>
      <c r="VTJ61" s="294"/>
      <c r="VTK61" s="294"/>
      <c r="VTL61" s="294"/>
      <c r="VTM61" s="294"/>
      <c r="VTN61" s="294"/>
      <c r="VTO61" s="294"/>
      <c r="VTP61" s="294" t="s">
        <v>15</v>
      </c>
      <c r="VTQ61" s="294"/>
      <c r="VTR61" s="294"/>
      <c r="VTS61" s="294"/>
      <c r="VTT61" s="294"/>
      <c r="VTU61" s="294"/>
      <c r="VTV61" s="294"/>
      <c r="VTW61" s="294"/>
      <c r="VTX61" s="294"/>
      <c r="VTY61" s="294"/>
      <c r="VTZ61" s="294"/>
      <c r="VUA61" s="294"/>
      <c r="VUB61" s="294"/>
      <c r="VUC61" s="294"/>
      <c r="VUD61" s="294"/>
      <c r="VUE61" s="294"/>
      <c r="VUF61" s="294" t="s">
        <v>15</v>
      </c>
      <c r="VUG61" s="294"/>
      <c r="VUH61" s="294"/>
      <c r="VUI61" s="294"/>
      <c r="VUJ61" s="294"/>
      <c r="VUK61" s="294"/>
      <c r="VUL61" s="294"/>
      <c r="VUM61" s="294"/>
      <c r="VUN61" s="294"/>
      <c r="VUO61" s="294"/>
      <c r="VUP61" s="294"/>
      <c r="VUQ61" s="294"/>
      <c r="VUR61" s="294"/>
      <c r="VUS61" s="294"/>
      <c r="VUT61" s="294"/>
      <c r="VUU61" s="294"/>
      <c r="VUV61" s="294" t="s">
        <v>15</v>
      </c>
      <c r="VUW61" s="294"/>
      <c r="VUX61" s="294"/>
      <c r="VUY61" s="294"/>
      <c r="VUZ61" s="294"/>
      <c r="VVA61" s="294"/>
      <c r="VVB61" s="294"/>
      <c r="VVC61" s="294"/>
      <c r="VVD61" s="294"/>
      <c r="VVE61" s="294"/>
      <c r="VVF61" s="294"/>
      <c r="VVG61" s="294"/>
      <c r="VVH61" s="294"/>
      <c r="VVI61" s="294"/>
      <c r="VVJ61" s="294"/>
      <c r="VVK61" s="294"/>
      <c r="VVL61" s="294" t="s">
        <v>15</v>
      </c>
      <c r="VVM61" s="294"/>
      <c r="VVN61" s="294"/>
      <c r="VVO61" s="294"/>
      <c r="VVP61" s="294"/>
      <c r="VVQ61" s="294"/>
      <c r="VVR61" s="294"/>
      <c r="VVS61" s="294"/>
      <c r="VVT61" s="294"/>
      <c r="VVU61" s="294"/>
      <c r="VVV61" s="294"/>
      <c r="VVW61" s="294"/>
      <c r="VVX61" s="294"/>
      <c r="VVY61" s="294"/>
      <c r="VVZ61" s="294"/>
      <c r="VWA61" s="294"/>
      <c r="VWB61" s="294" t="s">
        <v>15</v>
      </c>
      <c r="VWC61" s="294"/>
      <c r="VWD61" s="294"/>
      <c r="VWE61" s="294"/>
      <c r="VWF61" s="294"/>
      <c r="VWG61" s="294"/>
      <c r="VWH61" s="294"/>
      <c r="VWI61" s="294"/>
      <c r="VWJ61" s="294"/>
      <c r="VWK61" s="294"/>
      <c r="VWL61" s="294"/>
      <c r="VWM61" s="294"/>
      <c r="VWN61" s="294"/>
      <c r="VWO61" s="294"/>
      <c r="VWP61" s="294"/>
      <c r="VWQ61" s="294"/>
      <c r="VWR61" s="294" t="s">
        <v>15</v>
      </c>
      <c r="VWS61" s="294"/>
      <c r="VWT61" s="294"/>
      <c r="VWU61" s="294"/>
      <c r="VWV61" s="294"/>
      <c r="VWW61" s="294"/>
      <c r="VWX61" s="294"/>
      <c r="VWY61" s="294"/>
      <c r="VWZ61" s="294"/>
      <c r="VXA61" s="294"/>
      <c r="VXB61" s="294"/>
      <c r="VXC61" s="294"/>
      <c r="VXD61" s="294"/>
      <c r="VXE61" s="294"/>
      <c r="VXF61" s="294"/>
      <c r="VXG61" s="294"/>
      <c r="VXH61" s="294" t="s">
        <v>15</v>
      </c>
      <c r="VXI61" s="294"/>
      <c r="VXJ61" s="294"/>
      <c r="VXK61" s="294"/>
      <c r="VXL61" s="294"/>
      <c r="VXM61" s="294"/>
      <c r="VXN61" s="294"/>
      <c r="VXO61" s="294"/>
      <c r="VXP61" s="294"/>
      <c r="VXQ61" s="294"/>
      <c r="VXR61" s="294"/>
      <c r="VXS61" s="294"/>
      <c r="VXT61" s="294"/>
      <c r="VXU61" s="294"/>
      <c r="VXV61" s="294"/>
      <c r="VXW61" s="294"/>
      <c r="VXX61" s="294" t="s">
        <v>15</v>
      </c>
      <c r="VXY61" s="294"/>
      <c r="VXZ61" s="294"/>
      <c r="VYA61" s="294"/>
      <c r="VYB61" s="294"/>
      <c r="VYC61" s="294"/>
      <c r="VYD61" s="294"/>
      <c r="VYE61" s="294"/>
      <c r="VYF61" s="294"/>
      <c r="VYG61" s="294"/>
      <c r="VYH61" s="294"/>
      <c r="VYI61" s="294"/>
      <c r="VYJ61" s="294"/>
      <c r="VYK61" s="294"/>
      <c r="VYL61" s="294"/>
      <c r="VYM61" s="294"/>
      <c r="VYN61" s="294" t="s">
        <v>15</v>
      </c>
      <c r="VYO61" s="294"/>
      <c r="VYP61" s="294"/>
      <c r="VYQ61" s="294"/>
      <c r="VYR61" s="294"/>
      <c r="VYS61" s="294"/>
      <c r="VYT61" s="294"/>
      <c r="VYU61" s="294"/>
      <c r="VYV61" s="294"/>
      <c r="VYW61" s="294"/>
      <c r="VYX61" s="294"/>
      <c r="VYY61" s="294"/>
      <c r="VYZ61" s="294"/>
      <c r="VZA61" s="294"/>
      <c r="VZB61" s="294"/>
      <c r="VZC61" s="294"/>
      <c r="VZD61" s="294" t="s">
        <v>15</v>
      </c>
      <c r="VZE61" s="294"/>
      <c r="VZF61" s="294"/>
      <c r="VZG61" s="294"/>
      <c r="VZH61" s="294"/>
      <c r="VZI61" s="294"/>
      <c r="VZJ61" s="294"/>
      <c r="VZK61" s="294"/>
      <c r="VZL61" s="294"/>
      <c r="VZM61" s="294"/>
      <c r="VZN61" s="294"/>
      <c r="VZO61" s="294"/>
      <c r="VZP61" s="294"/>
      <c r="VZQ61" s="294"/>
      <c r="VZR61" s="294"/>
      <c r="VZS61" s="294"/>
      <c r="VZT61" s="294" t="s">
        <v>15</v>
      </c>
      <c r="VZU61" s="294"/>
      <c r="VZV61" s="294"/>
      <c r="VZW61" s="294"/>
      <c r="VZX61" s="294"/>
      <c r="VZY61" s="294"/>
      <c r="VZZ61" s="294"/>
      <c r="WAA61" s="294"/>
      <c r="WAB61" s="294"/>
      <c r="WAC61" s="294"/>
      <c r="WAD61" s="294"/>
      <c r="WAE61" s="294"/>
      <c r="WAF61" s="294"/>
      <c r="WAG61" s="294"/>
      <c r="WAH61" s="294"/>
      <c r="WAI61" s="294"/>
      <c r="WAJ61" s="294" t="s">
        <v>15</v>
      </c>
      <c r="WAK61" s="294"/>
      <c r="WAL61" s="294"/>
      <c r="WAM61" s="294"/>
      <c r="WAN61" s="294"/>
      <c r="WAO61" s="294"/>
      <c r="WAP61" s="294"/>
      <c r="WAQ61" s="294"/>
      <c r="WAR61" s="294"/>
      <c r="WAS61" s="294"/>
      <c r="WAT61" s="294"/>
      <c r="WAU61" s="294"/>
      <c r="WAV61" s="294"/>
      <c r="WAW61" s="294"/>
      <c r="WAX61" s="294"/>
      <c r="WAY61" s="294"/>
      <c r="WAZ61" s="294" t="s">
        <v>15</v>
      </c>
      <c r="WBA61" s="294"/>
      <c r="WBB61" s="294"/>
      <c r="WBC61" s="294"/>
      <c r="WBD61" s="294"/>
      <c r="WBE61" s="294"/>
      <c r="WBF61" s="294"/>
      <c r="WBG61" s="294"/>
      <c r="WBH61" s="294"/>
      <c r="WBI61" s="294"/>
      <c r="WBJ61" s="294"/>
      <c r="WBK61" s="294"/>
      <c r="WBL61" s="294"/>
      <c r="WBM61" s="294"/>
      <c r="WBN61" s="294"/>
      <c r="WBO61" s="294"/>
      <c r="WBP61" s="294" t="s">
        <v>15</v>
      </c>
      <c r="WBQ61" s="294"/>
      <c r="WBR61" s="294"/>
      <c r="WBS61" s="294"/>
      <c r="WBT61" s="294"/>
      <c r="WBU61" s="294"/>
      <c r="WBV61" s="294"/>
      <c r="WBW61" s="294"/>
      <c r="WBX61" s="294"/>
      <c r="WBY61" s="294"/>
      <c r="WBZ61" s="294"/>
      <c r="WCA61" s="294"/>
      <c r="WCB61" s="294"/>
      <c r="WCC61" s="294"/>
      <c r="WCD61" s="294"/>
      <c r="WCE61" s="294"/>
      <c r="WCF61" s="294" t="s">
        <v>15</v>
      </c>
      <c r="WCG61" s="294"/>
      <c r="WCH61" s="294"/>
      <c r="WCI61" s="294"/>
      <c r="WCJ61" s="294"/>
      <c r="WCK61" s="294"/>
      <c r="WCL61" s="294"/>
      <c r="WCM61" s="294"/>
      <c r="WCN61" s="294"/>
      <c r="WCO61" s="294"/>
      <c r="WCP61" s="294"/>
      <c r="WCQ61" s="294"/>
      <c r="WCR61" s="294"/>
      <c r="WCS61" s="294"/>
      <c r="WCT61" s="294"/>
      <c r="WCU61" s="294"/>
      <c r="WCV61" s="294" t="s">
        <v>15</v>
      </c>
      <c r="WCW61" s="294"/>
      <c r="WCX61" s="294"/>
      <c r="WCY61" s="294"/>
      <c r="WCZ61" s="294"/>
      <c r="WDA61" s="294"/>
      <c r="WDB61" s="294"/>
      <c r="WDC61" s="294"/>
      <c r="WDD61" s="294"/>
      <c r="WDE61" s="294"/>
      <c r="WDF61" s="294"/>
      <c r="WDG61" s="294"/>
      <c r="WDH61" s="294"/>
      <c r="WDI61" s="294"/>
      <c r="WDJ61" s="294"/>
      <c r="WDK61" s="294"/>
      <c r="WDL61" s="294" t="s">
        <v>15</v>
      </c>
      <c r="WDM61" s="294"/>
      <c r="WDN61" s="294"/>
      <c r="WDO61" s="294"/>
      <c r="WDP61" s="294"/>
      <c r="WDQ61" s="294"/>
      <c r="WDR61" s="294"/>
      <c r="WDS61" s="294"/>
      <c r="WDT61" s="294"/>
      <c r="WDU61" s="294"/>
      <c r="WDV61" s="294"/>
      <c r="WDW61" s="294"/>
      <c r="WDX61" s="294"/>
      <c r="WDY61" s="294"/>
      <c r="WDZ61" s="294"/>
      <c r="WEA61" s="294"/>
      <c r="WEB61" s="294" t="s">
        <v>15</v>
      </c>
      <c r="WEC61" s="294"/>
      <c r="WED61" s="294"/>
      <c r="WEE61" s="294"/>
      <c r="WEF61" s="294"/>
      <c r="WEG61" s="294"/>
      <c r="WEH61" s="294"/>
      <c r="WEI61" s="294"/>
      <c r="WEJ61" s="294"/>
      <c r="WEK61" s="294"/>
      <c r="WEL61" s="294"/>
      <c r="WEM61" s="294"/>
      <c r="WEN61" s="294"/>
      <c r="WEO61" s="294"/>
      <c r="WEP61" s="294"/>
      <c r="WEQ61" s="294"/>
      <c r="WER61" s="294" t="s">
        <v>15</v>
      </c>
      <c r="WES61" s="294"/>
      <c r="WET61" s="294"/>
      <c r="WEU61" s="294"/>
      <c r="WEV61" s="294"/>
      <c r="WEW61" s="294"/>
      <c r="WEX61" s="294"/>
      <c r="WEY61" s="294"/>
      <c r="WEZ61" s="294"/>
      <c r="WFA61" s="294"/>
      <c r="WFB61" s="294"/>
      <c r="WFC61" s="294"/>
      <c r="WFD61" s="294"/>
      <c r="WFE61" s="294"/>
      <c r="WFF61" s="294"/>
      <c r="WFG61" s="294"/>
      <c r="WFH61" s="294" t="s">
        <v>15</v>
      </c>
      <c r="WFI61" s="294"/>
      <c r="WFJ61" s="294"/>
      <c r="WFK61" s="294"/>
      <c r="WFL61" s="294"/>
      <c r="WFM61" s="294"/>
      <c r="WFN61" s="294"/>
      <c r="WFO61" s="294"/>
      <c r="WFP61" s="294"/>
      <c r="WFQ61" s="294"/>
      <c r="WFR61" s="294"/>
      <c r="WFS61" s="294"/>
      <c r="WFT61" s="294"/>
      <c r="WFU61" s="294"/>
      <c r="WFV61" s="294"/>
      <c r="WFW61" s="294"/>
      <c r="WFX61" s="294" t="s">
        <v>15</v>
      </c>
      <c r="WFY61" s="294"/>
      <c r="WFZ61" s="294"/>
      <c r="WGA61" s="294"/>
      <c r="WGB61" s="294"/>
      <c r="WGC61" s="294"/>
      <c r="WGD61" s="294"/>
      <c r="WGE61" s="294"/>
      <c r="WGF61" s="294"/>
      <c r="WGG61" s="294"/>
      <c r="WGH61" s="294"/>
      <c r="WGI61" s="294"/>
      <c r="WGJ61" s="294"/>
      <c r="WGK61" s="294"/>
      <c r="WGL61" s="294"/>
      <c r="WGM61" s="294"/>
      <c r="WGN61" s="294" t="s">
        <v>15</v>
      </c>
      <c r="WGO61" s="294"/>
      <c r="WGP61" s="294"/>
      <c r="WGQ61" s="294"/>
      <c r="WGR61" s="294"/>
      <c r="WGS61" s="294"/>
      <c r="WGT61" s="294"/>
      <c r="WGU61" s="294"/>
      <c r="WGV61" s="294"/>
      <c r="WGW61" s="294"/>
      <c r="WGX61" s="294"/>
      <c r="WGY61" s="294"/>
      <c r="WGZ61" s="294"/>
      <c r="WHA61" s="294"/>
      <c r="WHB61" s="294"/>
      <c r="WHC61" s="294"/>
      <c r="WHD61" s="294" t="s">
        <v>15</v>
      </c>
      <c r="WHE61" s="294"/>
      <c r="WHF61" s="294"/>
      <c r="WHG61" s="294"/>
      <c r="WHH61" s="294"/>
      <c r="WHI61" s="294"/>
      <c r="WHJ61" s="294"/>
      <c r="WHK61" s="294"/>
      <c r="WHL61" s="294"/>
      <c r="WHM61" s="294"/>
      <c r="WHN61" s="294"/>
      <c r="WHO61" s="294"/>
      <c r="WHP61" s="294"/>
      <c r="WHQ61" s="294"/>
      <c r="WHR61" s="294"/>
      <c r="WHS61" s="294"/>
      <c r="WHT61" s="294" t="s">
        <v>15</v>
      </c>
      <c r="WHU61" s="294"/>
      <c r="WHV61" s="294"/>
      <c r="WHW61" s="294"/>
      <c r="WHX61" s="294"/>
      <c r="WHY61" s="294"/>
      <c r="WHZ61" s="294"/>
      <c r="WIA61" s="294"/>
      <c r="WIB61" s="294"/>
      <c r="WIC61" s="294"/>
      <c r="WID61" s="294"/>
      <c r="WIE61" s="294"/>
      <c r="WIF61" s="294"/>
      <c r="WIG61" s="294"/>
      <c r="WIH61" s="294"/>
      <c r="WII61" s="294"/>
      <c r="WIJ61" s="294" t="s">
        <v>15</v>
      </c>
      <c r="WIK61" s="294"/>
      <c r="WIL61" s="294"/>
      <c r="WIM61" s="294"/>
      <c r="WIN61" s="294"/>
      <c r="WIO61" s="294"/>
      <c r="WIP61" s="294"/>
      <c r="WIQ61" s="294"/>
      <c r="WIR61" s="294"/>
      <c r="WIS61" s="294"/>
      <c r="WIT61" s="294"/>
      <c r="WIU61" s="294"/>
      <c r="WIV61" s="294"/>
      <c r="WIW61" s="294"/>
      <c r="WIX61" s="294"/>
      <c r="WIY61" s="294"/>
      <c r="WIZ61" s="294" t="s">
        <v>15</v>
      </c>
      <c r="WJA61" s="294"/>
      <c r="WJB61" s="294"/>
      <c r="WJC61" s="294"/>
      <c r="WJD61" s="294"/>
      <c r="WJE61" s="294"/>
      <c r="WJF61" s="294"/>
      <c r="WJG61" s="294"/>
      <c r="WJH61" s="294"/>
      <c r="WJI61" s="294"/>
      <c r="WJJ61" s="294"/>
      <c r="WJK61" s="294"/>
      <c r="WJL61" s="294"/>
      <c r="WJM61" s="294"/>
      <c r="WJN61" s="294"/>
      <c r="WJO61" s="294"/>
      <c r="WJP61" s="294" t="s">
        <v>15</v>
      </c>
      <c r="WJQ61" s="294"/>
      <c r="WJR61" s="294"/>
      <c r="WJS61" s="294"/>
      <c r="WJT61" s="294"/>
      <c r="WJU61" s="294"/>
      <c r="WJV61" s="294"/>
      <c r="WJW61" s="294"/>
      <c r="WJX61" s="294"/>
      <c r="WJY61" s="294"/>
      <c r="WJZ61" s="294"/>
      <c r="WKA61" s="294"/>
      <c r="WKB61" s="294"/>
      <c r="WKC61" s="294"/>
      <c r="WKD61" s="294"/>
      <c r="WKE61" s="294"/>
      <c r="WKF61" s="294" t="s">
        <v>15</v>
      </c>
      <c r="WKG61" s="294"/>
      <c r="WKH61" s="294"/>
      <c r="WKI61" s="294"/>
      <c r="WKJ61" s="294"/>
      <c r="WKK61" s="294"/>
      <c r="WKL61" s="294"/>
      <c r="WKM61" s="294"/>
      <c r="WKN61" s="294"/>
      <c r="WKO61" s="294"/>
      <c r="WKP61" s="294"/>
      <c r="WKQ61" s="294"/>
      <c r="WKR61" s="294"/>
      <c r="WKS61" s="294"/>
      <c r="WKT61" s="294"/>
      <c r="WKU61" s="294"/>
      <c r="WKV61" s="294" t="s">
        <v>15</v>
      </c>
      <c r="WKW61" s="294"/>
      <c r="WKX61" s="294"/>
      <c r="WKY61" s="294"/>
      <c r="WKZ61" s="294"/>
      <c r="WLA61" s="294"/>
      <c r="WLB61" s="294"/>
      <c r="WLC61" s="294"/>
      <c r="WLD61" s="294"/>
      <c r="WLE61" s="294"/>
      <c r="WLF61" s="294"/>
      <c r="WLG61" s="294"/>
      <c r="WLH61" s="294"/>
      <c r="WLI61" s="294"/>
      <c r="WLJ61" s="294"/>
      <c r="WLK61" s="294"/>
      <c r="WLL61" s="294" t="s">
        <v>15</v>
      </c>
      <c r="WLM61" s="294"/>
      <c r="WLN61" s="294"/>
      <c r="WLO61" s="294"/>
      <c r="WLP61" s="294"/>
      <c r="WLQ61" s="294"/>
      <c r="WLR61" s="294"/>
      <c r="WLS61" s="294"/>
      <c r="WLT61" s="294"/>
      <c r="WLU61" s="294"/>
      <c r="WLV61" s="294"/>
      <c r="WLW61" s="294"/>
      <c r="WLX61" s="294"/>
      <c r="WLY61" s="294"/>
      <c r="WLZ61" s="294"/>
      <c r="WMA61" s="294"/>
      <c r="WMB61" s="294" t="s">
        <v>15</v>
      </c>
      <c r="WMC61" s="294"/>
      <c r="WMD61" s="294"/>
      <c r="WME61" s="294"/>
      <c r="WMF61" s="294"/>
      <c r="WMG61" s="294"/>
      <c r="WMH61" s="294"/>
      <c r="WMI61" s="294"/>
      <c r="WMJ61" s="294"/>
      <c r="WMK61" s="294"/>
      <c r="WML61" s="294"/>
      <c r="WMM61" s="294"/>
      <c r="WMN61" s="294"/>
      <c r="WMO61" s="294"/>
      <c r="WMP61" s="294"/>
      <c r="WMQ61" s="294"/>
      <c r="WMR61" s="294" t="s">
        <v>15</v>
      </c>
      <c r="WMS61" s="294"/>
      <c r="WMT61" s="294"/>
      <c r="WMU61" s="294"/>
      <c r="WMV61" s="294"/>
      <c r="WMW61" s="294"/>
      <c r="WMX61" s="294"/>
      <c r="WMY61" s="294"/>
      <c r="WMZ61" s="294"/>
      <c r="WNA61" s="294"/>
      <c r="WNB61" s="294"/>
      <c r="WNC61" s="294"/>
      <c r="WND61" s="294"/>
      <c r="WNE61" s="294"/>
      <c r="WNF61" s="294"/>
      <c r="WNG61" s="294"/>
      <c r="WNH61" s="294" t="s">
        <v>15</v>
      </c>
      <c r="WNI61" s="294"/>
      <c r="WNJ61" s="294"/>
      <c r="WNK61" s="294"/>
      <c r="WNL61" s="294"/>
      <c r="WNM61" s="294"/>
      <c r="WNN61" s="294"/>
      <c r="WNO61" s="294"/>
      <c r="WNP61" s="294"/>
      <c r="WNQ61" s="294"/>
      <c r="WNR61" s="294"/>
      <c r="WNS61" s="294"/>
      <c r="WNT61" s="294"/>
      <c r="WNU61" s="294"/>
      <c r="WNV61" s="294"/>
      <c r="WNW61" s="294"/>
      <c r="WNX61" s="294" t="s">
        <v>15</v>
      </c>
      <c r="WNY61" s="294"/>
      <c r="WNZ61" s="294"/>
      <c r="WOA61" s="294"/>
      <c r="WOB61" s="294"/>
      <c r="WOC61" s="294"/>
      <c r="WOD61" s="294"/>
      <c r="WOE61" s="294"/>
      <c r="WOF61" s="294"/>
      <c r="WOG61" s="294"/>
      <c r="WOH61" s="294"/>
      <c r="WOI61" s="294"/>
      <c r="WOJ61" s="294"/>
      <c r="WOK61" s="294"/>
      <c r="WOL61" s="294"/>
      <c r="WOM61" s="294"/>
      <c r="WON61" s="294" t="s">
        <v>15</v>
      </c>
      <c r="WOO61" s="294"/>
      <c r="WOP61" s="294"/>
      <c r="WOQ61" s="294"/>
      <c r="WOR61" s="294"/>
      <c r="WOS61" s="294"/>
      <c r="WOT61" s="294"/>
      <c r="WOU61" s="294"/>
      <c r="WOV61" s="294"/>
      <c r="WOW61" s="294"/>
      <c r="WOX61" s="294"/>
      <c r="WOY61" s="294"/>
      <c r="WOZ61" s="294"/>
      <c r="WPA61" s="294"/>
      <c r="WPB61" s="294"/>
      <c r="WPC61" s="294"/>
      <c r="WPD61" s="294" t="s">
        <v>15</v>
      </c>
      <c r="WPE61" s="294"/>
      <c r="WPF61" s="294"/>
      <c r="WPG61" s="294"/>
      <c r="WPH61" s="294"/>
      <c r="WPI61" s="294"/>
      <c r="WPJ61" s="294"/>
      <c r="WPK61" s="294"/>
      <c r="WPL61" s="294"/>
      <c r="WPM61" s="294"/>
      <c r="WPN61" s="294"/>
      <c r="WPO61" s="294"/>
      <c r="WPP61" s="294"/>
      <c r="WPQ61" s="294"/>
      <c r="WPR61" s="294"/>
      <c r="WPS61" s="294"/>
      <c r="WPT61" s="294" t="s">
        <v>15</v>
      </c>
      <c r="WPU61" s="294"/>
      <c r="WPV61" s="294"/>
      <c r="WPW61" s="294"/>
      <c r="WPX61" s="294"/>
      <c r="WPY61" s="294"/>
      <c r="WPZ61" s="294"/>
      <c r="WQA61" s="294"/>
      <c r="WQB61" s="294"/>
      <c r="WQC61" s="294"/>
      <c r="WQD61" s="294"/>
      <c r="WQE61" s="294"/>
      <c r="WQF61" s="294"/>
      <c r="WQG61" s="294"/>
      <c r="WQH61" s="294"/>
      <c r="WQI61" s="294"/>
      <c r="WQJ61" s="294" t="s">
        <v>15</v>
      </c>
      <c r="WQK61" s="294"/>
      <c r="WQL61" s="294"/>
      <c r="WQM61" s="294"/>
      <c r="WQN61" s="294"/>
      <c r="WQO61" s="294"/>
      <c r="WQP61" s="294"/>
      <c r="WQQ61" s="294"/>
      <c r="WQR61" s="294"/>
      <c r="WQS61" s="294"/>
      <c r="WQT61" s="294"/>
      <c r="WQU61" s="294"/>
      <c r="WQV61" s="294"/>
      <c r="WQW61" s="294"/>
      <c r="WQX61" s="294"/>
      <c r="WQY61" s="294"/>
      <c r="WQZ61" s="294" t="s">
        <v>15</v>
      </c>
      <c r="WRA61" s="294"/>
      <c r="WRB61" s="294"/>
      <c r="WRC61" s="294"/>
      <c r="WRD61" s="294"/>
      <c r="WRE61" s="294"/>
      <c r="WRF61" s="294"/>
      <c r="WRG61" s="294"/>
      <c r="WRH61" s="294"/>
      <c r="WRI61" s="294"/>
      <c r="WRJ61" s="294"/>
      <c r="WRK61" s="294"/>
      <c r="WRL61" s="294"/>
      <c r="WRM61" s="294"/>
      <c r="WRN61" s="294"/>
      <c r="WRO61" s="294"/>
      <c r="WRP61" s="294" t="s">
        <v>15</v>
      </c>
      <c r="WRQ61" s="294"/>
      <c r="WRR61" s="294"/>
      <c r="WRS61" s="294"/>
      <c r="WRT61" s="294"/>
      <c r="WRU61" s="294"/>
      <c r="WRV61" s="294"/>
      <c r="WRW61" s="294"/>
      <c r="WRX61" s="294"/>
      <c r="WRY61" s="294"/>
      <c r="WRZ61" s="294"/>
      <c r="WSA61" s="294"/>
      <c r="WSB61" s="294"/>
      <c r="WSC61" s="294"/>
      <c r="WSD61" s="294"/>
      <c r="WSE61" s="294"/>
      <c r="WSF61" s="294" t="s">
        <v>15</v>
      </c>
      <c r="WSG61" s="294"/>
      <c r="WSH61" s="294"/>
      <c r="WSI61" s="294"/>
      <c r="WSJ61" s="294"/>
      <c r="WSK61" s="294"/>
      <c r="WSL61" s="294"/>
      <c r="WSM61" s="294"/>
      <c r="WSN61" s="294"/>
      <c r="WSO61" s="294"/>
      <c r="WSP61" s="294"/>
      <c r="WSQ61" s="294"/>
      <c r="WSR61" s="294"/>
      <c r="WSS61" s="294"/>
      <c r="WST61" s="294"/>
      <c r="WSU61" s="294"/>
      <c r="WSV61" s="294" t="s">
        <v>15</v>
      </c>
      <c r="WSW61" s="294"/>
      <c r="WSX61" s="294"/>
      <c r="WSY61" s="294"/>
      <c r="WSZ61" s="294"/>
      <c r="WTA61" s="294"/>
      <c r="WTB61" s="294"/>
      <c r="WTC61" s="294"/>
      <c r="WTD61" s="294"/>
      <c r="WTE61" s="294"/>
      <c r="WTF61" s="294"/>
      <c r="WTG61" s="294"/>
      <c r="WTH61" s="294"/>
      <c r="WTI61" s="294"/>
      <c r="WTJ61" s="294"/>
      <c r="WTK61" s="294"/>
      <c r="WTL61" s="294" t="s">
        <v>15</v>
      </c>
      <c r="WTM61" s="294"/>
      <c r="WTN61" s="294"/>
      <c r="WTO61" s="294"/>
      <c r="WTP61" s="294"/>
      <c r="WTQ61" s="294"/>
      <c r="WTR61" s="294"/>
      <c r="WTS61" s="294"/>
      <c r="WTT61" s="294"/>
      <c r="WTU61" s="294"/>
      <c r="WTV61" s="294"/>
      <c r="WTW61" s="294"/>
      <c r="WTX61" s="294"/>
      <c r="WTY61" s="294"/>
      <c r="WTZ61" s="294"/>
      <c r="WUA61" s="294"/>
      <c r="WUB61" s="294" t="s">
        <v>15</v>
      </c>
      <c r="WUC61" s="294"/>
      <c r="WUD61" s="294"/>
      <c r="WUE61" s="294"/>
      <c r="WUF61" s="294"/>
      <c r="WUG61" s="294"/>
      <c r="WUH61" s="294"/>
      <c r="WUI61" s="294"/>
      <c r="WUJ61" s="294"/>
      <c r="WUK61" s="294"/>
      <c r="WUL61" s="294"/>
      <c r="WUM61" s="294"/>
      <c r="WUN61" s="294"/>
      <c r="WUO61" s="294"/>
      <c r="WUP61" s="294"/>
      <c r="WUQ61" s="294"/>
      <c r="WUR61" s="294" t="s">
        <v>15</v>
      </c>
      <c r="WUS61" s="294"/>
      <c r="WUT61" s="294"/>
      <c r="WUU61" s="294"/>
      <c r="WUV61" s="294"/>
      <c r="WUW61" s="294"/>
      <c r="WUX61" s="294"/>
      <c r="WUY61" s="294"/>
      <c r="WUZ61" s="294"/>
      <c r="WVA61" s="294"/>
      <c r="WVB61" s="294"/>
      <c r="WVC61" s="294"/>
      <c r="WVD61" s="294"/>
      <c r="WVE61" s="294"/>
      <c r="WVF61" s="294"/>
      <c r="WVG61" s="294"/>
      <c r="WVH61" s="294" t="s">
        <v>15</v>
      </c>
      <c r="WVI61" s="294"/>
      <c r="WVJ61" s="294"/>
      <c r="WVK61" s="294"/>
      <c r="WVL61" s="294"/>
      <c r="WVM61" s="294"/>
      <c r="WVN61" s="294"/>
      <c r="WVO61" s="294"/>
      <c r="WVP61" s="294"/>
      <c r="WVQ61" s="294"/>
      <c r="WVR61" s="294"/>
      <c r="WVS61" s="294"/>
      <c r="WVT61" s="294"/>
      <c r="WVU61" s="294"/>
      <c r="WVV61" s="294"/>
      <c r="WVW61" s="294"/>
      <c r="WVX61" s="294" t="s">
        <v>15</v>
      </c>
      <c r="WVY61" s="294"/>
      <c r="WVZ61" s="294"/>
      <c r="WWA61" s="294"/>
      <c r="WWB61" s="294"/>
      <c r="WWC61" s="294"/>
      <c r="WWD61" s="294"/>
      <c r="WWE61" s="294"/>
      <c r="WWF61" s="294"/>
      <c r="WWG61" s="294"/>
      <c r="WWH61" s="294"/>
      <c r="WWI61" s="294"/>
      <c r="WWJ61" s="294"/>
      <c r="WWK61" s="294"/>
      <c r="WWL61" s="294"/>
      <c r="WWM61" s="294"/>
      <c r="WWN61" s="294" t="s">
        <v>15</v>
      </c>
      <c r="WWO61" s="294"/>
      <c r="WWP61" s="294"/>
      <c r="WWQ61" s="294"/>
      <c r="WWR61" s="294"/>
      <c r="WWS61" s="294"/>
      <c r="WWT61" s="294"/>
      <c r="WWU61" s="294"/>
      <c r="WWV61" s="294"/>
      <c r="WWW61" s="294"/>
      <c r="WWX61" s="294"/>
      <c r="WWY61" s="294"/>
      <c r="WWZ61" s="294"/>
      <c r="WXA61" s="294"/>
      <c r="WXB61" s="294"/>
      <c r="WXC61" s="294"/>
      <c r="WXD61" s="294" t="s">
        <v>15</v>
      </c>
      <c r="WXE61" s="294"/>
      <c r="WXF61" s="294"/>
      <c r="WXG61" s="294"/>
      <c r="WXH61" s="294"/>
      <c r="WXI61" s="294"/>
      <c r="WXJ61" s="294"/>
      <c r="WXK61" s="294"/>
      <c r="WXL61" s="294"/>
      <c r="WXM61" s="294"/>
      <c r="WXN61" s="294"/>
      <c r="WXO61" s="294"/>
      <c r="WXP61" s="294"/>
      <c r="WXQ61" s="294"/>
      <c r="WXR61" s="294"/>
      <c r="WXS61" s="294"/>
      <c r="WXT61" s="294" t="s">
        <v>15</v>
      </c>
      <c r="WXU61" s="294"/>
      <c r="WXV61" s="294"/>
      <c r="WXW61" s="294"/>
      <c r="WXX61" s="294"/>
      <c r="WXY61" s="294"/>
      <c r="WXZ61" s="294"/>
      <c r="WYA61" s="294"/>
      <c r="WYB61" s="294"/>
      <c r="WYC61" s="294"/>
      <c r="WYD61" s="294"/>
      <c r="WYE61" s="294"/>
      <c r="WYF61" s="294"/>
      <c r="WYG61" s="294"/>
      <c r="WYH61" s="294"/>
      <c r="WYI61" s="294"/>
      <c r="WYJ61" s="294" t="s">
        <v>15</v>
      </c>
      <c r="WYK61" s="294"/>
      <c r="WYL61" s="294"/>
      <c r="WYM61" s="294"/>
      <c r="WYN61" s="294"/>
      <c r="WYO61" s="294"/>
      <c r="WYP61" s="294"/>
      <c r="WYQ61" s="294"/>
      <c r="WYR61" s="294"/>
      <c r="WYS61" s="294"/>
      <c r="WYT61" s="294"/>
      <c r="WYU61" s="294"/>
      <c r="WYV61" s="294"/>
      <c r="WYW61" s="294"/>
      <c r="WYX61" s="294"/>
      <c r="WYY61" s="294"/>
      <c r="WYZ61" s="294" t="s">
        <v>15</v>
      </c>
      <c r="WZA61" s="294"/>
      <c r="WZB61" s="294"/>
      <c r="WZC61" s="294"/>
      <c r="WZD61" s="294"/>
      <c r="WZE61" s="294"/>
      <c r="WZF61" s="294"/>
      <c r="WZG61" s="294"/>
      <c r="WZH61" s="294"/>
      <c r="WZI61" s="294"/>
      <c r="WZJ61" s="294"/>
      <c r="WZK61" s="294"/>
      <c r="WZL61" s="294"/>
      <c r="WZM61" s="294"/>
      <c r="WZN61" s="294"/>
      <c r="WZO61" s="294"/>
      <c r="WZP61" s="294" t="s">
        <v>15</v>
      </c>
      <c r="WZQ61" s="294"/>
      <c r="WZR61" s="294"/>
      <c r="WZS61" s="294"/>
      <c r="WZT61" s="294"/>
      <c r="WZU61" s="294"/>
      <c r="WZV61" s="294"/>
      <c r="WZW61" s="294"/>
      <c r="WZX61" s="294"/>
      <c r="WZY61" s="294"/>
      <c r="WZZ61" s="294"/>
      <c r="XAA61" s="294"/>
      <c r="XAB61" s="294"/>
      <c r="XAC61" s="294"/>
      <c r="XAD61" s="294"/>
      <c r="XAE61" s="294"/>
      <c r="XAF61" s="294" t="s">
        <v>15</v>
      </c>
      <c r="XAG61" s="294"/>
      <c r="XAH61" s="294"/>
      <c r="XAI61" s="294"/>
      <c r="XAJ61" s="294"/>
      <c r="XAK61" s="294"/>
      <c r="XAL61" s="294"/>
      <c r="XAM61" s="294"/>
      <c r="XAN61" s="294"/>
      <c r="XAO61" s="294"/>
      <c r="XAP61" s="294"/>
      <c r="XAQ61" s="294"/>
      <c r="XAR61" s="294"/>
      <c r="XAS61" s="294"/>
      <c r="XAT61" s="294"/>
      <c r="XAU61" s="294"/>
      <c r="XAV61" s="294" t="s">
        <v>15</v>
      </c>
      <c r="XAW61" s="294"/>
      <c r="XAX61" s="294"/>
      <c r="XAY61" s="294"/>
      <c r="XAZ61" s="294"/>
      <c r="XBA61" s="294"/>
      <c r="XBB61" s="294"/>
      <c r="XBC61" s="294"/>
      <c r="XBD61" s="294"/>
      <c r="XBE61" s="294"/>
      <c r="XBF61" s="294"/>
      <c r="XBG61" s="294"/>
      <c r="XBH61" s="294"/>
      <c r="XBI61" s="294"/>
      <c r="XBJ61" s="294"/>
      <c r="XBK61" s="294"/>
      <c r="XBL61" s="294" t="s">
        <v>15</v>
      </c>
      <c r="XBM61" s="294"/>
      <c r="XBN61" s="294"/>
      <c r="XBO61" s="294"/>
      <c r="XBP61" s="294"/>
      <c r="XBQ61" s="294"/>
      <c r="XBR61" s="294"/>
      <c r="XBS61" s="294"/>
      <c r="XBT61" s="294"/>
      <c r="XBU61" s="294"/>
      <c r="XBV61" s="294"/>
      <c r="XBW61" s="294"/>
      <c r="XBX61" s="294"/>
      <c r="XBY61" s="294"/>
      <c r="XBZ61" s="294"/>
      <c r="XCA61" s="294"/>
      <c r="XCB61" s="294" t="s">
        <v>15</v>
      </c>
      <c r="XCC61" s="294"/>
      <c r="XCD61" s="294"/>
      <c r="XCE61" s="294"/>
      <c r="XCF61" s="294"/>
      <c r="XCG61" s="294"/>
      <c r="XCH61" s="294"/>
      <c r="XCI61" s="294"/>
      <c r="XCJ61" s="294"/>
      <c r="XCK61" s="294"/>
      <c r="XCL61" s="294"/>
      <c r="XCM61" s="294"/>
      <c r="XCN61" s="294"/>
      <c r="XCO61" s="294"/>
      <c r="XCP61" s="294"/>
      <c r="XCQ61" s="294"/>
      <c r="XCR61" s="294" t="s">
        <v>15</v>
      </c>
      <c r="XCS61" s="294"/>
      <c r="XCT61" s="294"/>
      <c r="XCU61" s="294"/>
      <c r="XCV61" s="294"/>
      <c r="XCW61" s="294"/>
      <c r="XCX61" s="294"/>
      <c r="XCY61" s="294"/>
      <c r="XCZ61" s="294"/>
      <c r="XDA61" s="294"/>
      <c r="XDB61" s="294"/>
      <c r="XDC61" s="294"/>
      <c r="XDD61" s="294"/>
      <c r="XDE61" s="294"/>
      <c r="XDF61" s="294"/>
      <c r="XDG61" s="294"/>
      <c r="XDH61" s="294" t="s">
        <v>15</v>
      </c>
      <c r="XDI61" s="294"/>
      <c r="XDJ61" s="294"/>
      <c r="XDK61" s="294"/>
      <c r="XDL61" s="294"/>
      <c r="XDM61" s="294"/>
      <c r="XDN61" s="294"/>
      <c r="XDO61" s="294"/>
      <c r="XDP61" s="294"/>
      <c r="XDQ61" s="294"/>
      <c r="XDR61" s="294"/>
      <c r="XDS61" s="294"/>
      <c r="XDT61" s="294"/>
      <c r="XDU61" s="294"/>
      <c r="XDV61" s="294"/>
      <c r="XDW61" s="294"/>
      <c r="XDX61" s="294" t="s">
        <v>15</v>
      </c>
      <c r="XDY61" s="294"/>
      <c r="XDZ61" s="294"/>
      <c r="XEA61" s="294"/>
      <c r="XEB61" s="294"/>
      <c r="XEC61" s="294"/>
      <c r="XED61" s="294"/>
      <c r="XEE61" s="294"/>
      <c r="XEF61" s="294"/>
      <c r="XEG61" s="294"/>
      <c r="XEH61" s="294"/>
      <c r="XEI61" s="294"/>
      <c r="XEJ61" s="294"/>
      <c r="XEK61" s="294"/>
      <c r="XEL61" s="294"/>
      <c r="XEM61" s="294"/>
      <c r="XEN61" s="294" t="s">
        <v>15</v>
      </c>
      <c r="XEO61" s="294"/>
      <c r="XEP61" s="294"/>
      <c r="XEQ61" s="294"/>
      <c r="XER61" s="294"/>
      <c r="XES61" s="294"/>
      <c r="XET61" s="294"/>
      <c r="XEU61" s="294"/>
      <c r="XEV61" s="294"/>
      <c r="XEW61" s="294"/>
      <c r="XEX61" s="294"/>
      <c r="XEY61" s="294"/>
      <c r="XEZ61" s="294"/>
      <c r="XFA61" s="294"/>
      <c r="XFB61" s="294"/>
      <c r="XFC61" s="294"/>
    </row>
    <row r="63" spans="1:16383">
      <c r="A63" s="292" t="s">
        <v>3</v>
      </c>
      <c r="B63" s="292"/>
      <c r="C63" s="292"/>
      <c r="D63" s="292"/>
      <c r="E63" s="293" t="s">
        <v>4</v>
      </c>
      <c r="F63" s="293"/>
      <c r="G63" s="293"/>
      <c r="H63" s="293"/>
      <c r="I63" s="293"/>
      <c r="J63" s="293"/>
      <c r="K63" s="293"/>
      <c r="L63" s="293"/>
      <c r="M63" s="293"/>
      <c r="N63" s="293"/>
      <c r="O63" s="293"/>
    </row>
    <row r="64" spans="1:16383">
      <c r="A64" s="292"/>
      <c r="B64" s="292"/>
      <c r="C64" s="292"/>
      <c r="D64" s="292"/>
      <c r="E64" s="293" t="s">
        <v>6</v>
      </c>
      <c r="F64" s="293"/>
      <c r="G64" s="293"/>
      <c r="H64" s="293" t="s">
        <v>7</v>
      </c>
      <c r="I64" s="293"/>
      <c r="J64" s="293"/>
      <c r="K64" s="293" t="s">
        <v>8</v>
      </c>
      <c r="L64" s="293"/>
      <c r="M64" s="293"/>
      <c r="N64" s="293" t="s">
        <v>9</v>
      </c>
      <c r="O64" s="293"/>
    </row>
    <row r="86" spans="1:15">
      <c r="A86" s="294" t="s">
        <v>17</v>
      </c>
      <c r="B86" s="294"/>
      <c r="C86" s="294"/>
      <c r="D86" s="294"/>
      <c r="E86" s="294"/>
      <c r="F86" s="294"/>
      <c r="G86" s="294"/>
      <c r="H86" s="294"/>
      <c r="I86" s="294"/>
      <c r="J86" s="294"/>
      <c r="K86" s="294"/>
      <c r="L86" s="294"/>
      <c r="M86" s="294"/>
      <c r="N86" s="294"/>
      <c r="O86" s="294"/>
    </row>
    <row r="88" spans="1:15">
      <c r="A88" s="292" t="s">
        <v>3</v>
      </c>
      <c r="B88" s="292"/>
      <c r="C88" s="292"/>
      <c r="D88" s="292"/>
      <c r="E88" s="293" t="s">
        <v>4</v>
      </c>
      <c r="F88" s="293"/>
      <c r="G88" s="293"/>
      <c r="H88" s="293"/>
      <c r="I88" s="293"/>
      <c r="J88" s="293"/>
      <c r="K88" s="293"/>
      <c r="L88" s="293"/>
      <c r="M88" s="293"/>
      <c r="N88" s="293"/>
      <c r="O88" s="293"/>
    </row>
    <row r="89" spans="1:15">
      <c r="A89" s="292"/>
      <c r="B89" s="292"/>
      <c r="C89" s="292"/>
      <c r="D89" s="292"/>
      <c r="E89" s="293" t="s">
        <v>6</v>
      </c>
      <c r="F89" s="293"/>
      <c r="G89" s="293"/>
      <c r="H89" s="293" t="s">
        <v>7</v>
      </c>
      <c r="I89" s="293"/>
      <c r="J89" s="293"/>
      <c r="K89" s="293" t="s">
        <v>8</v>
      </c>
      <c r="L89" s="293"/>
      <c r="M89" s="293"/>
      <c r="N89" s="293" t="s">
        <v>9</v>
      </c>
      <c r="O89" s="293"/>
    </row>
    <row r="111" spans="1:15">
      <c r="A111" s="294" t="s">
        <v>48</v>
      </c>
      <c r="B111" s="294"/>
      <c r="C111" s="294"/>
      <c r="D111" s="294"/>
      <c r="E111" s="294"/>
      <c r="F111" s="294"/>
      <c r="G111" s="294"/>
      <c r="H111" s="294"/>
      <c r="I111" s="294"/>
      <c r="J111" s="294"/>
      <c r="K111" s="294"/>
      <c r="L111" s="294"/>
      <c r="M111" s="294"/>
      <c r="N111" s="294"/>
      <c r="O111" s="294"/>
    </row>
    <row r="113" spans="1:15">
      <c r="A113" s="292" t="s">
        <v>3</v>
      </c>
      <c r="B113" s="292"/>
      <c r="C113" s="292"/>
      <c r="D113" s="292"/>
      <c r="E113" s="293" t="s">
        <v>4</v>
      </c>
      <c r="F113" s="293"/>
      <c r="G113" s="293"/>
      <c r="H113" s="293"/>
      <c r="I113" s="293"/>
      <c r="J113" s="293"/>
      <c r="K113" s="293"/>
      <c r="L113" s="293"/>
      <c r="M113" s="293"/>
      <c r="N113" s="293"/>
      <c r="O113" s="293"/>
    </row>
    <row r="114" spans="1:15">
      <c r="A114" s="292"/>
      <c r="B114" s="292"/>
      <c r="C114" s="292"/>
      <c r="D114" s="292"/>
      <c r="E114" s="293" t="s">
        <v>6</v>
      </c>
      <c r="F114" s="293"/>
      <c r="G114" s="293"/>
      <c r="H114" s="293" t="s">
        <v>7</v>
      </c>
      <c r="I114" s="293"/>
      <c r="J114" s="293"/>
      <c r="K114" s="293" t="s">
        <v>8</v>
      </c>
      <c r="L114" s="293"/>
      <c r="M114" s="293"/>
      <c r="N114" s="293" t="s">
        <v>9</v>
      </c>
      <c r="O114" s="293"/>
    </row>
    <row r="136" spans="1:15" ht="15.75" thickBot="1"/>
    <row r="137" spans="1:15" ht="19.5" thickBot="1">
      <c r="A137" s="295" t="s">
        <v>18</v>
      </c>
      <c r="B137" s="296"/>
      <c r="C137" s="296"/>
      <c r="D137" s="296"/>
      <c r="E137" s="296"/>
      <c r="F137" s="296"/>
      <c r="G137" s="296"/>
      <c r="H137" s="296"/>
      <c r="I137" s="296"/>
      <c r="J137" s="296"/>
      <c r="K137" s="296"/>
      <c r="L137" s="296"/>
      <c r="M137" s="296"/>
      <c r="N137" s="297"/>
      <c r="O137" s="298"/>
    </row>
    <row r="138" spans="1:15" ht="16.5" thickBot="1">
      <c r="A138" s="299" t="s">
        <v>19</v>
      </c>
      <c r="B138" s="17" t="s">
        <v>20</v>
      </c>
      <c r="C138" s="301" t="s">
        <v>6</v>
      </c>
      <c r="D138" s="302"/>
      <c r="E138" s="303"/>
      <c r="F138" s="301" t="s">
        <v>8</v>
      </c>
      <c r="G138" s="302"/>
      <c r="H138" s="303"/>
      <c r="I138" s="301" t="s">
        <v>7</v>
      </c>
      <c r="J138" s="302"/>
      <c r="K138" s="302"/>
      <c r="L138" s="303"/>
      <c r="M138" s="301" t="s">
        <v>9</v>
      </c>
      <c r="N138" s="302"/>
      <c r="O138" s="303"/>
    </row>
    <row r="139" spans="1:15" ht="63.75" thickBot="1">
      <c r="A139" s="300"/>
      <c r="B139" s="18" t="s">
        <v>37</v>
      </c>
      <c r="C139" s="19" t="s">
        <v>21</v>
      </c>
      <c r="D139" s="20" t="s">
        <v>22</v>
      </c>
      <c r="E139" s="21" t="s">
        <v>23</v>
      </c>
      <c r="F139" s="19" t="s">
        <v>24</v>
      </c>
      <c r="G139" s="20" t="s">
        <v>25</v>
      </c>
      <c r="H139" s="21" t="s">
        <v>26</v>
      </c>
      <c r="I139" s="19" t="s">
        <v>27</v>
      </c>
      <c r="J139" s="20" t="s">
        <v>25</v>
      </c>
      <c r="K139" s="20" t="s">
        <v>28</v>
      </c>
      <c r="L139" s="21" t="s">
        <v>29</v>
      </c>
      <c r="M139" s="19" t="s">
        <v>30</v>
      </c>
      <c r="N139" s="22" t="s">
        <v>31</v>
      </c>
      <c r="O139" s="21" t="s">
        <v>32</v>
      </c>
    </row>
    <row r="140" spans="1:15" ht="15.75" thickBot="1">
      <c r="A140" s="270" t="s">
        <v>33</v>
      </c>
      <c r="B140" s="271">
        <v>9286.64</v>
      </c>
      <c r="C140" s="272">
        <v>3072.74</v>
      </c>
      <c r="D140" s="273">
        <v>1824.58</v>
      </c>
      <c r="E140" s="274">
        <v>1044.26</v>
      </c>
      <c r="F140" s="272">
        <v>7627.82</v>
      </c>
      <c r="G140" s="273">
        <v>9894.0499999999993</v>
      </c>
      <c r="H140" s="275"/>
      <c r="I140" s="272">
        <v>2273.16</v>
      </c>
      <c r="J140" s="273">
        <v>2289.34</v>
      </c>
      <c r="K140" s="273">
        <v>684.29</v>
      </c>
      <c r="L140" s="274">
        <v>1896.67</v>
      </c>
      <c r="M140" s="272">
        <v>772.92</v>
      </c>
      <c r="N140" s="273">
        <v>696</v>
      </c>
      <c r="O140" s="274">
        <v>588</v>
      </c>
    </row>
    <row r="141" spans="1:15" ht="15.75" thickBot="1">
      <c r="A141" s="270" t="s">
        <v>34</v>
      </c>
      <c r="B141" s="271">
        <v>8975.35</v>
      </c>
      <c r="C141" s="272">
        <v>3659.37</v>
      </c>
      <c r="D141" s="273">
        <v>2526.2800000000002</v>
      </c>
      <c r="E141" s="274">
        <v>1441.16</v>
      </c>
      <c r="F141" s="272">
        <v>8843.9599999999991</v>
      </c>
      <c r="G141" s="273">
        <v>10918.94</v>
      </c>
      <c r="H141" s="274">
        <v>10180.81</v>
      </c>
      <c r="I141" s="272">
        <v>3075.53</v>
      </c>
      <c r="J141" s="273">
        <v>3058.49</v>
      </c>
      <c r="K141" s="273">
        <v>1310.46</v>
      </c>
      <c r="L141" s="274">
        <v>2306.23</v>
      </c>
      <c r="M141" s="272">
        <v>696.75</v>
      </c>
      <c r="N141" s="273">
        <v>780</v>
      </c>
      <c r="O141" s="274">
        <v>668</v>
      </c>
    </row>
    <row r="142" spans="1:15" ht="15.75" thickBot="1">
      <c r="A142" s="270" t="s">
        <v>12</v>
      </c>
      <c r="B142" s="271">
        <f>8975.35+316.16</f>
        <v>9291.51</v>
      </c>
      <c r="C142" s="272">
        <f>3659.37+180.92</f>
        <v>3840.29</v>
      </c>
      <c r="D142" s="273">
        <f>2526.28+180.92</f>
        <v>2707.2000000000003</v>
      </c>
      <c r="E142" s="274">
        <f>1441.16+180.92</f>
        <v>1622.0800000000002</v>
      </c>
      <c r="F142" s="272">
        <v>8843.9599999999991</v>
      </c>
      <c r="G142" s="273">
        <v>10918.94</v>
      </c>
      <c r="H142" s="274">
        <v>10180.81</v>
      </c>
      <c r="I142" s="272">
        <f>3075.53+144.33</f>
        <v>3219.86</v>
      </c>
      <c r="J142" s="273">
        <f>3058.49+144.33</f>
        <v>3202.8199999999997</v>
      </c>
      <c r="K142" s="273">
        <f>1310.46+144.33</f>
        <v>1454.79</v>
      </c>
      <c r="L142" s="274">
        <f>2306.23+144.33</f>
        <v>2450.56</v>
      </c>
      <c r="M142" s="272">
        <v>696.75</v>
      </c>
      <c r="N142" s="273">
        <v>780</v>
      </c>
      <c r="O142" s="274">
        <v>668</v>
      </c>
    </row>
    <row r="143" spans="1:15" ht="15.75" thickBot="1">
      <c r="A143" s="270" t="s">
        <v>35</v>
      </c>
      <c r="B143" s="271">
        <v>7827.11</v>
      </c>
      <c r="C143" s="272">
        <v>2965.56</v>
      </c>
      <c r="D143" s="273">
        <v>1567.97</v>
      </c>
      <c r="E143" s="274">
        <v>1150</v>
      </c>
      <c r="F143" s="272">
        <v>5986.95</v>
      </c>
      <c r="G143" s="273">
        <v>7450.12</v>
      </c>
      <c r="H143" s="274">
        <v>6907.43</v>
      </c>
      <c r="I143" s="272">
        <v>2001.83</v>
      </c>
      <c r="J143" s="273">
        <v>1972.43</v>
      </c>
      <c r="K143" s="273">
        <v>908.74</v>
      </c>
      <c r="L143" s="274">
        <v>1563.23</v>
      </c>
      <c r="M143" s="272">
        <v>509.25</v>
      </c>
      <c r="N143" s="273">
        <v>612</v>
      </c>
      <c r="O143" s="274">
        <v>508</v>
      </c>
    </row>
    <row r="144" spans="1:15" ht="15.75" thickBot="1">
      <c r="A144" s="276" t="s">
        <v>36</v>
      </c>
      <c r="B144" s="277">
        <v>7738.83</v>
      </c>
      <c r="C144" s="278">
        <v>2965.56</v>
      </c>
      <c r="D144" s="279">
        <v>1567.97</v>
      </c>
      <c r="E144" s="280">
        <v>1150</v>
      </c>
      <c r="F144" s="278">
        <v>5986.95</v>
      </c>
      <c r="G144" s="279">
        <v>7450.12</v>
      </c>
      <c r="H144" s="280">
        <v>6907.43</v>
      </c>
      <c r="I144" s="278">
        <v>2001.83</v>
      </c>
      <c r="J144" s="279">
        <v>1972.43</v>
      </c>
      <c r="K144" s="279">
        <v>908.74</v>
      </c>
      <c r="L144" s="280">
        <v>1563.23</v>
      </c>
      <c r="M144" s="278">
        <v>509.25</v>
      </c>
      <c r="N144" s="279">
        <v>612</v>
      </c>
      <c r="O144" s="280">
        <v>508</v>
      </c>
    </row>
    <row r="148" spans="1:15" ht="15.75" thickBot="1"/>
    <row r="149" spans="1:15" ht="15" customHeight="1">
      <c r="A149" s="6" t="s">
        <v>14</v>
      </c>
      <c r="B149" s="311" t="s">
        <v>10</v>
      </c>
      <c r="C149" s="312"/>
      <c r="D149" s="312"/>
      <c r="E149" s="312"/>
      <c r="F149" s="312"/>
      <c r="G149" s="313"/>
      <c r="H149" s="311" t="s">
        <v>44</v>
      </c>
      <c r="I149" s="312"/>
      <c r="J149" s="313"/>
      <c r="K149" s="311" t="s">
        <v>13</v>
      </c>
      <c r="L149" s="312"/>
      <c r="M149" s="312"/>
      <c r="N149" s="313"/>
      <c r="O149" s="6" t="s">
        <v>11</v>
      </c>
    </row>
    <row r="150" spans="1:15" ht="57.75" customHeight="1">
      <c r="A150" s="7" t="s">
        <v>19</v>
      </c>
      <c r="B150" s="4" t="s">
        <v>43</v>
      </c>
      <c r="C150" s="1" t="s">
        <v>42</v>
      </c>
      <c r="D150" s="286" t="s">
        <v>41</v>
      </c>
      <c r="E150" s="286"/>
      <c r="F150" s="286" t="s">
        <v>40</v>
      </c>
      <c r="G150" s="287"/>
      <c r="H150" s="4" t="s">
        <v>45</v>
      </c>
      <c r="I150" s="286" t="s">
        <v>39</v>
      </c>
      <c r="J150" s="287"/>
      <c r="K150" s="4" t="s">
        <v>46</v>
      </c>
      <c r="L150" s="1" t="s">
        <v>47</v>
      </c>
      <c r="M150" s="286" t="s">
        <v>87</v>
      </c>
      <c r="N150" s="287"/>
      <c r="O150" s="7" t="s">
        <v>38</v>
      </c>
    </row>
    <row r="151" spans="1:15" ht="108.95" customHeight="1" thickBot="1">
      <c r="A151" s="8"/>
      <c r="B151" s="5"/>
      <c r="C151" s="1"/>
      <c r="D151" s="288"/>
      <c r="E151" s="288"/>
      <c r="F151" s="288"/>
      <c r="G151" s="289"/>
      <c r="H151" s="290"/>
      <c r="I151" s="288"/>
      <c r="J151" s="289"/>
      <c r="K151" s="9"/>
      <c r="L151" s="10"/>
      <c r="M151" s="288"/>
      <c r="N151" s="289"/>
      <c r="O151" s="8"/>
    </row>
    <row r="152" spans="1:15" ht="15.75" thickBot="1">
      <c r="A152" s="270" t="str">
        <f>+A144</f>
        <v>E</v>
      </c>
      <c r="B152" s="282">
        <f>+B144+C144+H144+J144+N144</f>
        <v>20196.25</v>
      </c>
      <c r="C152" s="283"/>
      <c r="D152" s="283"/>
      <c r="E152" s="283"/>
      <c r="F152" s="283"/>
      <c r="G152" s="284"/>
      <c r="H152" s="12">
        <v>0.3</v>
      </c>
      <c r="I152" s="282">
        <f>+H152*B152</f>
        <v>6058.875</v>
      </c>
      <c r="J152" s="284"/>
      <c r="K152" s="13">
        <f>+I152+B152</f>
        <v>26255.125</v>
      </c>
      <c r="L152" s="14">
        <v>0.3</v>
      </c>
      <c r="M152" s="283">
        <f>+L152*K152</f>
        <v>7876.5374999999995</v>
      </c>
      <c r="N152" s="285"/>
      <c r="O152" s="15">
        <f>+M152+K152</f>
        <v>34131.662499999999</v>
      </c>
    </row>
    <row r="154" spans="1:15" ht="15.75" thickBot="1"/>
    <row r="155" spans="1:15" ht="24" thickBot="1">
      <c r="A155" s="305" t="s">
        <v>57</v>
      </c>
      <c r="B155" s="306"/>
      <c r="C155" s="306"/>
      <c r="D155" s="306"/>
      <c r="E155" s="306"/>
      <c r="F155" s="306"/>
      <c r="G155" s="306"/>
      <c r="H155" s="306"/>
      <c r="I155" s="306"/>
      <c r="J155" s="306"/>
      <c r="K155" s="306"/>
      <c r="L155" s="306"/>
      <c r="M155" s="306"/>
      <c r="N155" s="306"/>
      <c r="O155" s="307"/>
    </row>
    <row r="157" spans="1:15">
      <c r="A157" s="294" t="s">
        <v>49</v>
      </c>
      <c r="B157" s="294"/>
      <c r="C157" s="294"/>
      <c r="D157" s="294"/>
      <c r="E157" s="294"/>
      <c r="F157" s="294"/>
      <c r="G157" s="294"/>
      <c r="H157" s="294"/>
      <c r="I157" s="294"/>
      <c r="J157" s="294"/>
      <c r="K157" s="294"/>
      <c r="L157" s="294"/>
      <c r="M157" s="294"/>
      <c r="N157" s="294"/>
      <c r="O157" s="294"/>
    </row>
    <row r="183" spans="1:15">
      <c r="A183" s="294" t="s">
        <v>50</v>
      </c>
      <c r="B183" s="294"/>
      <c r="C183" s="294"/>
      <c r="D183" s="294"/>
      <c r="E183" s="294"/>
      <c r="F183" s="294"/>
      <c r="G183" s="294"/>
      <c r="H183" s="294"/>
      <c r="I183" s="294"/>
      <c r="J183" s="294"/>
      <c r="K183" s="294"/>
      <c r="L183" s="294"/>
      <c r="M183" s="294"/>
      <c r="N183" s="294"/>
      <c r="O183" s="294"/>
    </row>
    <row r="208" spans="1:15">
      <c r="A208" s="294" t="s">
        <v>51</v>
      </c>
      <c r="B208" s="294"/>
      <c r="C208" s="294"/>
      <c r="D208" s="294"/>
      <c r="E208" s="294"/>
      <c r="F208" s="294"/>
      <c r="G208" s="294"/>
      <c r="H208" s="294"/>
      <c r="I208" s="294"/>
      <c r="J208" s="294"/>
      <c r="K208" s="294"/>
      <c r="L208" s="294"/>
      <c r="M208" s="294"/>
      <c r="N208" s="294"/>
      <c r="O208" s="294"/>
    </row>
    <row r="236" spans="1:15">
      <c r="A236" s="294" t="s">
        <v>52</v>
      </c>
      <c r="B236" s="294"/>
      <c r="C236" s="294"/>
      <c r="D236" s="294"/>
      <c r="E236" s="294"/>
      <c r="F236" s="294"/>
      <c r="G236" s="294"/>
      <c r="H236" s="294"/>
      <c r="I236" s="294"/>
      <c r="J236" s="294"/>
      <c r="K236" s="294"/>
      <c r="L236" s="294"/>
      <c r="M236" s="294"/>
      <c r="N236" s="294"/>
      <c r="O236" s="294"/>
    </row>
    <row r="266" spans="1:15" ht="15.75" thickBot="1"/>
    <row r="267" spans="1:15">
      <c r="A267" s="6" t="s">
        <v>14</v>
      </c>
      <c r="B267" s="311" t="s">
        <v>10</v>
      </c>
      <c r="C267" s="312"/>
      <c r="D267" s="312"/>
      <c r="E267" s="312"/>
      <c r="F267" s="312"/>
      <c r="G267" s="313"/>
      <c r="H267" s="311" t="s">
        <v>44</v>
      </c>
      <c r="I267" s="312"/>
      <c r="J267" s="313"/>
      <c r="K267" s="311" t="s">
        <v>13</v>
      </c>
      <c r="L267" s="312"/>
      <c r="M267" s="312"/>
      <c r="N267" s="313"/>
      <c r="O267" s="6" t="s">
        <v>11</v>
      </c>
    </row>
    <row r="268" spans="1:15" ht="59.1" customHeight="1">
      <c r="A268" s="7" t="s">
        <v>19</v>
      </c>
      <c r="B268" s="4" t="s">
        <v>43</v>
      </c>
      <c r="C268" s="1" t="s">
        <v>42</v>
      </c>
      <c r="D268" s="286" t="s">
        <v>41</v>
      </c>
      <c r="E268" s="286"/>
      <c r="F268" s="286" t="s">
        <v>40</v>
      </c>
      <c r="G268" s="287"/>
      <c r="H268" s="4" t="s">
        <v>45</v>
      </c>
      <c r="I268" s="286" t="s">
        <v>39</v>
      </c>
      <c r="J268" s="287"/>
      <c r="K268" s="4" t="s">
        <v>46</v>
      </c>
      <c r="L268" s="1" t="s">
        <v>47</v>
      </c>
      <c r="M268" s="286" t="s">
        <v>87</v>
      </c>
      <c r="N268" s="287"/>
      <c r="O268" s="7" t="s">
        <v>38</v>
      </c>
    </row>
    <row r="269" spans="1:15" ht="132" customHeight="1" thickBot="1">
      <c r="A269" s="8"/>
      <c r="B269" s="5"/>
      <c r="C269" s="1"/>
      <c r="D269" s="288"/>
      <c r="E269" s="288"/>
      <c r="F269" s="288"/>
      <c r="G269" s="289"/>
      <c r="H269" s="290"/>
      <c r="I269" s="288"/>
      <c r="J269" s="289"/>
      <c r="K269" s="9"/>
      <c r="L269" s="10"/>
      <c r="M269" s="288"/>
      <c r="N269" s="289"/>
      <c r="O269" s="8"/>
    </row>
    <row r="270" spans="1:15" ht="15.75" thickBot="1">
      <c r="A270" s="11" t="s">
        <v>53</v>
      </c>
      <c r="B270" s="282">
        <v>34740.82</v>
      </c>
      <c r="C270" s="283"/>
      <c r="D270" s="283"/>
      <c r="E270" s="283"/>
      <c r="F270" s="283"/>
      <c r="G270" s="284"/>
      <c r="H270" s="12">
        <v>0.3</v>
      </c>
      <c r="I270" s="282">
        <f>+H270*B270</f>
        <v>10422.245999999999</v>
      </c>
      <c r="J270" s="284"/>
      <c r="K270" s="13">
        <f>+I270+B270</f>
        <v>45163.065999999999</v>
      </c>
      <c r="L270" s="14">
        <v>0.25</v>
      </c>
      <c r="M270" s="283">
        <f>+L270*K270</f>
        <v>11290.7665</v>
      </c>
      <c r="N270" s="285"/>
      <c r="O270" s="15">
        <f>+M270+K270</f>
        <v>56453.832499999997</v>
      </c>
    </row>
    <row r="271" spans="1:15" ht="15.75" thickBot="1">
      <c r="A271" s="11" t="s">
        <v>34</v>
      </c>
      <c r="B271" s="282">
        <v>25181.66</v>
      </c>
      <c r="C271" s="283"/>
      <c r="D271" s="283"/>
      <c r="E271" s="283"/>
      <c r="F271" s="283"/>
      <c r="G271" s="284"/>
      <c r="H271" s="12">
        <v>0.3</v>
      </c>
      <c r="I271" s="282">
        <f t="shared" ref="I271:I273" si="0">+H271*B271</f>
        <v>7554.4979999999996</v>
      </c>
      <c r="J271" s="284"/>
      <c r="K271" s="13">
        <f t="shared" ref="K271:K273" si="1">+I271+B271</f>
        <v>32736.157999999999</v>
      </c>
      <c r="L271" s="14">
        <v>0.25</v>
      </c>
      <c r="M271" s="283">
        <f t="shared" ref="M271:M273" si="2">+L271*K271</f>
        <v>8184.0394999999999</v>
      </c>
      <c r="N271" s="285"/>
      <c r="O271" s="15">
        <f t="shared" ref="O271:O273" si="3">+M271+K271</f>
        <v>40920.197500000002</v>
      </c>
    </row>
    <row r="272" spans="1:15" ht="15.75" thickBot="1">
      <c r="A272" s="11" t="s">
        <v>54</v>
      </c>
      <c r="B272" s="282">
        <v>28886.43</v>
      </c>
      <c r="C272" s="283"/>
      <c r="D272" s="283"/>
      <c r="E272" s="283"/>
      <c r="F272" s="283"/>
      <c r="G272" s="284"/>
      <c r="H272" s="12">
        <v>0.3</v>
      </c>
      <c r="I272" s="282">
        <f t="shared" si="0"/>
        <v>8665.9290000000001</v>
      </c>
      <c r="J272" s="284"/>
      <c r="K272" s="13">
        <f t="shared" si="1"/>
        <v>37552.358999999997</v>
      </c>
      <c r="L272" s="14">
        <v>0.25</v>
      </c>
      <c r="M272" s="283">
        <f t="shared" si="2"/>
        <v>9388.0897499999992</v>
      </c>
      <c r="N272" s="285"/>
      <c r="O272" s="15">
        <f t="shared" si="3"/>
        <v>46940.448749999996</v>
      </c>
    </row>
    <row r="273" spans="1:15" ht="15.75" thickBot="1">
      <c r="A273" s="11" t="s">
        <v>55</v>
      </c>
      <c r="B273" s="282">
        <v>31024.29</v>
      </c>
      <c r="C273" s="283"/>
      <c r="D273" s="283"/>
      <c r="E273" s="283"/>
      <c r="F273" s="283"/>
      <c r="G273" s="284"/>
      <c r="H273" s="12">
        <v>0.3</v>
      </c>
      <c r="I273" s="282">
        <f t="shared" si="0"/>
        <v>9307.2870000000003</v>
      </c>
      <c r="J273" s="284"/>
      <c r="K273" s="13">
        <f t="shared" si="1"/>
        <v>40331.577000000005</v>
      </c>
      <c r="L273" s="14">
        <v>0.25</v>
      </c>
      <c r="M273" s="283">
        <f t="shared" si="2"/>
        <v>10082.894250000001</v>
      </c>
      <c r="N273" s="285"/>
      <c r="O273" s="15">
        <f t="shared" si="3"/>
        <v>50414.471250000002</v>
      </c>
    </row>
    <row r="278" spans="1:15" ht="21">
      <c r="A278" s="309" t="s">
        <v>783</v>
      </c>
      <c r="B278" s="309"/>
      <c r="C278" s="309"/>
      <c r="D278" s="309"/>
      <c r="E278" s="309"/>
      <c r="F278" s="309"/>
      <c r="G278" s="309"/>
      <c r="H278" s="309"/>
      <c r="I278" s="309"/>
      <c r="J278" s="309"/>
      <c r="K278" s="309"/>
      <c r="L278" s="309"/>
      <c r="M278" s="309"/>
      <c r="N278" s="309"/>
      <c r="O278" s="309"/>
    </row>
    <row r="280" spans="1:15" ht="15.75" thickBot="1"/>
    <row r="281" spans="1:15" ht="24" thickBot="1">
      <c r="A281" s="305" t="s">
        <v>56</v>
      </c>
      <c r="B281" s="306"/>
      <c r="C281" s="306"/>
      <c r="D281" s="306"/>
      <c r="E281" s="306"/>
      <c r="F281" s="306"/>
      <c r="G281" s="306"/>
      <c r="H281" s="306"/>
      <c r="I281" s="306"/>
      <c r="J281" s="306"/>
      <c r="K281" s="306"/>
      <c r="L281" s="306"/>
      <c r="M281" s="306"/>
      <c r="N281" s="306"/>
      <c r="O281" s="307"/>
    </row>
    <row r="283" spans="1:15" ht="15.75" thickBot="1"/>
    <row r="284" spans="1:15" ht="34.5" customHeight="1" thickBot="1">
      <c r="A284" s="25" t="s">
        <v>58</v>
      </c>
      <c r="B284" s="315" t="s">
        <v>59</v>
      </c>
      <c r="C284" s="315"/>
      <c r="D284" s="315" t="s">
        <v>60</v>
      </c>
      <c r="E284" s="315"/>
      <c r="F284" s="315"/>
      <c r="G284" s="316"/>
      <c r="I284" s="25" t="s">
        <v>58</v>
      </c>
      <c r="J284" s="315" t="s">
        <v>59</v>
      </c>
      <c r="K284" s="315"/>
      <c r="L284" s="315"/>
      <c r="M284" s="315" t="s">
        <v>60</v>
      </c>
      <c r="N284" s="315"/>
      <c r="O284" s="316"/>
    </row>
    <row r="285" spans="1:15" ht="189.95" customHeight="1">
      <c r="A285" s="24" t="s">
        <v>68</v>
      </c>
      <c r="B285" s="317" t="s">
        <v>61</v>
      </c>
      <c r="C285" s="317"/>
      <c r="I285" s="24" t="s">
        <v>75</v>
      </c>
      <c r="J285" s="291" t="s">
        <v>81</v>
      </c>
      <c r="K285" s="291"/>
      <c r="L285" s="291"/>
      <c r="M285" s="314"/>
      <c r="N285" s="314"/>
      <c r="O285" s="314"/>
    </row>
    <row r="286" spans="1:15" ht="189.95" customHeight="1">
      <c r="A286" s="24" t="s">
        <v>69</v>
      </c>
      <c r="B286" s="317" t="s">
        <v>62</v>
      </c>
      <c r="C286" s="317"/>
      <c r="I286" s="24" t="s">
        <v>76</v>
      </c>
      <c r="J286" s="291" t="s">
        <v>82</v>
      </c>
      <c r="K286" s="291"/>
      <c r="L286" s="291"/>
      <c r="M286" s="314"/>
      <c r="N286" s="314"/>
      <c r="O286" s="314"/>
    </row>
    <row r="287" spans="1:15" ht="189.95" customHeight="1">
      <c r="A287" s="24" t="s">
        <v>70</v>
      </c>
      <c r="B287" s="317" t="s">
        <v>63</v>
      </c>
      <c r="C287" s="317"/>
      <c r="I287" s="24" t="s">
        <v>77</v>
      </c>
      <c r="J287" s="291" t="s">
        <v>83</v>
      </c>
      <c r="K287" s="291"/>
      <c r="L287" s="291"/>
      <c r="M287" s="314"/>
      <c r="N287" s="314"/>
      <c r="O287" s="314"/>
    </row>
    <row r="288" spans="1:15" ht="189.95" customHeight="1">
      <c r="A288" s="24" t="s">
        <v>71</v>
      </c>
      <c r="B288" s="317" t="s">
        <v>64</v>
      </c>
      <c r="C288" s="317"/>
      <c r="I288" s="24" t="s">
        <v>78</v>
      </c>
      <c r="J288" s="291" t="s">
        <v>84</v>
      </c>
      <c r="K288" s="291"/>
      <c r="L288" s="291"/>
      <c r="M288" s="314"/>
      <c r="N288" s="314"/>
      <c r="O288" s="314"/>
    </row>
    <row r="289" spans="1:15" ht="189.95" customHeight="1">
      <c r="A289" s="24" t="s">
        <v>72</v>
      </c>
      <c r="B289" s="317" t="s">
        <v>65</v>
      </c>
      <c r="C289" s="317"/>
      <c r="I289" s="24" t="s">
        <v>79</v>
      </c>
      <c r="J289" s="291" t="s">
        <v>85</v>
      </c>
      <c r="K289" s="291"/>
      <c r="L289" s="291"/>
      <c r="M289" s="314"/>
      <c r="N289" s="314"/>
      <c r="O289" s="314"/>
    </row>
    <row r="290" spans="1:15" ht="189.95" customHeight="1">
      <c r="A290" s="24" t="s">
        <v>73</v>
      </c>
      <c r="B290" s="317" t="s">
        <v>66</v>
      </c>
      <c r="C290" s="317"/>
      <c r="I290" s="24" t="s">
        <v>80</v>
      </c>
      <c r="J290" s="291" t="s">
        <v>86</v>
      </c>
      <c r="K290" s="291"/>
      <c r="L290" s="291"/>
      <c r="M290" s="314"/>
      <c r="N290" s="314"/>
      <c r="O290" s="314"/>
    </row>
    <row r="291" spans="1:15" ht="189.95" customHeight="1">
      <c r="A291" s="24" t="s">
        <v>74</v>
      </c>
      <c r="B291" s="317" t="s">
        <v>67</v>
      </c>
      <c r="C291" s="317"/>
      <c r="I291" s="23"/>
      <c r="J291" s="318"/>
      <c r="K291" s="318"/>
    </row>
    <row r="293" spans="1:15" ht="15.75" thickBot="1"/>
    <row r="294" spans="1:15">
      <c r="A294" s="6" t="s">
        <v>14</v>
      </c>
      <c r="B294" s="311" t="s">
        <v>10</v>
      </c>
      <c r="C294" s="312"/>
      <c r="D294" s="312"/>
      <c r="E294" s="312"/>
      <c r="F294" s="312"/>
      <c r="G294" s="313"/>
      <c r="H294" s="311" t="s">
        <v>44</v>
      </c>
      <c r="I294" s="312"/>
      <c r="J294" s="313"/>
      <c r="K294" s="311" t="s">
        <v>13</v>
      </c>
      <c r="L294" s="312"/>
      <c r="M294" s="312"/>
      <c r="N294" s="313"/>
      <c r="O294" s="6" t="s">
        <v>11</v>
      </c>
    </row>
    <row r="295" spans="1:15" ht="59.1" customHeight="1">
      <c r="A295" s="7" t="s">
        <v>19</v>
      </c>
      <c r="B295" s="4" t="s">
        <v>43</v>
      </c>
      <c r="C295" s="2" t="s">
        <v>42</v>
      </c>
      <c r="D295" s="286" t="s">
        <v>41</v>
      </c>
      <c r="E295" s="286"/>
      <c r="F295" s="286" t="s">
        <v>40</v>
      </c>
      <c r="G295" s="287"/>
      <c r="H295" s="4" t="s">
        <v>45</v>
      </c>
      <c r="I295" s="286" t="s">
        <v>39</v>
      </c>
      <c r="J295" s="287"/>
      <c r="K295" s="4" t="s">
        <v>46</v>
      </c>
      <c r="L295" s="2" t="s">
        <v>47</v>
      </c>
      <c r="M295" s="286" t="s">
        <v>87</v>
      </c>
      <c r="N295" s="287"/>
      <c r="O295" s="7" t="s">
        <v>38</v>
      </c>
    </row>
    <row r="296" spans="1:15" ht="132" customHeight="1" thickBot="1">
      <c r="A296" s="8"/>
      <c r="B296" s="5"/>
      <c r="C296" s="2"/>
      <c r="D296" s="288"/>
      <c r="E296" s="288"/>
      <c r="F296" s="288"/>
      <c r="G296" s="289"/>
      <c r="H296" s="290"/>
      <c r="I296" s="288"/>
      <c r="J296" s="289"/>
      <c r="K296" s="9"/>
      <c r="L296" s="10"/>
      <c r="M296" s="288"/>
      <c r="N296" s="289"/>
      <c r="O296" s="8"/>
    </row>
    <row r="297" spans="1:15" ht="15.75" thickBot="1">
      <c r="A297" s="11" t="s">
        <v>68</v>
      </c>
      <c r="B297" s="282">
        <v>59.2</v>
      </c>
      <c r="C297" s="283"/>
      <c r="D297" s="283"/>
      <c r="E297" s="283"/>
      <c r="F297" s="283"/>
      <c r="G297" s="284"/>
      <c r="H297" s="12">
        <v>0.3</v>
      </c>
      <c r="I297" s="282">
        <f>+H297*B297</f>
        <v>17.760000000000002</v>
      </c>
      <c r="J297" s="284"/>
      <c r="K297" s="13">
        <f>+I297+B297</f>
        <v>76.960000000000008</v>
      </c>
      <c r="L297" s="14">
        <v>0.25</v>
      </c>
      <c r="M297" s="283">
        <f>+L297*K297</f>
        <v>19.240000000000002</v>
      </c>
      <c r="N297" s="285"/>
      <c r="O297" s="15">
        <f>+M297+K297</f>
        <v>96.200000000000017</v>
      </c>
    </row>
    <row r="298" spans="1:15" ht="15.75" thickBot="1">
      <c r="A298" s="11" t="s">
        <v>69</v>
      </c>
      <c r="B298" s="282">
        <v>308</v>
      </c>
      <c r="C298" s="283"/>
      <c r="D298" s="283"/>
      <c r="E298" s="283"/>
      <c r="F298" s="283"/>
      <c r="G298" s="284"/>
      <c r="H298" s="12">
        <v>0.3</v>
      </c>
      <c r="I298" s="282">
        <f t="shared" ref="I298:I300" si="4">+H298*B298</f>
        <v>92.399999999999991</v>
      </c>
      <c r="J298" s="284"/>
      <c r="K298" s="13">
        <f t="shared" ref="K298:K300" si="5">+I298+B298</f>
        <v>400.4</v>
      </c>
      <c r="L298" s="14">
        <v>0.25</v>
      </c>
      <c r="M298" s="283">
        <f t="shared" ref="M298:M300" si="6">+L298*K298</f>
        <v>100.1</v>
      </c>
      <c r="N298" s="285"/>
      <c r="O298" s="15">
        <f t="shared" ref="O298:O300" si="7">+M298+K298</f>
        <v>500.5</v>
      </c>
    </row>
    <row r="299" spans="1:15" ht="15.75" thickBot="1">
      <c r="A299" s="11" t="s">
        <v>70</v>
      </c>
      <c r="B299" s="282">
        <v>492</v>
      </c>
      <c r="C299" s="283"/>
      <c r="D299" s="283"/>
      <c r="E299" s="283"/>
      <c r="F299" s="283"/>
      <c r="G299" s="284"/>
      <c r="H299" s="12">
        <v>0.3</v>
      </c>
      <c r="I299" s="282">
        <f t="shared" si="4"/>
        <v>147.6</v>
      </c>
      <c r="J299" s="284"/>
      <c r="K299" s="13">
        <f t="shared" si="5"/>
        <v>639.6</v>
      </c>
      <c r="L299" s="14">
        <v>0.25</v>
      </c>
      <c r="M299" s="283">
        <f t="shared" si="6"/>
        <v>159.9</v>
      </c>
      <c r="N299" s="285"/>
      <c r="O299" s="15">
        <f t="shared" si="7"/>
        <v>799.5</v>
      </c>
    </row>
    <row r="300" spans="1:15" ht="15.75" thickBot="1">
      <c r="A300" s="11" t="s">
        <v>71</v>
      </c>
      <c r="B300" s="282">
        <v>586</v>
      </c>
      <c r="C300" s="283"/>
      <c r="D300" s="283"/>
      <c r="E300" s="283"/>
      <c r="F300" s="283"/>
      <c r="G300" s="284"/>
      <c r="H300" s="12">
        <v>0.3</v>
      </c>
      <c r="I300" s="282">
        <f t="shared" si="4"/>
        <v>175.79999999999998</v>
      </c>
      <c r="J300" s="284"/>
      <c r="K300" s="13">
        <f t="shared" si="5"/>
        <v>761.8</v>
      </c>
      <c r="L300" s="14">
        <v>0.25</v>
      </c>
      <c r="M300" s="283">
        <f t="shared" si="6"/>
        <v>190.45</v>
      </c>
      <c r="N300" s="285"/>
      <c r="O300" s="15">
        <f t="shared" si="7"/>
        <v>952.25</v>
      </c>
    </row>
    <row r="301" spans="1:15" ht="15.75" thickBot="1">
      <c r="A301" s="11" t="s">
        <v>72</v>
      </c>
      <c r="B301" s="282">
        <v>81.77</v>
      </c>
      <c r="C301" s="283"/>
      <c r="D301" s="283"/>
      <c r="E301" s="283"/>
      <c r="F301" s="283"/>
      <c r="G301" s="284"/>
      <c r="H301" s="12">
        <v>0.3</v>
      </c>
      <c r="I301" s="282">
        <f t="shared" ref="I301:I309" si="8">+H301*B301</f>
        <v>24.530999999999999</v>
      </c>
      <c r="J301" s="284"/>
      <c r="K301" s="13">
        <f t="shared" ref="K301:K309" si="9">+I301+B301</f>
        <v>106.30099999999999</v>
      </c>
      <c r="L301" s="14">
        <v>0.25</v>
      </c>
      <c r="M301" s="283">
        <f t="shared" ref="M301:M309" si="10">+L301*K301</f>
        <v>26.575249999999997</v>
      </c>
      <c r="N301" s="285"/>
      <c r="O301" s="15">
        <f t="shared" ref="O301:O309" si="11">+M301+K301</f>
        <v>132.87624999999997</v>
      </c>
    </row>
    <row r="302" spans="1:15" ht="15.75" thickBot="1">
      <c r="A302" s="11" t="s">
        <v>73</v>
      </c>
      <c r="B302" s="282">
        <v>119.23</v>
      </c>
      <c r="C302" s="283"/>
      <c r="D302" s="283"/>
      <c r="E302" s="283"/>
      <c r="F302" s="283"/>
      <c r="G302" s="284"/>
      <c r="H302" s="12">
        <v>0.3</v>
      </c>
      <c r="I302" s="282">
        <f t="shared" si="8"/>
        <v>35.768999999999998</v>
      </c>
      <c r="J302" s="284"/>
      <c r="K302" s="13">
        <f t="shared" si="9"/>
        <v>154.999</v>
      </c>
      <c r="L302" s="14">
        <v>0.25</v>
      </c>
      <c r="M302" s="283">
        <f t="shared" si="10"/>
        <v>38.749749999999999</v>
      </c>
      <c r="N302" s="285"/>
      <c r="O302" s="15">
        <f t="shared" si="11"/>
        <v>193.74875</v>
      </c>
    </row>
    <row r="303" spans="1:15" ht="15.75" thickBot="1">
      <c r="A303" s="11" t="s">
        <v>74</v>
      </c>
      <c r="B303" s="282">
        <v>123.73</v>
      </c>
      <c r="C303" s="283"/>
      <c r="D303" s="283"/>
      <c r="E303" s="283"/>
      <c r="F303" s="283"/>
      <c r="G303" s="284"/>
      <c r="H303" s="12">
        <v>0.3</v>
      </c>
      <c r="I303" s="282">
        <f t="shared" si="8"/>
        <v>37.119</v>
      </c>
      <c r="J303" s="284"/>
      <c r="K303" s="13">
        <f t="shared" si="9"/>
        <v>160.84899999999999</v>
      </c>
      <c r="L303" s="14">
        <v>0.25</v>
      </c>
      <c r="M303" s="283">
        <f t="shared" si="10"/>
        <v>40.212249999999997</v>
      </c>
      <c r="N303" s="285"/>
      <c r="O303" s="15">
        <f t="shared" si="11"/>
        <v>201.06124999999997</v>
      </c>
    </row>
    <row r="304" spans="1:15" ht="15.75" thickBot="1">
      <c r="A304" s="11" t="s">
        <v>75</v>
      </c>
      <c r="B304" s="282">
        <v>36.74</v>
      </c>
      <c r="C304" s="283"/>
      <c r="D304" s="283"/>
      <c r="E304" s="283"/>
      <c r="F304" s="283"/>
      <c r="G304" s="284"/>
      <c r="H304" s="12">
        <v>0.3</v>
      </c>
      <c r="I304" s="282">
        <f t="shared" si="8"/>
        <v>11.022</v>
      </c>
      <c r="J304" s="284"/>
      <c r="K304" s="13">
        <f t="shared" si="9"/>
        <v>47.762</v>
      </c>
      <c r="L304" s="14">
        <v>0.25</v>
      </c>
      <c r="M304" s="283">
        <f t="shared" si="10"/>
        <v>11.9405</v>
      </c>
      <c r="N304" s="285"/>
      <c r="O304" s="15">
        <f t="shared" si="11"/>
        <v>59.702500000000001</v>
      </c>
    </row>
    <row r="305" spans="1:15" ht="15.75" thickBot="1">
      <c r="A305" s="11" t="s">
        <v>76</v>
      </c>
      <c r="B305" s="282">
        <v>163.94</v>
      </c>
      <c r="C305" s="283"/>
      <c r="D305" s="283"/>
      <c r="E305" s="283"/>
      <c r="F305" s="283"/>
      <c r="G305" s="284"/>
      <c r="H305" s="12">
        <v>0.3</v>
      </c>
      <c r="I305" s="282">
        <f t="shared" si="8"/>
        <v>49.181999999999995</v>
      </c>
      <c r="J305" s="284"/>
      <c r="K305" s="13">
        <f t="shared" si="9"/>
        <v>213.12199999999999</v>
      </c>
      <c r="L305" s="14">
        <v>0.25</v>
      </c>
      <c r="M305" s="283">
        <f t="shared" si="10"/>
        <v>53.280499999999996</v>
      </c>
      <c r="N305" s="285"/>
      <c r="O305" s="15">
        <f t="shared" si="11"/>
        <v>266.40249999999997</v>
      </c>
    </row>
    <row r="306" spans="1:15" ht="15.75" thickBot="1">
      <c r="A306" s="11" t="s">
        <v>77</v>
      </c>
      <c r="B306" s="282">
        <v>109.59</v>
      </c>
      <c r="C306" s="283"/>
      <c r="D306" s="283"/>
      <c r="E306" s="283"/>
      <c r="F306" s="283"/>
      <c r="G306" s="284"/>
      <c r="H306" s="12">
        <v>0.3</v>
      </c>
      <c r="I306" s="282">
        <f t="shared" si="8"/>
        <v>32.877000000000002</v>
      </c>
      <c r="J306" s="284"/>
      <c r="K306" s="13">
        <f t="shared" si="9"/>
        <v>142.46700000000001</v>
      </c>
      <c r="L306" s="14">
        <v>0.25</v>
      </c>
      <c r="M306" s="283">
        <f t="shared" si="10"/>
        <v>35.616750000000003</v>
      </c>
      <c r="N306" s="285"/>
      <c r="O306" s="15">
        <f t="shared" si="11"/>
        <v>178.08375000000001</v>
      </c>
    </row>
    <row r="307" spans="1:15" ht="15.75" thickBot="1">
      <c r="A307" s="11" t="s">
        <v>78</v>
      </c>
      <c r="B307" s="282">
        <v>64.180000000000007</v>
      </c>
      <c r="C307" s="283"/>
      <c r="D307" s="283"/>
      <c r="E307" s="283"/>
      <c r="F307" s="283"/>
      <c r="G307" s="284"/>
      <c r="H307" s="12">
        <v>0.3</v>
      </c>
      <c r="I307" s="282">
        <f t="shared" si="8"/>
        <v>19.254000000000001</v>
      </c>
      <c r="J307" s="284"/>
      <c r="K307" s="13">
        <f t="shared" si="9"/>
        <v>83.434000000000012</v>
      </c>
      <c r="L307" s="14">
        <v>0.25</v>
      </c>
      <c r="M307" s="283">
        <f t="shared" si="10"/>
        <v>20.858500000000003</v>
      </c>
      <c r="N307" s="285"/>
      <c r="O307" s="15">
        <f t="shared" si="11"/>
        <v>104.29250000000002</v>
      </c>
    </row>
    <row r="308" spans="1:15" ht="15.75" thickBot="1">
      <c r="A308" s="11" t="s">
        <v>79</v>
      </c>
      <c r="B308" s="282">
        <v>102.86</v>
      </c>
      <c r="C308" s="283"/>
      <c r="D308" s="283"/>
      <c r="E308" s="283"/>
      <c r="F308" s="283"/>
      <c r="G308" s="284"/>
      <c r="H308" s="12">
        <v>0.3</v>
      </c>
      <c r="I308" s="282">
        <f t="shared" si="8"/>
        <v>30.857999999999997</v>
      </c>
      <c r="J308" s="284"/>
      <c r="K308" s="13">
        <f t="shared" si="9"/>
        <v>133.71799999999999</v>
      </c>
      <c r="L308" s="14">
        <v>0.25</v>
      </c>
      <c r="M308" s="283">
        <f t="shared" si="10"/>
        <v>33.429499999999997</v>
      </c>
      <c r="N308" s="285"/>
      <c r="O308" s="15">
        <f t="shared" si="11"/>
        <v>167.14749999999998</v>
      </c>
    </row>
    <row r="309" spans="1:15" ht="15.75" thickBot="1">
      <c r="A309" s="11" t="s">
        <v>80</v>
      </c>
      <c r="B309" s="282">
        <v>212.29</v>
      </c>
      <c r="C309" s="283"/>
      <c r="D309" s="283"/>
      <c r="E309" s="283"/>
      <c r="F309" s="283"/>
      <c r="G309" s="284"/>
      <c r="H309" s="12">
        <v>0.3</v>
      </c>
      <c r="I309" s="282">
        <f t="shared" si="8"/>
        <v>63.686999999999998</v>
      </c>
      <c r="J309" s="284"/>
      <c r="K309" s="13">
        <f t="shared" si="9"/>
        <v>275.97699999999998</v>
      </c>
      <c r="L309" s="14">
        <v>0.25</v>
      </c>
      <c r="M309" s="283">
        <f t="shared" si="10"/>
        <v>68.994249999999994</v>
      </c>
      <c r="N309" s="285"/>
      <c r="O309" s="15">
        <f t="shared" si="11"/>
        <v>344.97124999999994</v>
      </c>
    </row>
    <row r="310" spans="1:15">
      <c r="G310" s="269"/>
    </row>
    <row r="321" spans="1:15">
      <c r="A321" s="294" t="s">
        <v>709</v>
      </c>
      <c r="B321" s="294"/>
      <c r="C321" s="294"/>
      <c r="D321" s="294"/>
      <c r="E321" s="294"/>
      <c r="F321" s="294"/>
      <c r="G321" s="294"/>
      <c r="H321" s="294"/>
      <c r="I321" s="294"/>
      <c r="J321" s="294"/>
      <c r="K321" s="294"/>
      <c r="L321" s="294"/>
      <c r="M321" s="294"/>
      <c r="N321" s="294"/>
      <c r="O321" s="294"/>
    </row>
    <row r="344" spans="1:15">
      <c r="A344" s="294" t="s">
        <v>707</v>
      </c>
      <c r="B344" s="294"/>
      <c r="C344" s="294"/>
      <c r="D344" s="294"/>
      <c r="E344" s="294"/>
      <c r="F344" s="294"/>
      <c r="G344" s="294"/>
      <c r="H344" s="294"/>
      <c r="I344" s="294"/>
      <c r="J344" s="294"/>
      <c r="K344" s="294"/>
      <c r="L344" s="294"/>
      <c r="M344" s="294"/>
      <c r="N344" s="294"/>
      <c r="O344" s="294"/>
    </row>
    <row r="368" spans="1:15">
      <c r="A368" s="294" t="s">
        <v>710</v>
      </c>
      <c r="B368" s="294"/>
      <c r="C368" s="294"/>
      <c r="D368" s="294"/>
      <c r="E368" s="294"/>
      <c r="F368" s="294"/>
      <c r="G368" s="294"/>
      <c r="H368" s="294"/>
      <c r="I368" s="294"/>
      <c r="J368" s="294"/>
      <c r="K368" s="294"/>
      <c r="L368" s="294"/>
      <c r="M368" s="294"/>
      <c r="N368" s="294"/>
      <c r="O368" s="294"/>
    </row>
    <row r="391" spans="1:15">
      <c r="A391" s="294" t="s">
        <v>711</v>
      </c>
      <c r="B391" s="294"/>
      <c r="C391" s="294"/>
      <c r="D391" s="294"/>
      <c r="E391" s="294"/>
      <c r="F391" s="294"/>
      <c r="G391" s="294"/>
      <c r="H391" s="294"/>
      <c r="I391" s="294"/>
      <c r="J391" s="294"/>
      <c r="K391" s="294"/>
      <c r="L391" s="294"/>
      <c r="M391" s="294"/>
      <c r="N391" s="294"/>
      <c r="O391" s="294"/>
    </row>
    <row r="415" spans="1:15">
      <c r="A415" s="294" t="s">
        <v>712</v>
      </c>
      <c r="B415" s="294"/>
      <c r="C415" s="294"/>
      <c r="D415" s="294"/>
      <c r="E415" s="294"/>
      <c r="F415" s="294"/>
      <c r="G415" s="294"/>
      <c r="H415" s="294"/>
      <c r="I415" s="294"/>
      <c r="J415" s="294"/>
      <c r="K415" s="294"/>
      <c r="L415" s="294"/>
      <c r="M415" s="294"/>
      <c r="N415" s="294"/>
      <c r="O415" s="294"/>
    </row>
    <row r="439" spans="1:15">
      <c r="A439" s="294" t="s">
        <v>713</v>
      </c>
      <c r="B439" s="294"/>
      <c r="C439" s="294"/>
      <c r="D439" s="294"/>
      <c r="E439" s="294"/>
      <c r="F439" s="294"/>
      <c r="G439" s="294"/>
      <c r="H439" s="294"/>
      <c r="I439" s="294"/>
      <c r="J439" s="294"/>
      <c r="K439" s="294"/>
      <c r="L439" s="294"/>
      <c r="M439" s="294"/>
      <c r="N439" s="294"/>
      <c r="O439" s="294"/>
    </row>
    <row r="463" spans="1:15">
      <c r="A463" s="294" t="s">
        <v>708</v>
      </c>
      <c r="B463" s="294"/>
      <c r="C463" s="294"/>
      <c r="D463" s="294"/>
      <c r="E463" s="294"/>
      <c r="F463" s="294"/>
      <c r="G463" s="294"/>
      <c r="H463" s="294"/>
      <c r="I463" s="294"/>
      <c r="J463" s="294"/>
      <c r="K463" s="294"/>
      <c r="L463" s="294"/>
      <c r="M463" s="294"/>
      <c r="N463" s="294"/>
      <c r="O463" s="294"/>
    </row>
    <row r="487" spans="1:15">
      <c r="A487" s="294" t="s">
        <v>714</v>
      </c>
      <c r="B487" s="294"/>
      <c r="C487" s="294"/>
      <c r="D487" s="294"/>
      <c r="E487" s="294"/>
      <c r="F487" s="294"/>
      <c r="G487" s="294"/>
      <c r="H487" s="294"/>
      <c r="I487" s="294"/>
      <c r="J487" s="294"/>
      <c r="K487" s="294"/>
      <c r="L487" s="294"/>
      <c r="M487" s="294"/>
      <c r="N487" s="294"/>
      <c r="O487" s="294"/>
    </row>
    <row r="509" spans="1:15" ht="15.75" thickBot="1"/>
    <row r="510" spans="1:15">
      <c r="A510" s="6" t="s">
        <v>14</v>
      </c>
      <c r="B510" s="311" t="s">
        <v>10</v>
      </c>
      <c r="C510" s="312"/>
      <c r="D510" s="312"/>
      <c r="E510" s="312"/>
      <c r="F510" s="312"/>
      <c r="G510" s="313"/>
      <c r="H510" s="311" t="s">
        <v>44</v>
      </c>
      <c r="I510" s="312"/>
      <c r="J510" s="313"/>
      <c r="K510" s="311" t="s">
        <v>13</v>
      </c>
      <c r="L510" s="312"/>
      <c r="M510" s="312"/>
      <c r="N510" s="313"/>
      <c r="O510" s="6" t="s">
        <v>11</v>
      </c>
    </row>
    <row r="511" spans="1:15" ht="59.1" customHeight="1">
      <c r="A511" s="7" t="s">
        <v>19</v>
      </c>
      <c r="B511" s="4" t="s">
        <v>43</v>
      </c>
      <c r="C511" s="16" t="s">
        <v>42</v>
      </c>
      <c r="D511" s="286" t="s">
        <v>41</v>
      </c>
      <c r="E511" s="286"/>
      <c r="F511" s="286" t="s">
        <v>40</v>
      </c>
      <c r="G511" s="287"/>
      <c r="H511" s="4" t="s">
        <v>45</v>
      </c>
      <c r="I511" s="286" t="s">
        <v>39</v>
      </c>
      <c r="J511" s="287"/>
      <c r="K511" s="4" t="s">
        <v>46</v>
      </c>
      <c r="L511" s="16" t="s">
        <v>47</v>
      </c>
      <c r="M511" s="286" t="s">
        <v>87</v>
      </c>
      <c r="N511" s="287"/>
      <c r="O511" s="7" t="s">
        <v>38</v>
      </c>
    </row>
    <row r="512" spans="1:15" ht="132" customHeight="1" thickBot="1">
      <c r="A512" s="8"/>
      <c r="B512" s="5"/>
      <c r="C512" s="16"/>
      <c r="D512" s="288"/>
      <c r="E512" s="288"/>
      <c r="F512" s="288"/>
      <c r="G512" s="289"/>
      <c r="H512" s="290"/>
      <c r="I512" s="288"/>
      <c r="J512" s="289"/>
      <c r="K512" s="9"/>
      <c r="L512" s="10"/>
      <c r="M512" s="288"/>
      <c r="N512" s="289"/>
      <c r="O512" s="8"/>
    </row>
    <row r="513" spans="1:15" ht="15.75" thickBot="1">
      <c r="A513" s="11" t="s">
        <v>703</v>
      </c>
      <c r="B513" s="282"/>
      <c r="C513" s="283"/>
      <c r="D513" s="283"/>
      <c r="E513" s="283"/>
      <c r="F513" s="283"/>
      <c r="G513" s="284"/>
      <c r="H513" s="12">
        <v>0.3</v>
      </c>
      <c r="I513" s="282">
        <f>+H513*B513</f>
        <v>0</v>
      </c>
      <c r="J513" s="284"/>
      <c r="K513" s="13">
        <f>+I513+B513</f>
        <v>0</v>
      </c>
      <c r="L513" s="14">
        <v>0.25</v>
      </c>
      <c r="M513" s="283">
        <f>+L513*K513</f>
        <v>0</v>
      </c>
      <c r="N513" s="285"/>
      <c r="O513" s="15">
        <f>+M513+K513</f>
        <v>0</v>
      </c>
    </row>
    <row r="514" spans="1:15" ht="15.75" thickBot="1">
      <c r="A514" s="11" t="s">
        <v>715</v>
      </c>
      <c r="B514" s="282"/>
      <c r="C514" s="283"/>
      <c r="D514" s="283"/>
      <c r="E514" s="283"/>
      <c r="F514" s="283"/>
      <c r="G514" s="284"/>
      <c r="H514" s="12">
        <v>0.3</v>
      </c>
      <c r="I514" s="282">
        <f t="shared" ref="I514:I520" si="12">+H514*B514</f>
        <v>0</v>
      </c>
      <c r="J514" s="284"/>
      <c r="K514" s="13">
        <f t="shared" ref="K514:K520" si="13">+I514+B514</f>
        <v>0</v>
      </c>
      <c r="L514" s="14">
        <v>0.25</v>
      </c>
      <c r="M514" s="283">
        <f t="shared" ref="M514:M520" si="14">+L514*K514</f>
        <v>0</v>
      </c>
      <c r="N514" s="285"/>
      <c r="O514" s="15">
        <f t="shared" ref="O514:O520" si="15">+M514+K514</f>
        <v>0</v>
      </c>
    </row>
    <row r="515" spans="1:15" ht="15.75" thickBot="1">
      <c r="A515" s="11" t="s">
        <v>704</v>
      </c>
      <c r="B515" s="282"/>
      <c r="C515" s="283"/>
      <c r="D515" s="283"/>
      <c r="E515" s="283"/>
      <c r="F515" s="283"/>
      <c r="G515" s="284"/>
      <c r="H515" s="12">
        <v>0.3</v>
      </c>
      <c r="I515" s="282">
        <f t="shared" si="12"/>
        <v>0</v>
      </c>
      <c r="J515" s="284"/>
      <c r="K515" s="13">
        <f t="shared" si="13"/>
        <v>0</v>
      </c>
      <c r="L515" s="14">
        <v>0.25</v>
      </c>
      <c r="M515" s="283">
        <f t="shared" si="14"/>
        <v>0</v>
      </c>
      <c r="N515" s="285"/>
      <c r="O515" s="15">
        <f t="shared" si="15"/>
        <v>0</v>
      </c>
    </row>
    <row r="516" spans="1:15" ht="15.75" thickBot="1">
      <c r="A516" s="11" t="s">
        <v>705</v>
      </c>
      <c r="B516" s="282"/>
      <c r="C516" s="283"/>
      <c r="D516" s="283"/>
      <c r="E516" s="283"/>
      <c r="F516" s="283"/>
      <c r="G516" s="284"/>
      <c r="H516" s="12">
        <v>0.3</v>
      </c>
      <c r="I516" s="282">
        <f t="shared" si="12"/>
        <v>0</v>
      </c>
      <c r="J516" s="284"/>
      <c r="K516" s="13">
        <f t="shared" si="13"/>
        <v>0</v>
      </c>
      <c r="L516" s="14">
        <v>0.25</v>
      </c>
      <c r="M516" s="283">
        <f t="shared" si="14"/>
        <v>0</v>
      </c>
      <c r="N516" s="285"/>
      <c r="O516" s="15">
        <f t="shared" si="15"/>
        <v>0</v>
      </c>
    </row>
    <row r="517" spans="1:15" ht="15.75" thickBot="1">
      <c r="A517" s="11" t="s">
        <v>716</v>
      </c>
      <c r="B517" s="282"/>
      <c r="C517" s="283"/>
      <c r="D517" s="283"/>
      <c r="E517" s="283"/>
      <c r="F517" s="283"/>
      <c r="G517" s="284"/>
      <c r="H517" s="12">
        <v>0.3</v>
      </c>
      <c r="I517" s="282">
        <f t="shared" si="12"/>
        <v>0</v>
      </c>
      <c r="J517" s="284"/>
      <c r="K517" s="13">
        <f t="shared" si="13"/>
        <v>0</v>
      </c>
      <c r="L517" s="14">
        <v>0.25</v>
      </c>
      <c r="M517" s="283">
        <f t="shared" si="14"/>
        <v>0</v>
      </c>
      <c r="N517" s="285"/>
      <c r="O517" s="15">
        <f t="shared" si="15"/>
        <v>0</v>
      </c>
    </row>
    <row r="518" spans="1:15" ht="15.75" thickBot="1">
      <c r="A518" s="11" t="s">
        <v>706</v>
      </c>
      <c r="B518" s="282"/>
      <c r="C518" s="283"/>
      <c r="D518" s="283"/>
      <c r="E518" s="283"/>
      <c r="F518" s="283"/>
      <c r="G518" s="284"/>
      <c r="H518" s="12">
        <v>0.3</v>
      </c>
      <c r="I518" s="282">
        <f t="shared" si="12"/>
        <v>0</v>
      </c>
      <c r="J518" s="284"/>
      <c r="K518" s="13">
        <f t="shared" si="13"/>
        <v>0</v>
      </c>
      <c r="L518" s="14">
        <v>0.25</v>
      </c>
      <c r="M518" s="283">
        <f t="shared" si="14"/>
        <v>0</v>
      </c>
      <c r="N518" s="285"/>
      <c r="O518" s="15">
        <f t="shared" si="15"/>
        <v>0</v>
      </c>
    </row>
    <row r="519" spans="1:15" ht="15.75" thickBot="1">
      <c r="A519" s="11" t="s">
        <v>717</v>
      </c>
      <c r="B519" s="282"/>
      <c r="C519" s="283"/>
      <c r="D519" s="283"/>
      <c r="E519" s="283"/>
      <c r="F519" s="283"/>
      <c r="G519" s="284"/>
      <c r="H519" s="12">
        <v>0.3</v>
      </c>
      <c r="I519" s="282">
        <f t="shared" si="12"/>
        <v>0</v>
      </c>
      <c r="J519" s="284"/>
      <c r="K519" s="13">
        <f t="shared" si="13"/>
        <v>0</v>
      </c>
      <c r="L519" s="14">
        <v>0.25</v>
      </c>
      <c r="M519" s="283">
        <f t="shared" si="14"/>
        <v>0</v>
      </c>
      <c r="N519" s="285"/>
      <c r="O519" s="15">
        <f t="shared" si="15"/>
        <v>0</v>
      </c>
    </row>
    <row r="520" spans="1:15" ht="15.75" thickBot="1">
      <c r="A520" s="11" t="s">
        <v>718</v>
      </c>
      <c r="B520" s="282"/>
      <c r="C520" s="283"/>
      <c r="D520" s="283"/>
      <c r="E520" s="283"/>
      <c r="F520" s="283"/>
      <c r="G520" s="284"/>
      <c r="H520" s="12">
        <v>0.3</v>
      </c>
      <c r="I520" s="282">
        <f t="shared" si="12"/>
        <v>0</v>
      </c>
      <c r="J520" s="284"/>
      <c r="K520" s="13">
        <f t="shared" si="13"/>
        <v>0</v>
      </c>
      <c r="L520" s="14">
        <v>0.25</v>
      </c>
      <c r="M520" s="283">
        <f t="shared" si="14"/>
        <v>0</v>
      </c>
      <c r="N520" s="285"/>
      <c r="O520" s="15">
        <f t="shared" si="15"/>
        <v>0</v>
      </c>
    </row>
  </sheetData>
  <mergeCells count="1232">
    <mergeCell ref="B516:G516"/>
    <mergeCell ref="I516:J516"/>
    <mergeCell ref="M516:N516"/>
    <mergeCell ref="B517:G517"/>
    <mergeCell ref="I517:J517"/>
    <mergeCell ref="M517:N517"/>
    <mergeCell ref="B518:G518"/>
    <mergeCell ref="I518:J518"/>
    <mergeCell ref="M518:N518"/>
    <mergeCell ref="B519:G519"/>
    <mergeCell ref="I519:J519"/>
    <mergeCell ref="M519:N519"/>
    <mergeCell ref="B520:G520"/>
    <mergeCell ref="I520:J520"/>
    <mergeCell ref="M520:N520"/>
    <mergeCell ref="A278:O278"/>
    <mergeCell ref="D511:E511"/>
    <mergeCell ref="F511:G511"/>
    <mergeCell ref="I511:J511"/>
    <mergeCell ref="M511:N511"/>
    <mergeCell ref="D512:E512"/>
    <mergeCell ref="F512:G512"/>
    <mergeCell ref="H512:J512"/>
    <mergeCell ref="M512:N512"/>
    <mergeCell ref="B513:G513"/>
    <mergeCell ref="I513:J513"/>
    <mergeCell ref="M513:N513"/>
    <mergeCell ref="B514:G514"/>
    <mergeCell ref="I514:J514"/>
    <mergeCell ref="M514:N514"/>
    <mergeCell ref="B515:G515"/>
    <mergeCell ref="I515:J515"/>
    <mergeCell ref="B267:G267"/>
    <mergeCell ref="H267:J267"/>
    <mergeCell ref="K267:N267"/>
    <mergeCell ref="D268:E268"/>
    <mergeCell ref="F268:G268"/>
    <mergeCell ref="I268:J268"/>
    <mergeCell ref="M268:N268"/>
    <mergeCell ref="A321:O321"/>
    <mergeCell ref="A344:O344"/>
    <mergeCell ref="A368:O368"/>
    <mergeCell ref="A391:O391"/>
    <mergeCell ref="A415:O415"/>
    <mergeCell ref="A439:O439"/>
    <mergeCell ref="A463:O463"/>
    <mergeCell ref="A487:O487"/>
    <mergeCell ref="B510:G510"/>
    <mergeCell ref="H510:J510"/>
    <mergeCell ref="K510:N510"/>
    <mergeCell ref="A281:O281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J291:K291"/>
    <mergeCell ref="J284:L284"/>
    <mergeCell ref="M284:O284"/>
    <mergeCell ref="J285:L285"/>
    <mergeCell ref="B273:G273"/>
    <mergeCell ref="I273:J273"/>
    <mergeCell ref="M273:N273"/>
    <mergeCell ref="B271:G271"/>
    <mergeCell ref="I271:J271"/>
    <mergeCell ref="M271:N271"/>
    <mergeCell ref="B272:G272"/>
    <mergeCell ref="I272:J272"/>
    <mergeCell ref="M272:N272"/>
    <mergeCell ref="D269:E269"/>
    <mergeCell ref="F269:G269"/>
    <mergeCell ref="H269:J269"/>
    <mergeCell ref="M269:N269"/>
    <mergeCell ref="B270:G270"/>
    <mergeCell ref="I270:J270"/>
    <mergeCell ref="M270:N270"/>
    <mergeCell ref="M515:N515"/>
    <mergeCell ref="A157:O157"/>
    <mergeCell ref="A183:O183"/>
    <mergeCell ref="A208:O208"/>
    <mergeCell ref="A236:O236"/>
    <mergeCell ref="J290:L290"/>
    <mergeCell ref="M285:O285"/>
    <mergeCell ref="M286:O286"/>
    <mergeCell ref="M287:O287"/>
    <mergeCell ref="M288:O288"/>
    <mergeCell ref="M289:O289"/>
    <mergeCell ref="M290:O290"/>
    <mergeCell ref="D284:G284"/>
    <mergeCell ref="B294:G294"/>
    <mergeCell ref="H294:J294"/>
    <mergeCell ref="K294:N294"/>
    <mergeCell ref="D295:E295"/>
    <mergeCell ref="I150:J150"/>
    <mergeCell ref="H149:J149"/>
    <mergeCell ref="H151:J151"/>
    <mergeCell ref="I152:J152"/>
    <mergeCell ref="K149:N149"/>
    <mergeCell ref="M152:N152"/>
    <mergeCell ref="M150:N150"/>
    <mergeCell ref="B152:G152"/>
    <mergeCell ref="B149:G149"/>
    <mergeCell ref="M151:N151"/>
    <mergeCell ref="D151:E151"/>
    <mergeCell ref="D150:E150"/>
    <mergeCell ref="F150:G150"/>
    <mergeCell ref="F151:G151"/>
    <mergeCell ref="XDH61:XDW61"/>
    <mergeCell ref="XDX61:XEM61"/>
    <mergeCell ref="XEN61:XFC61"/>
    <mergeCell ref="A61:O61"/>
    <mergeCell ref="A63:D63"/>
    <mergeCell ref="E63:O63"/>
    <mergeCell ref="WZP61:XAE61"/>
    <mergeCell ref="XAF61:XAU61"/>
    <mergeCell ref="XAV61:XBK61"/>
    <mergeCell ref="XBL61:XCA61"/>
    <mergeCell ref="XCB61:XCQ61"/>
    <mergeCell ref="XCR61:XDG61"/>
    <mergeCell ref="WVX61:WWM61"/>
    <mergeCell ref="WWN61:WXC61"/>
    <mergeCell ref="WXD61:WXS61"/>
    <mergeCell ref="WXT61:WYI61"/>
    <mergeCell ref="WYJ61:WYY61"/>
    <mergeCell ref="WYZ61:WZO61"/>
    <mergeCell ref="WSF61:WSU61"/>
    <mergeCell ref="WSV61:WTK61"/>
    <mergeCell ref="WTL61:WUA61"/>
    <mergeCell ref="WUB61:WUQ61"/>
    <mergeCell ref="WUR61:WVG61"/>
    <mergeCell ref="WVH61:WVW61"/>
    <mergeCell ref="WON61:WPC61"/>
    <mergeCell ref="WPD61:WPS61"/>
    <mergeCell ref="WPT61:WQI61"/>
    <mergeCell ref="WQJ61:WQY61"/>
    <mergeCell ref="WQZ61:WRO61"/>
    <mergeCell ref="WRP61:WSE61"/>
    <mergeCell ref="WKV61:WLK61"/>
    <mergeCell ref="WLL61:WMA61"/>
    <mergeCell ref="WMB61:WMQ61"/>
    <mergeCell ref="WMR61:WNG61"/>
    <mergeCell ref="WNH61:WNW61"/>
    <mergeCell ref="WNX61:WOM61"/>
    <mergeCell ref="WHD61:WHS61"/>
    <mergeCell ref="WHT61:WII61"/>
    <mergeCell ref="WIJ61:WIY61"/>
    <mergeCell ref="WIZ61:WJO61"/>
    <mergeCell ref="WJP61:WKE61"/>
    <mergeCell ref="WKF61:WKU61"/>
    <mergeCell ref="WDL61:WEA61"/>
    <mergeCell ref="WEB61:WEQ61"/>
    <mergeCell ref="WER61:WFG61"/>
    <mergeCell ref="WFH61:WFW61"/>
    <mergeCell ref="WFX61:WGM61"/>
    <mergeCell ref="WGN61:WHC61"/>
    <mergeCell ref="VZT61:WAI61"/>
    <mergeCell ref="WAJ61:WAY61"/>
    <mergeCell ref="WAZ61:WBO61"/>
    <mergeCell ref="WBP61:WCE61"/>
    <mergeCell ref="WCF61:WCU61"/>
    <mergeCell ref="WCV61:WDK61"/>
    <mergeCell ref="VWB61:VWQ61"/>
    <mergeCell ref="VWR61:VXG61"/>
    <mergeCell ref="VXH61:VXW61"/>
    <mergeCell ref="VXX61:VYM61"/>
    <mergeCell ref="VYN61:VZC61"/>
    <mergeCell ref="VZD61:VZS61"/>
    <mergeCell ref="VSJ61:VSY61"/>
    <mergeCell ref="VSZ61:VTO61"/>
    <mergeCell ref="VTP61:VUE61"/>
    <mergeCell ref="VUF61:VUU61"/>
    <mergeCell ref="VUV61:VVK61"/>
    <mergeCell ref="VVL61:VWA61"/>
    <mergeCell ref="VOR61:VPG61"/>
    <mergeCell ref="VPH61:VPW61"/>
    <mergeCell ref="VPX61:VQM61"/>
    <mergeCell ref="VQN61:VRC61"/>
    <mergeCell ref="VRD61:VRS61"/>
    <mergeCell ref="VRT61:VSI61"/>
    <mergeCell ref="VKZ61:VLO61"/>
    <mergeCell ref="VLP61:VME61"/>
    <mergeCell ref="VMF61:VMU61"/>
    <mergeCell ref="VMV61:VNK61"/>
    <mergeCell ref="VNL61:VOA61"/>
    <mergeCell ref="VOB61:VOQ61"/>
    <mergeCell ref="VHH61:VHW61"/>
    <mergeCell ref="VHX61:VIM61"/>
    <mergeCell ref="VIN61:VJC61"/>
    <mergeCell ref="VJD61:VJS61"/>
    <mergeCell ref="VJT61:VKI61"/>
    <mergeCell ref="VKJ61:VKY61"/>
    <mergeCell ref="VDP61:VEE61"/>
    <mergeCell ref="VEF61:VEU61"/>
    <mergeCell ref="VEV61:VFK61"/>
    <mergeCell ref="VFL61:VGA61"/>
    <mergeCell ref="VGB61:VGQ61"/>
    <mergeCell ref="VGR61:VHG61"/>
    <mergeCell ref="UZX61:VAM61"/>
    <mergeCell ref="VAN61:VBC61"/>
    <mergeCell ref="VBD61:VBS61"/>
    <mergeCell ref="VBT61:VCI61"/>
    <mergeCell ref="VCJ61:VCY61"/>
    <mergeCell ref="VCZ61:VDO61"/>
    <mergeCell ref="UWF61:UWU61"/>
    <mergeCell ref="UWV61:UXK61"/>
    <mergeCell ref="UXL61:UYA61"/>
    <mergeCell ref="UYB61:UYQ61"/>
    <mergeCell ref="UYR61:UZG61"/>
    <mergeCell ref="UZH61:UZW61"/>
    <mergeCell ref="USN61:UTC61"/>
    <mergeCell ref="UTD61:UTS61"/>
    <mergeCell ref="UTT61:UUI61"/>
    <mergeCell ref="UUJ61:UUY61"/>
    <mergeCell ref="UUZ61:UVO61"/>
    <mergeCell ref="UVP61:UWE61"/>
    <mergeCell ref="UOV61:UPK61"/>
    <mergeCell ref="UPL61:UQA61"/>
    <mergeCell ref="UQB61:UQQ61"/>
    <mergeCell ref="UQR61:URG61"/>
    <mergeCell ref="URH61:URW61"/>
    <mergeCell ref="URX61:USM61"/>
    <mergeCell ref="ULD61:ULS61"/>
    <mergeCell ref="ULT61:UMI61"/>
    <mergeCell ref="UMJ61:UMY61"/>
    <mergeCell ref="UMZ61:UNO61"/>
    <mergeCell ref="UNP61:UOE61"/>
    <mergeCell ref="UOF61:UOU61"/>
    <mergeCell ref="UHL61:UIA61"/>
    <mergeCell ref="UIB61:UIQ61"/>
    <mergeCell ref="UIR61:UJG61"/>
    <mergeCell ref="UJH61:UJW61"/>
    <mergeCell ref="UJX61:UKM61"/>
    <mergeCell ref="UKN61:ULC61"/>
    <mergeCell ref="UDT61:UEI61"/>
    <mergeCell ref="UEJ61:UEY61"/>
    <mergeCell ref="UEZ61:UFO61"/>
    <mergeCell ref="UFP61:UGE61"/>
    <mergeCell ref="UGF61:UGU61"/>
    <mergeCell ref="UGV61:UHK61"/>
    <mergeCell ref="UAB61:UAQ61"/>
    <mergeCell ref="UAR61:UBG61"/>
    <mergeCell ref="UBH61:UBW61"/>
    <mergeCell ref="UBX61:UCM61"/>
    <mergeCell ref="UCN61:UDC61"/>
    <mergeCell ref="UDD61:UDS61"/>
    <mergeCell ref="TWJ61:TWY61"/>
    <mergeCell ref="TWZ61:TXO61"/>
    <mergeCell ref="TXP61:TYE61"/>
    <mergeCell ref="TYF61:TYU61"/>
    <mergeCell ref="TYV61:TZK61"/>
    <mergeCell ref="TZL61:UAA61"/>
    <mergeCell ref="TSR61:TTG61"/>
    <mergeCell ref="TTH61:TTW61"/>
    <mergeCell ref="TTX61:TUM61"/>
    <mergeCell ref="TUN61:TVC61"/>
    <mergeCell ref="TVD61:TVS61"/>
    <mergeCell ref="TVT61:TWI61"/>
    <mergeCell ref="TOZ61:TPO61"/>
    <mergeCell ref="TPP61:TQE61"/>
    <mergeCell ref="TQF61:TQU61"/>
    <mergeCell ref="TQV61:TRK61"/>
    <mergeCell ref="TRL61:TSA61"/>
    <mergeCell ref="TSB61:TSQ61"/>
    <mergeCell ref="TLH61:TLW61"/>
    <mergeCell ref="TLX61:TMM61"/>
    <mergeCell ref="TMN61:TNC61"/>
    <mergeCell ref="TND61:TNS61"/>
    <mergeCell ref="TNT61:TOI61"/>
    <mergeCell ref="TOJ61:TOY61"/>
    <mergeCell ref="THP61:TIE61"/>
    <mergeCell ref="TIF61:TIU61"/>
    <mergeCell ref="TIV61:TJK61"/>
    <mergeCell ref="TJL61:TKA61"/>
    <mergeCell ref="TKB61:TKQ61"/>
    <mergeCell ref="TKR61:TLG61"/>
    <mergeCell ref="TDX61:TEM61"/>
    <mergeCell ref="TEN61:TFC61"/>
    <mergeCell ref="TFD61:TFS61"/>
    <mergeCell ref="TFT61:TGI61"/>
    <mergeCell ref="TGJ61:TGY61"/>
    <mergeCell ref="TGZ61:THO61"/>
    <mergeCell ref="TAF61:TAU61"/>
    <mergeCell ref="TAV61:TBK61"/>
    <mergeCell ref="TBL61:TCA61"/>
    <mergeCell ref="TCB61:TCQ61"/>
    <mergeCell ref="TCR61:TDG61"/>
    <mergeCell ref="TDH61:TDW61"/>
    <mergeCell ref="SWN61:SXC61"/>
    <mergeCell ref="SXD61:SXS61"/>
    <mergeCell ref="SXT61:SYI61"/>
    <mergeCell ref="SYJ61:SYY61"/>
    <mergeCell ref="SYZ61:SZO61"/>
    <mergeCell ref="SZP61:TAE61"/>
    <mergeCell ref="SSV61:STK61"/>
    <mergeCell ref="STL61:SUA61"/>
    <mergeCell ref="SUB61:SUQ61"/>
    <mergeCell ref="SUR61:SVG61"/>
    <mergeCell ref="SVH61:SVW61"/>
    <mergeCell ref="SVX61:SWM61"/>
    <mergeCell ref="SPD61:SPS61"/>
    <mergeCell ref="SPT61:SQI61"/>
    <mergeCell ref="SQJ61:SQY61"/>
    <mergeCell ref="SQZ61:SRO61"/>
    <mergeCell ref="SRP61:SSE61"/>
    <mergeCell ref="SSF61:SSU61"/>
    <mergeCell ref="SLL61:SMA61"/>
    <mergeCell ref="SMB61:SMQ61"/>
    <mergeCell ref="SMR61:SNG61"/>
    <mergeCell ref="SNH61:SNW61"/>
    <mergeCell ref="SNX61:SOM61"/>
    <mergeCell ref="SON61:SPC61"/>
    <mergeCell ref="SHT61:SII61"/>
    <mergeCell ref="SIJ61:SIY61"/>
    <mergeCell ref="SIZ61:SJO61"/>
    <mergeCell ref="SJP61:SKE61"/>
    <mergeCell ref="SKF61:SKU61"/>
    <mergeCell ref="SKV61:SLK61"/>
    <mergeCell ref="SEB61:SEQ61"/>
    <mergeCell ref="SER61:SFG61"/>
    <mergeCell ref="SFH61:SFW61"/>
    <mergeCell ref="SFX61:SGM61"/>
    <mergeCell ref="SGN61:SHC61"/>
    <mergeCell ref="SHD61:SHS61"/>
    <mergeCell ref="SAJ61:SAY61"/>
    <mergeCell ref="SAZ61:SBO61"/>
    <mergeCell ref="SBP61:SCE61"/>
    <mergeCell ref="SCF61:SCU61"/>
    <mergeCell ref="SCV61:SDK61"/>
    <mergeCell ref="SDL61:SEA61"/>
    <mergeCell ref="RWR61:RXG61"/>
    <mergeCell ref="RXH61:RXW61"/>
    <mergeCell ref="RXX61:RYM61"/>
    <mergeCell ref="RYN61:RZC61"/>
    <mergeCell ref="RZD61:RZS61"/>
    <mergeCell ref="RZT61:SAI61"/>
    <mergeCell ref="RSZ61:RTO61"/>
    <mergeCell ref="RTP61:RUE61"/>
    <mergeCell ref="RUF61:RUU61"/>
    <mergeCell ref="RUV61:RVK61"/>
    <mergeCell ref="RVL61:RWA61"/>
    <mergeCell ref="RWB61:RWQ61"/>
    <mergeCell ref="RPH61:RPW61"/>
    <mergeCell ref="RPX61:RQM61"/>
    <mergeCell ref="RQN61:RRC61"/>
    <mergeCell ref="RRD61:RRS61"/>
    <mergeCell ref="RRT61:RSI61"/>
    <mergeCell ref="RSJ61:RSY61"/>
    <mergeCell ref="RLP61:RME61"/>
    <mergeCell ref="RMF61:RMU61"/>
    <mergeCell ref="RMV61:RNK61"/>
    <mergeCell ref="RNL61:ROA61"/>
    <mergeCell ref="ROB61:ROQ61"/>
    <mergeCell ref="ROR61:RPG61"/>
    <mergeCell ref="RHX61:RIM61"/>
    <mergeCell ref="RIN61:RJC61"/>
    <mergeCell ref="RJD61:RJS61"/>
    <mergeCell ref="RJT61:RKI61"/>
    <mergeCell ref="RKJ61:RKY61"/>
    <mergeCell ref="RKZ61:RLO61"/>
    <mergeCell ref="REF61:REU61"/>
    <mergeCell ref="REV61:RFK61"/>
    <mergeCell ref="RFL61:RGA61"/>
    <mergeCell ref="RGB61:RGQ61"/>
    <mergeCell ref="RGR61:RHG61"/>
    <mergeCell ref="RHH61:RHW61"/>
    <mergeCell ref="RAN61:RBC61"/>
    <mergeCell ref="RBD61:RBS61"/>
    <mergeCell ref="RBT61:RCI61"/>
    <mergeCell ref="RCJ61:RCY61"/>
    <mergeCell ref="RCZ61:RDO61"/>
    <mergeCell ref="RDP61:REE61"/>
    <mergeCell ref="QWV61:QXK61"/>
    <mergeCell ref="QXL61:QYA61"/>
    <mergeCell ref="QYB61:QYQ61"/>
    <mergeCell ref="QYR61:QZG61"/>
    <mergeCell ref="QZH61:QZW61"/>
    <mergeCell ref="QZX61:RAM61"/>
    <mergeCell ref="QTD61:QTS61"/>
    <mergeCell ref="QTT61:QUI61"/>
    <mergeCell ref="QUJ61:QUY61"/>
    <mergeCell ref="QUZ61:QVO61"/>
    <mergeCell ref="QVP61:QWE61"/>
    <mergeCell ref="QWF61:QWU61"/>
    <mergeCell ref="QPL61:QQA61"/>
    <mergeCell ref="QQB61:QQQ61"/>
    <mergeCell ref="QQR61:QRG61"/>
    <mergeCell ref="QRH61:QRW61"/>
    <mergeCell ref="QRX61:QSM61"/>
    <mergeCell ref="QSN61:QTC61"/>
    <mergeCell ref="QLT61:QMI61"/>
    <mergeCell ref="QMJ61:QMY61"/>
    <mergeCell ref="QMZ61:QNO61"/>
    <mergeCell ref="QNP61:QOE61"/>
    <mergeCell ref="QOF61:QOU61"/>
    <mergeCell ref="QOV61:QPK61"/>
    <mergeCell ref="QIB61:QIQ61"/>
    <mergeCell ref="QIR61:QJG61"/>
    <mergeCell ref="QJH61:QJW61"/>
    <mergeCell ref="QJX61:QKM61"/>
    <mergeCell ref="QKN61:QLC61"/>
    <mergeCell ref="QLD61:QLS61"/>
    <mergeCell ref="QEJ61:QEY61"/>
    <mergeCell ref="QEZ61:QFO61"/>
    <mergeCell ref="QFP61:QGE61"/>
    <mergeCell ref="QGF61:QGU61"/>
    <mergeCell ref="QGV61:QHK61"/>
    <mergeCell ref="QHL61:QIA61"/>
    <mergeCell ref="QAR61:QBG61"/>
    <mergeCell ref="QBH61:QBW61"/>
    <mergeCell ref="QBX61:QCM61"/>
    <mergeCell ref="QCN61:QDC61"/>
    <mergeCell ref="QDD61:QDS61"/>
    <mergeCell ref="QDT61:QEI61"/>
    <mergeCell ref="PWZ61:PXO61"/>
    <mergeCell ref="PXP61:PYE61"/>
    <mergeCell ref="PYF61:PYU61"/>
    <mergeCell ref="PYV61:PZK61"/>
    <mergeCell ref="PZL61:QAA61"/>
    <mergeCell ref="QAB61:QAQ61"/>
    <mergeCell ref="PTH61:PTW61"/>
    <mergeCell ref="PTX61:PUM61"/>
    <mergeCell ref="PUN61:PVC61"/>
    <mergeCell ref="PVD61:PVS61"/>
    <mergeCell ref="PVT61:PWI61"/>
    <mergeCell ref="PWJ61:PWY61"/>
    <mergeCell ref="PPP61:PQE61"/>
    <mergeCell ref="PQF61:PQU61"/>
    <mergeCell ref="PQV61:PRK61"/>
    <mergeCell ref="PRL61:PSA61"/>
    <mergeCell ref="PSB61:PSQ61"/>
    <mergeCell ref="PSR61:PTG61"/>
    <mergeCell ref="PLX61:PMM61"/>
    <mergeCell ref="PMN61:PNC61"/>
    <mergeCell ref="PND61:PNS61"/>
    <mergeCell ref="PNT61:POI61"/>
    <mergeCell ref="POJ61:POY61"/>
    <mergeCell ref="POZ61:PPO61"/>
    <mergeCell ref="PIF61:PIU61"/>
    <mergeCell ref="PIV61:PJK61"/>
    <mergeCell ref="PJL61:PKA61"/>
    <mergeCell ref="PKB61:PKQ61"/>
    <mergeCell ref="PKR61:PLG61"/>
    <mergeCell ref="PLH61:PLW61"/>
    <mergeCell ref="PEN61:PFC61"/>
    <mergeCell ref="PFD61:PFS61"/>
    <mergeCell ref="PFT61:PGI61"/>
    <mergeCell ref="PGJ61:PGY61"/>
    <mergeCell ref="PGZ61:PHO61"/>
    <mergeCell ref="PHP61:PIE61"/>
    <mergeCell ref="PAV61:PBK61"/>
    <mergeCell ref="PBL61:PCA61"/>
    <mergeCell ref="PCB61:PCQ61"/>
    <mergeCell ref="PCR61:PDG61"/>
    <mergeCell ref="PDH61:PDW61"/>
    <mergeCell ref="PDX61:PEM61"/>
    <mergeCell ref="OXD61:OXS61"/>
    <mergeCell ref="OXT61:OYI61"/>
    <mergeCell ref="OYJ61:OYY61"/>
    <mergeCell ref="OYZ61:OZO61"/>
    <mergeCell ref="OZP61:PAE61"/>
    <mergeCell ref="PAF61:PAU61"/>
    <mergeCell ref="OTL61:OUA61"/>
    <mergeCell ref="OUB61:OUQ61"/>
    <mergeCell ref="OUR61:OVG61"/>
    <mergeCell ref="OVH61:OVW61"/>
    <mergeCell ref="OVX61:OWM61"/>
    <mergeCell ref="OWN61:OXC61"/>
    <mergeCell ref="OPT61:OQI61"/>
    <mergeCell ref="OQJ61:OQY61"/>
    <mergeCell ref="OQZ61:ORO61"/>
    <mergeCell ref="ORP61:OSE61"/>
    <mergeCell ref="OSF61:OSU61"/>
    <mergeCell ref="OSV61:OTK61"/>
    <mergeCell ref="OMB61:OMQ61"/>
    <mergeCell ref="OMR61:ONG61"/>
    <mergeCell ref="ONH61:ONW61"/>
    <mergeCell ref="ONX61:OOM61"/>
    <mergeCell ref="OON61:OPC61"/>
    <mergeCell ref="OPD61:OPS61"/>
    <mergeCell ref="OIJ61:OIY61"/>
    <mergeCell ref="OIZ61:OJO61"/>
    <mergeCell ref="OJP61:OKE61"/>
    <mergeCell ref="OKF61:OKU61"/>
    <mergeCell ref="OKV61:OLK61"/>
    <mergeCell ref="OLL61:OMA61"/>
    <mergeCell ref="OER61:OFG61"/>
    <mergeCell ref="OFH61:OFW61"/>
    <mergeCell ref="OFX61:OGM61"/>
    <mergeCell ref="OGN61:OHC61"/>
    <mergeCell ref="OHD61:OHS61"/>
    <mergeCell ref="OHT61:OII61"/>
    <mergeCell ref="OAZ61:OBO61"/>
    <mergeCell ref="OBP61:OCE61"/>
    <mergeCell ref="OCF61:OCU61"/>
    <mergeCell ref="OCV61:ODK61"/>
    <mergeCell ref="ODL61:OEA61"/>
    <mergeCell ref="OEB61:OEQ61"/>
    <mergeCell ref="NXH61:NXW61"/>
    <mergeCell ref="NXX61:NYM61"/>
    <mergeCell ref="NYN61:NZC61"/>
    <mergeCell ref="NZD61:NZS61"/>
    <mergeCell ref="NZT61:OAI61"/>
    <mergeCell ref="OAJ61:OAY61"/>
    <mergeCell ref="NTP61:NUE61"/>
    <mergeCell ref="NUF61:NUU61"/>
    <mergeCell ref="NUV61:NVK61"/>
    <mergeCell ref="NVL61:NWA61"/>
    <mergeCell ref="NWB61:NWQ61"/>
    <mergeCell ref="NWR61:NXG61"/>
    <mergeCell ref="NPX61:NQM61"/>
    <mergeCell ref="NQN61:NRC61"/>
    <mergeCell ref="NRD61:NRS61"/>
    <mergeCell ref="NRT61:NSI61"/>
    <mergeCell ref="NSJ61:NSY61"/>
    <mergeCell ref="NSZ61:NTO61"/>
    <mergeCell ref="NMF61:NMU61"/>
    <mergeCell ref="NMV61:NNK61"/>
    <mergeCell ref="NNL61:NOA61"/>
    <mergeCell ref="NOB61:NOQ61"/>
    <mergeCell ref="NOR61:NPG61"/>
    <mergeCell ref="NPH61:NPW61"/>
    <mergeCell ref="NIN61:NJC61"/>
    <mergeCell ref="NJD61:NJS61"/>
    <mergeCell ref="NJT61:NKI61"/>
    <mergeCell ref="NKJ61:NKY61"/>
    <mergeCell ref="NKZ61:NLO61"/>
    <mergeCell ref="NLP61:NME61"/>
    <mergeCell ref="NEV61:NFK61"/>
    <mergeCell ref="NFL61:NGA61"/>
    <mergeCell ref="NGB61:NGQ61"/>
    <mergeCell ref="NGR61:NHG61"/>
    <mergeCell ref="NHH61:NHW61"/>
    <mergeCell ref="NHX61:NIM61"/>
    <mergeCell ref="NBD61:NBS61"/>
    <mergeCell ref="NBT61:NCI61"/>
    <mergeCell ref="NCJ61:NCY61"/>
    <mergeCell ref="NCZ61:NDO61"/>
    <mergeCell ref="NDP61:NEE61"/>
    <mergeCell ref="NEF61:NEU61"/>
    <mergeCell ref="MXL61:MYA61"/>
    <mergeCell ref="MYB61:MYQ61"/>
    <mergeCell ref="MYR61:MZG61"/>
    <mergeCell ref="MZH61:MZW61"/>
    <mergeCell ref="MZX61:NAM61"/>
    <mergeCell ref="NAN61:NBC61"/>
    <mergeCell ref="MTT61:MUI61"/>
    <mergeCell ref="MUJ61:MUY61"/>
    <mergeCell ref="MUZ61:MVO61"/>
    <mergeCell ref="MVP61:MWE61"/>
    <mergeCell ref="MWF61:MWU61"/>
    <mergeCell ref="MWV61:MXK61"/>
    <mergeCell ref="MQB61:MQQ61"/>
    <mergeCell ref="MQR61:MRG61"/>
    <mergeCell ref="MRH61:MRW61"/>
    <mergeCell ref="MRX61:MSM61"/>
    <mergeCell ref="MSN61:MTC61"/>
    <mergeCell ref="MTD61:MTS61"/>
    <mergeCell ref="MMJ61:MMY61"/>
    <mergeCell ref="MMZ61:MNO61"/>
    <mergeCell ref="MNP61:MOE61"/>
    <mergeCell ref="MOF61:MOU61"/>
    <mergeCell ref="MOV61:MPK61"/>
    <mergeCell ref="MPL61:MQA61"/>
    <mergeCell ref="MIR61:MJG61"/>
    <mergeCell ref="MJH61:MJW61"/>
    <mergeCell ref="MJX61:MKM61"/>
    <mergeCell ref="MKN61:MLC61"/>
    <mergeCell ref="MLD61:MLS61"/>
    <mergeCell ref="MLT61:MMI61"/>
    <mergeCell ref="MEZ61:MFO61"/>
    <mergeCell ref="MFP61:MGE61"/>
    <mergeCell ref="MGF61:MGU61"/>
    <mergeCell ref="MGV61:MHK61"/>
    <mergeCell ref="MHL61:MIA61"/>
    <mergeCell ref="MIB61:MIQ61"/>
    <mergeCell ref="MBH61:MBW61"/>
    <mergeCell ref="MBX61:MCM61"/>
    <mergeCell ref="MCN61:MDC61"/>
    <mergeCell ref="MDD61:MDS61"/>
    <mergeCell ref="MDT61:MEI61"/>
    <mergeCell ref="MEJ61:MEY61"/>
    <mergeCell ref="LXP61:LYE61"/>
    <mergeCell ref="LYF61:LYU61"/>
    <mergeCell ref="LYV61:LZK61"/>
    <mergeCell ref="LZL61:MAA61"/>
    <mergeCell ref="MAB61:MAQ61"/>
    <mergeCell ref="MAR61:MBG61"/>
    <mergeCell ref="LTX61:LUM61"/>
    <mergeCell ref="LUN61:LVC61"/>
    <mergeCell ref="LVD61:LVS61"/>
    <mergeCell ref="LVT61:LWI61"/>
    <mergeCell ref="LWJ61:LWY61"/>
    <mergeCell ref="LWZ61:LXO61"/>
    <mergeCell ref="LQF61:LQU61"/>
    <mergeCell ref="LQV61:LRK61"/>
    <mergeCell ref="LRL61:LSA61"/>
    <mergeCell ref="LSB61:LSQ61"/>
    <mergeCell ref="LSR61:LTG61"/>
    <mergeCell ref="LTH61:LTW61"/>
    <mergeCell ref="LMN61:LNC61"/>
    <mergeCell ref="LND61:LNS61"/>
    <mergeCell ref="LNT61:LOI61"/>
    <mergeCell ref="LOJ61:LOY61"/>
    <mergeCell ref="LOZ61:LPO61"/>
    <mergeCell ref="LPP61:LQE61"/>
    <mergeCell ref="LIV61:LJK61"/>
    <mergeCell ref="LJL61:LKA61"/>
    <mergeCell ref="LKB61:LKQ61"/>
    <mergeCell ref="LKR61:LLG61"/>
    <mergeCell ref="LLH61:LLW61"/>
    <mergeCell ref="LLX61:LMM61"/>
    <mergeCell ref="LFD61:LFS61"/>
    <mergeCell ref="LFT61:LGI61"/>
    <mergeCell ref="LGJ61:LGY61"/>
    <mergeCell ref="LGZ61:LHO61"/>
    <mergeCell ref="LHP61:LIE61"/>
    <mergeCell ref="LIF61:LIU61"/>
    <mergeCell ref="LBL61:LCA61"/>
    <mergeCell ref="LCB61:LCQ61"/>
    <mergeCell ref="LCR61:LDG61"/>
    <mergeCell ref="LDH61:LDW61"/>
    <mergeCell ref="LDX61:LEM61"/>
    <mergeCell ref="LEN61:LFC61"/>
    <mergeCell ref="KXT61:KYI61"/>
    <mergeCell ref="KYJ61:KYY61"/>
    <mergeCell ref="KYZ61:KZO61"/>
    <mergeCell ref="KZP61:LAE61"/>
    <mergeCell ref="LAF61:LAU61"/>
    <mergeCell ref="LAV61:LBK61"/>
    <mergeCell ref="KUB61:KUQ61"/>
    <mergeCell ref="KUR61:KVG61"/>
    <mergeCell ref="KVH61:KVW61"/>
    <mergeCell ref="KVX61:KWM61"/>
    <mergeCell ref="KWN61:KXC61"/>
    <mergeCell ref="KXD61:KXS61"/>
    <mergeCell ref="KQJ61:KQY61"/>
    <mergeCell ref="KQZ61:KRO61"/>
    <mergeCell ref="KRP61:KSE61"/>
    <mergeCell ref="KSF61:KSU61"/>
    <mergeCell ref="KSV61:KTK61"/>
    <mergeCell ref="KTL61:KUA61"/>
    <mergeCell ref="KMR61:KNG61"/>
    <mergeCell ref="KNH61:KNW61"/>
    <mergeCell ref="KNX61:KOM61"/>
    <mergeCell ref="KON61:KPC61"/>
    <mergeCell ref="KPD61:KPS61"/>
    <mergeCell ref="KPT61:KQI61"/>
    <mergeCell ref="KIZ61:KJO61"/>
    <mergeCell ref="KJP61:KKE61"/>
    <mergeCell ref="KKF61:KKU61"/>
    <mergeCell ref="KKV61:KLK61"/>
    <mergeCell ref="KLL61:KMA61"/>
    <mergeCell ref="KMB61:KMQ61"/>
    <mergeCell ref="KFH61:KFW61"/>
    <mergeCell ref="KFX61:KGM61"/>
    <mergeCell ref="KGN61:KHC61"/>
    <mergeCell ref="KHD61:KHS61"/>
    <mergeCell ref="KHT61:KII61"/>
    <mergeCell ref="KIJ61:KIY61"/>
    <mergeCell ref="KBP61:KCE61"/>
    <mergeCell ref="KCF61:KCU61"/>
    <mergeCell ref="KCV61:KDK61"/>
    <mergeCell ref="KDL61:KEA61"/>
    <mergeCell ref="KEB61:KEQ61"/>
    <mergeCell ref="KER61:KFG61"/>
    <mergeCell ref="JXX61:JYM61"/>
    <mergeCell ref="JYN61:JZC61"/>
    <mergeCell ref="JZD61:JZS61"/>
    <mergeCell ref="JZT61:KAI61"/>
    <mergeCell ref="KAJ61:KAY61"/>
    <mergeCell ref="KAZ61:KBO61"/>
    <mergeCell ref="JUF61:JUU61"/>
    <mergeCell ref="JUV61:JVK61"/>
    <mergeCell ref="JVL61:JWA61"/>
    <mergeCell ref="JWB61:JWQ61"/>
    <mergeCell ref="JWR61:JXG61"/>
    <mergeCell ref="JXH61:JXW61"/>
    <mergeCell ref="JQN61:JRC61"/>
    <mergeCell ref="JRD61:JRS61"/>
    <mergeCell ref="JRT61:JSI61"/>
    <mergeCell ref="JSJ61:JSY61"/>
    <mergeCell ref="JSZ61:JTO61"/>
    <mergeCell ref="JTP61:JUE61"/>
    <mergeCell ref="JMV61:JNK61"/>
    <mergeCell ref="JNL61:JOA61"/>
    <mergeCell ref="JOB61:JOQ61"/>
    <mergeCell ref="JOR61:JPG61"/>
    <mergeCell ref="JPH61:JPW61"/>
    <mergeCell ref="JPX61:JQM61"/>
    <mergeCell ref="JJD61:JJS61"/>
    <mergeCell ref="JJT61:JKI61"/>
    <mergeCell ref="JKJ61:JKY61"/>
    <mergeCell ref="JKZ61:JLO61"/>
    <mergeCell ref="JLP61:JME61"/>
    <mergeCell ref="JMF61:JMU61"/>
    <mergeCell ref="JFL61:JGA61"/>
    <mergeCell ref="JGB61:JGQ61"/>
    <mergeCell ref="JGR61:JHG61"/>
    <mergeCell ref="JHH61:JHW61"/>
    <mergeCell ref="JHX61:JIM61"/>
    <mergeCell ref="JIN61:JJC61"/>
    <mergeCell ref="JBT61:JCI61"/>
    <mergeCell ref="JCJ61:JCY61"/>
    <mergeCell ref="JCZ61:JDO61"/>
    <mergeCell ref="JDP61:JEE61"/>
    <mergeCell ref="JEF61:JEU61"/>
    <mergeCell ref="JEV61:JFK61"/>
    <mergeCell ref="IYB61:IYQ61"/>
    <mergeCell ref="IYR61:IZG61"/>
    <mergeCell ref="IZH61:IZW61"/>
    <mergeCell ref="IZX61:JAM61"/>
    <mergeCell ref="JAN61:JBC61"/>
    <mergeCell ref="JBD61:JBS61"/>
    <mergeCell ref="IUJ61:IUY61"/>
    <mergeCell ref="IUZ61:IVO61"/>
    <mergeCell ref="IVP61:IWE61"/>
    <mergeCell ref="IWF61:IWU61"/>
    <mergeCell ref="IWV61:IXK61"/>
    <mergeCell ref="IXL61:IYA61"/>
    <mergeCell ref="IQR61:IRG61"/>
    <mergeCell ref="IRH61:IRW61"/>
    <mergeCell ref="IRX61:ISM61"/>
    <mergeCell ref="ISN61:ITC61"/>
    <mergeCell ref="ITD61:ITS61"/>
    <mergeCell ref="ITT61:IUI61"/>
    <mergeCell ref="IMZ61:INO61"/>
    <mergeCell ref="INP61:IOE61"/>
    <mergeCell ref="IOF61:IOU61"/>
    <mergeCell ref="IOV61:IPK61"/>
    <mergeCell ref="IPL61:IQA61"/>
    <mergeCell ref="IQB61:IQQ61"/>
    <mergeCell ref="IJH61:IJW61"/>
    <mergeCell ref="IJX61:IKM61"/>
    <mergeCell ref="IKN61:ILC61"/>
    <mergeCell ref="ILD61:ILS61"/>
    <mergeCell ref="ILT61:IMI61"/>
    <mergeCell ref="IMJ61:IMY61"/>
    <mergeCell ref="IFP61:IGE61"/>
    <mergeCell ref="IGF61:IGU61"/>
    <mergeCell ref="IGV61:IHK61"/>
    <mergeCell ref="IHL61:IIA61"/>
    <mergeCell ref="IIB61:IIQ61"/>
    <mergeCell ref="IIR61:IJG61"/>
    <mergeCell ref="IBX61:ICM61"/>
    <mergeCell ref="ICN61:IDC61"/>
    <mergeCell ref="IDD61:IDS61"/>
    <mergeCell ref="IDT61:IEI61"/>
    <mergeCell ref="IEJ61:IEY61"/>
    <mergeCell ref="IEZ61:IFO61"/>
    <mergeCell ref="HYF61:HYU61"/>
    <mergeCell ref="HYV61:HZK61"/>
    <mergeCell ref="HZL61:IAA61"/>
    <mergeCell ref="IAB61:IAQ61"/>
    <mergeCell ref="IAR61:IBG61"/>
    <mergeCell ref="IBH61:IBW61"/>
    <mergeCell ref="HUN61:HVC61"/>
    <mergeCell ref="HVD61:HVS61"/>
    <mergeCell ref="HVT61:HWI61"/>
    <mergeCell ref="HWJ61:HWY61"/>
    <mergeCell ref="HWZ61:HXO61"/>
    <mergeCell ref="HXP61:HYE61"/>
    <mergeCell ref="HQV61:HRK61"/>
    <mergeCell ref="HRL61:HSA61"/>
    <mergeCell ref="HSB61:HSQ61"/>
    <mergeCell ref="HSR61:HTG61"/>
    <mergeCell ref="HTH61:HTW61"/>
    <mergeCell ref="HTX61:HUM61"/>
    <mergeCell ref="HND61:HNS61"/>
    <mergeCell ref="HNT61:HOI61"/>
    <mergeCell ref="HOJ61:HOY61"/>
    <mergeCell ref="HOZ61:HPO61"/>
    <mergeCell ref="HPP61:HQE61"/>
    <mergeCell ref="HQF61:HQU61"/>
    <mergeCell ref="HJL61:HKA61"/>
    <mergeCell ref="HKB61:HKQ61"/>
    <mergeCell ref="HKR61:HLG61"/>
    <mergeCell ref="HLH61:HLW61"/>
    <mergeCell ref="HLX61:HMM61"/>
    <mergeCell ref="HMN61:HNC61"/>
    <mergeCell ref="HFT61:HGI61"/>
    <mergeCell ref="HGJ61:HGY61"/>
    <mergeCell ref="HGZ61:HHO61"/>
    <mergeCell ref="HHP61:HIE61"/>
    <mergeCell ref="HIF61:HIU61"/>
    <mergeCell ref="HIV61:HJK61"/>
    <mergeCell ref="HCB61:HCQ61"/>
    <mergeCell ref="HCR61:HDG61"/>
    <mergeCell ref="HDH61:HDW61"/>
    <mergeCell ref="HDX61:HEM61"/>
    <mergeCell ref="HEN61:HFC61"/>
    <mergeCell ref="HFD61:HFS61"/>
    <mergeCell ref="GYJ61:GYY61"/>
    <mergeCell ref="GYZ61:GZO61"/>
    <mergeCell ref="GZP61:HAE61"/>
    <mergeCell ref="HAF61:HAU61"/>
    <mergeCell ref="HAV61:HBK61"/>
    <mergeCell ref="HBL61:HCA61"/>
    <mergeCell ref="GUR61:GVG61"/>
    <mergeCell ref="GVH61:GVW61"/>
    <mergeCell ref="GVX61:GWM61"/>
    <mergeCell ref="GWN61:GXC61"/>
    <mergeCell ref="GXD61:GXS61"/>
    <mergeCell ref="GXT61:GYI61"/>
    <mergeCell ref="GQZ61:GRO61"/>
    <mergeCell ref="GRP61:GSE61"/>
    <mergeCell ref="GSF61:GSU61"/>
    <mergeCell ref="GSV61:GTK61"/>
    <mergeCell ref="GTL61:GUA61"/>
    <mergeCell ref="GUB61:GUQ61"/>
    <mergeCell ref="GNH61:GNW61"/>
    <mergeCell ref="GNX61:GOM61"/>
    <mergeCell ref="GON61:GPC61"/>
    <mergeCell ref="GPD61:GPS61"/>
    <mergeCell ref="GPT61:GQI61"/>
    <mergeCell ref="GQJ61:GQY61"/>
    <mergeCell ref="GJP61:GKE61"/>
    <mergeCell ref="GKF61:GKU61"/>
    <mergeCell ref="GKV61:GLK61"/>
    <mergeCell ref="GLL61:GMA61"/>
    <mergeCell ref="GMB61:GMQ61"/>
    <mergeCell ref="GMR61:GNG61"/>
    <mergeCell ref="GFX61:GGM61"/>
    <mergeCell ref="GGN61:GHC61"/>
    <mergeCell ref="GHD61:GHS61"/>
    <mergeCell ref="GHT61:GII61"/>
    <mergeCell ref="GIJ61:GIY61"/>
    <mergeCell ref="GIZ61:GJO61"/>
    <mergeCell ref="GCF61:GCU61"/>
    <mergeCell ref="GCV61:GDK61"/>
    <mergeCell ref="GDL61:GEA61"/>
    <mergeCell ref="GEB61:GEQ61"/>
    <mergeCell ref="GER61:GFG61"/>
    <mergeCell ref="GFH61:GFW61"/>
    <mergeCell ref="FYN61:FZC61"/>
    <mergeCell ref="FZD61:FZS61"/>
    <mergeCell ref="FZT61:GAI61"/>
    <mergeCell ref="GAJ61:GAY61"/>
    <mergeCell ref="GAZ61:GBO61"/>
    <mergeCell ref="GBP61:GCE61"/>
    <mergeCell ref="FUV61:FVK61"/>
    <mergeCell ref="FVL61:FWA61"/>
    <mergeCell ref="FWB61:FWQ61"/>
    <mergeCell ref="FWR61:FXG61"/>
    <mergeCell ref="FXH61:FXW61"/>
    <mergeCell ref="FXX61:FYM61"/>
    <mergeCell ref="FRD61:FRS61"/>
    <mergeCell ref="FRT61:FSI61"/>
    <mergeCell ref="FSJ61:FSY61"/>
    <mergeCell ref="FSZ61:FTO61"/>
    <mergeCell ref="FTP61:FUE61"/>
    <mergeCell ref="FUF61:FUU61"/>
    <mergeCell ref="FNL61:FOA61"/>
    <mergeCell ref="FOB61:FOQ61"/>
    <mergeCell ref="FOR61:FPG61"/>
    <mergeCell ref="FPH61:FPW61"/>
    <mergeCell ref="FPX61:FQM61"/>
    <mergeCell ref="FQN61:FRC61"/>
    <mergeCell ref="FJT61:FKI61"/>
    <mergeCell ref="FKJ61:FKY61"/>
    <mergeCell ref="FKZ61:FLO61"/>
    <mergeCell ref="FLP61:FME61"/>
    <mergeCell ref="FMF61:FMU61"/>
    <mergeCell ref="FMV61:FNK61"/>
    <mergeCell ref="FGB61:FGQ61"/>
    <mergeCell ref="FGR61:FHG61"/>
    <mergeCell ref="FHH61:FHW61"/>
    <mergeCell ref="FHX61:FIM61"/>
    <mergeCell ref="FIN61:FJC61"/>
    <mergeCell ref="FJD61:FJS61"/>
    <mergeCell ref="FCJ61:FCY61"/>
    <mergeCell ref="FCZ61:FDO61"/>
    <mergeCell ref="FDP61:FEE61"/>
    <mergeCell ref="FEF61:FEU61"/>
    <mergeCell ref="FEV61:FFK61"/>
    <mergeCell ref="FFL61:FGA61"/>
    <mergeCell ref="EYR61:EZG61"/>
    <mergeCell ref="EZH61:EZW61"/>
    <mergeCell ref="EZX61:FAM61"/>
    <mergeCell ref="FAN61:FBC61"/>
    <mergeCell ref="FBD61:FBS61"/>
    <mergeCell ref="FBT61:FCI61"/>
    <mergeCell ref="EUZ61:EVO61"/>
    <mergeCell ref="EVP61:EWE61"/>
    <mergeCell ref="EWF61:EWU61"/>
    <mergeCell ref="EWV61:EXK61"/>
    <mergeCell ref="EXL61:EYA61"/>
    <mergeCell ref="EYB61:EYQ61"/>
    <mergeCell ref="ERH61:ERW61"/>
    <mergeCell ref="ERX61:ESM61"/>
    <mergeCell ref="ESN61:ETC61"/>
    <mergeCell ref="ETD61:ETS61"/>
    <mergeCell ref="ETT61:EUI61"/>
    <mergeCell ref="EUJ61:EUY61"/>
    <mergeCell ref="ENP61:EOE61"/>
    <mergeCell ref="EOF61:EOU61"/>
    <mergeCell ref="EOV61:EPK61"/>
    <mergeCell ref="EPL61:EQA61"/>
    <mergeCell ref="EQB61:EQQ61"/>
    <mergeCell ref="EQR61:ERG61"/>
    <mergeCell ref="EJX61:EKM61"/>
    <mergeCell ref="EKN61:ELC61"/>
    <mergeCell ref="ELD61:ELS61"/>
    <mergeCell ref="ELT61:EMI61"/>
    <mergeCell ref="EMJ61:EMY61"/>
    <mergeCell ref="EMZ61:ENO61"/>
    <mergeCell ref="EGF61:EGU61"/>
    <mergeCell ref="EGV61:EHK61"/>
    <mergeCell ref="EHL61:EIA61"/>
    <mergeCell ref="EIB61:EIQ61"/>
    <mergeCell ref="EIR61:EJG61"/>
    <mergeCell ref="EJH61:EJW61"/>
    <mergeCell ref="ECN61:EDC61"/>
    <mergeCell ref="EDD61:EDS61"/>
    <mergeCell ref="EDT61:EEI61"/>
    <mergeCell ref="EEJ61:EEY61"/>
    <mergeCell ref="EEZ61:EFO61"/>
    <mergeCell ref="EFP61:EGE61"/>
    <mergeCell ref="DYV61:DZK61"/>
    <mergeCell ref="DZL61:EAA61"/>
    <mergeCell ref="EAB61:EAQ61"/>
    <mergeCell ref="EAR61:EBG61"/>
    <mergeCell ref="EBH61:EBW61"/>
    <mergeCell ref="EBX61:ECM61"/>
    <mergeCell ref="DVD61:DVS61"/>
    <mergeCell ref="DVT61:DWI61"/>
    <mergeCell ref="DWJ61:DWY61"/>
    <mergeCell ref="DWZ61:DXO61"/>
    <mergeCell ref="DXP61:DYE61"/>
    <mergeCell ref="DYF61:DYU61"/>
    <mergeCell ref="DRL61:DSA61"/>
    <mergeCell ref="DSB61:DSQ61"/>
    <mergeCell ref="DSR61:DTG61"/>
    <mergeCell ref="DTH61:DTW61"/>
    <mergeCell ref="DTX61:DUM61"/>
    <mergeCell ref="DUN61:DVC61"/>
    <mergeCell ref="DNT61:DOI61"/>
    <mergeCell ref="DOJ61:DOY61"/>
    <mergeCell ref="DOZ61:DPO61"/>
    <mergeCell ref="DPP61:DQE61"/>
    <mergeCell ref="DQF61:DQU61"/>
    <mergeCell ref="DQV61:DRK61"/>
    <mergeCell ref="DKB61:DKQ61"/>
    <mergeCell ref="DKR61:DLG61"/>
    <mergeCell ref="DLH61:DLW61"/>
    <mergeCell ref="DLX61:DMM61"/>
    <mergeCell ref="DMN61:DNC61"/>
    <mergeCell ref="DND61:DNS61"/>
    <mergeCell ref="DGJ61:DGY61"/>
    <mergeCell ref="DGZ61:DHO61"/>
    <mergeCell ref="DHP61:DIE61"/>
    <mergeCell ref="DIF61:DIU61"/>
    <mergeCell ref="DIV61:DJK61"/>
    <mergeCell ref="DJL61:DKA61"/>
    <mergeCell ref="DCR61:DDG61"/>
    <mergeCell ref="DDH61:DDW61"/>
    <mergeCell ref="DDX61:DEM61"/>
    <mergeCell ref="DEN61:DFC61"/>
    <mergeCell ref="DFD61:DFS61"/>
    <mergeCell ref="DFT61:DGI61"/>
    <mergeCell ref="CYZ61:CZO61"/>
    <mergeCell ref="CZP61:DAE61"/>
    <mergeCell ref="DAF61:DAU61"/>
    <mergeCell ref="DAV61:DBK61"/>
    <mergeCell ref="DBL61:DCA61"/>
    <mergeCell ref="DCB61:DCQ61"/>
    <mergeCell ref="CVH61:CVW61"/>
    <mergeCell ref="CVX61:CWM61"/>
    <mergeCell ref="CWN61:CXC61"/>
    <mergeCell ref="CXD61:CXS61"/>
    <mergeCell ref="CXT61:CYI61"/>
    <mergeCell ref="CYJ61:CYY61"/>
    <mergeCell ref="CRP61:CSE61"/>
    <mergeCell ref="CSF61:CSU61"/>
    <mergeCell ref="CSV61:CTK61"/>
    <mergeCell ref="CTL61:CUA61"/>
    <mergeCell ref="CUB61:CUQ61"/>
    <mergeCell ref="CUR61:CVG61"/>
    <mergeCell ref="CNX61:COM61"/>
    <mergeCell ref="CON61:CPC61"/>
    <mergeCell ref="CPD61:CPS61"/>
    <mergeCell ref="CPT61:CQI61"/>
    <mergeCell ref="CQJ61:CQY61"/>
    <mergeCell ref="CQZ61:CRO61"/>
    <mergeCell ref="CKF61:CKU61"/>
    <mergeCell ref="CKV61:CLK61"/>
    <mergeCell ref="CLL61:CMA61"/>
    <mergeCell ref="CMB61:CMQ61"/>
    <mergeCell ref="CMR61:CNG61"/>
    <mergeCell ref="CNH61:CNW61"/>
    <mergeCell ref="CGN61:CHC61"/>
    <mergeCell ref="CHD61:CHS61"/>
    <mergeCell ref="CHT61:CII61"/>
    <mergeCell ref="CIJ61:CIY61"/>
    <mergeCell ref="CIZ61:CJO61"/>
    <mergeCell ref="CJP61:CKE61"/>
    <mergeCell ref="CCV61:CDK61"/>
    <mergeCell ref="CDL61:CEA61"/>
    <mergeCell ref="CEB61:CEQ61"/>
    <mergeCell ref="CER61:CFG61"/>
    <mergeCell ref="CFH61:CFW61"/>
    <mergeCell ref="CFX61:CGM61"/>
    <mergeCell ref="BZD61:BZS61"/>
    <mergeCell ref="BZT61:CAI61"/>
    <mergeCell ref="CAJ61:CAY61"/>
    <mergeCell ref="CAZ61:CBO61"/>
    <mergeCell ref="CBP61:CCE61"/>
    <mergeCell ref="CCF61:CCU61"/>
    <mergeCell ref="BVL61:BWA61"/>
    <mergeCell ref="BWB61:BWQ61"/>
    <mergeCell ref="BWR61:BXG61"/>
    <mergeCell ref="BXH61:BXW61"/>
    <mergeCell ref="BXX61:BYM61"/>
    <mergeCell ref="BYN61:BZC61"/>
    <mergeCell ref="BRT61:BSI61"/>
    <mergeCell ref="BSJ61:BSY61"/>
    <mergeCell ref="BSZ61:BTO61"/>
    <mergeCell ref="BTP61:BUE61"/>
    <mergeCell ref="BUF61:BUU61"/>
    <mergeCell ref="BUV61:BVK61"/>
    <mergeCell ref="BOB61:BOQ61"/>
    <mergeCell ref="BOR61:BPG61"/>
    <mergeCell ref="BPH61:BPW61"/>
    <mergeCell ref="BPX61:BQM61"/>
    <mergeCell ref="BQN61:BRC61"/>
    <mergeCell ref="BRD61:BRS61"/>
    <mergeCell ref="BKJ61:BKY61"/>
    <mergeCell ref="BKZ61:BLO61"/>
    <mergeCell ref="BLP61:BME61"/>
    <mergeCell ref="BMF61:BMU61"/>
    <mergeCell ref="BMV61:BNK61"/>
    <mergeCell ref="BNL61:BOA61"/>
    <mergeCell ref="BGR61:BHG61"/>
    <mergeCell ref="BHH61:BHW61"/>
    <mergeCell ref="BHX61:BIM61"/>
    <mergeCell ref="BIN61:BJC61"/>
    <mergeCell ref="BJD61:BJS61"/>
    <mergeCell ref="BJT61:BKI61"/>
    <mergeCell ref="BCZ61:BDO61"/>
    <mergeCell ref="BDP61:BEE61"/>
    <mergeCell ref="BEF61:BEU61"/>
    <mergeCell ref="BEV61:BFK61"/>
    <mergeCell ref="BFL61:BGA61"/>
    <mergeCell ref="BGB61:BGQ61"/>
    <mergeCell ref="AZH61:AZW61"/>
    <mergeCell ref="AZX61:BAM61"/>
    <mergeCell ref="BAN61:BBC61"/>
    <mergeCell ref="BBD61:BBS61"/>
    <mergeCell ref="BBT61:BCI61"/>
    <mergeCell ref="BCJ61:BCY61"/>
    <mergeCell ref="AVP61:AWE61"/>
    <mergeCell ref="AWF61:AWU61"/>
    <mergeCell ref="AWV61:AXK61"/>
    <mergeCell ref="AXL61:AYA61"/>
    <mergeCell ref="AYB61:AYQ61"/>
    <mergeCell ref="AYR61:AZG61"/>
    <mergeCell ref="ARX61:ASM61"/>
    <mergeCell ref="ASN61:ATC61"/>
    <mergeCell ref="ATD61:ATS61"/>
    <mergeCell ref="ATT61:AUI61"/>
    <mergeCell ref="AUJ61:AUY61"/>
    <mergeCell ref="AUZ61:AVO61"/>
    <mergeCell ref="AOF61:AOU61"/>
    <mergeCell ref="AOV61:APK61"/>
    <mergeCell ref="APL61:AQA61"/>
    <mergeCell ref="AQB61:AQQ61"/>
    <mergeCell ref="AQR61:ARG61"/>
    <mergeCell ref="ARH61:ARW61"/>
    <mergeCell ref="AKN61:ALC61"/>
    <mergeCell ref="ALD61:ALS61"/>
    <mergeCell ref="ALT61:AMI61"/>
    <mergeCell ref="AMJ61:AMY61"/>
    <mergeCell ref="AMZ61:ANO61"/>
    <mergeCell ref="ANP61:AOE61"/>
    <mergeCell ref="AGV61:AHK61"/>
    <mergeCell ref="AHL61:AIA61"/>
    <mergeCell ref="AIB61:AIQ61"/>
    <mergeCell ref="AIR61:AJG61"/>
    <mergeCell ref="AJH61:AJW61"/>
    <mergeCell ref="AJX61:AKM61"/>
    <mergeCell ref="ADD61:ADS61"/>
    <mergeCell ref="ADT61:AEI61"/>
    <mergeCell ref="AEJ61:AEY61"/>
    <mergeCell ref="AEZ61:AFO61"/>
    <mergeCell ref="AFP61:AGE61"/>
    <mergeCell ref="AGF61:AGU61"/>
    <mergeCell ref="ZL61:AAA61"/>
    <mergeCell ref="AAB61:AAQ61"/>
    <mergeCell ref="AAR61:ABG61"/>
    <mergeCell ref="ABH61:ABW61"/>
    <mergeCell ref="ABX61:ACM61"/>
    <mergeCell ref="ACN61:ADC61"/>
    <mergeCell ref="VT61:WI61"/>
    <mergeCell ref="WJ61:WY61"/>
    <mergeCell ref="WZ61:XO61"/>
    <mergeCell ref="XP61:YE61"/>
    <mergeCell ref="YF61:YU61"/>
    <mergeCell ref="YV61:ZK61"/>
    <mergeCell ref="SB61:SQ61"/>
    <mergeCell ref="SR61:TG61"/>
    <mergeCell ref="TH61:TW61"/>
    <mergeCell ref="TX61:UM61"/>
    <mergeCell ref="UN61:VC61"/>
    <mergeCell ref="VD61:VS61"/>
    <mergeCell ref="OJ61:OY61"/>
    <mergeCell ref="OZ61:PO61"/>
    <mergeCell ref="PP61:QE61"/>
    <mergeCell ref="QF61:QU61"/>
    <mergeCell ref="QV61:RK61"/>
    <mergeCell ref="RL61:SA61"/>
    <mergeCell ref="KR61:LG61"/>
    <mergeCell ref="LH61:LW61"/>
    <mergeCell ref="LX61:MM61"/>
    <mergeCell ref="MN61:NC61"/>
    <mergeCell ref="ND61:NS61"/>
    <mergeCell ref="NT61:OI61"/>
    <mergeCell ref="GZ61:HO61"/>
    <mergeCell ref="HP61:IE61"/>
    <mergeCell ref="IF61:IU61"/>
    <mergeCell ref="IV61:JK61"/>
    <mergeCell ref="JL61:KA61"/>
    <mergeCell ref="KB61:KQ61"/>
    <mergeCell ref="DH61:DW61"/>
    <mergeCell ref="DX61:EM61"/>
    <mergeCell ref="EN61:FC61"/>
    <mergeCell ref="FD61:FS61"/>
    <mergeCell ref="FT61:GI61"/>
    <mergeCell ref="GJ61:GY61"/>
    <mergeCell ref="AF61:AU61"/>
    <mergeCell ref="AV61:BK61"/>
    <mergeCell ref="BL61:CA61"/>
    <mergeCell ref="CB61:CQ61"/>
    <mergeCell ref="CR61:DG61"/>
    <mergeCell ref="A37:O37"/>
    <mergeCell ref="A39:D39"/>
    <mergeCell ref="E39:O39"/>
    <mergeCell ref="A40:D40"/>
    <mergeCell ref="E40:G40"/>
    <mergeCell ref="H40:J40"/>
    <mergeCell ref="A16:D16"/>
    <mergeCell ref="E17:G17"/>
    <mergeCell ref="H17:J17"/>
    <mergeCell ref="K17:M17"/>
    <mergeCell ref="N17:O17"/>
    <mergeCell ref="E16:O16"/>
    <mergeCell ref="A17:D17"/>
    <mergeCell ref="A10:O10"/>
    <mergeCell ref="A1:O1"/>
    <mergeCell ref="A12:O12"/>
    <mergeCell ref="A14:O14"/>
    <mergeCell ref="A64:D64"/>
    <mergeCell ref="E64:G64"/>
    <mergeCell ref="H64:J64"/>
    <mergeCell ref="K64:M64"/>
    <mergeCell ref="N64:O64"/>
    <mergeCell ref="A86:O86"/>
    <mergeCell ref="A137:O137"/>
    <mergeCell ref="A138:A139"/>
    <mergeCell ref="C138:E138"/>
    <mergeCell ref="F138:H138"/>
    <mergeCell ref="I138:L138"/>
    <mergeCell ref="M138:O138"/>
    <mergeCell ref="A111:O111"/>
    <mergeCell ref="J288:L288"/>
    <mergeCell ref="J289:L289"/>
    <mergeCell ref="K40:M40"/>
    <mergeCell ref="N40:O40"/>
    <mergeCell ref="A113:D113"/>
    <mergeCell ref="E113:O113"/>
    <mergeCell ref="A114:D114"/>
    <mergeCell ref="E114:G114"/>
    <mergeCell ref="H114:J114"/>
    <mergeCell ref="K114:M114"/>
    <mergeCell ref="N114:O114"/>
    <mergeCell ref="A88:D88"/>
    <mergeCell ref="E88:O88"/>
    <mergeCell ref="A89:D89"/>
    <mergeCell ref="E89:G89"/>
    <mergeCell ref="H89:J89"/>
    <mergeCell ref="K89:M89"/>
    <mergeCell ref="N89:O89"/>
    <mergeCell ref="A155:O155"/>
    <mergeCell ref="F295:G295"/>
    <mergeCell ref="I295:J295"/>
    <mergeCell ref="M295:N295"/>
    <mergeCell ref="D296:E296"/>
    <mergeCell ref="F296:G296"/>
    <mergeCell ref="H296:J296"/>
    <mergeCell ref="M296:N296"/>
    <mergeCell ref="J286:L286"/>
    <mergeCell ref="J287:L287"/>
    <mergeCell ref="B297:G297"/>
    <mergeCell ref="I297:J297"/>
    <mergeCell ref="M297:N297"/>
    <mergeCell ref="B298:G298"/>
    <mergeCell ref="I298:J298"/>
    <mergeCell ref="M298:N298"/>
    <mergeCell ref="B299:G299"/>
    <mergeCell ref="I299:J299"/>
    <mergeCell ref="M299:N299"/>
    <mergeCell ref="B300:G300"/>
    <mergeCell ref="I300:J300"/>
    <mergeCell ref="M300:N300"/>
    <mergeCell ref="B301:G301"/>
    <mergeCell ref="I301:J301"/>
    <mergeCell ref="M301:N301"/>
    <mergeCell ref="B308:G308"/>
    <mergeCell ref="I308:J308"/>
    <mergeCell ref="M308:N308"/>
    <mergeCell ref="B309:G309"/>
    <mergeCell ref="I309:J309"/>
    <mergeCell ref="M309:N309"/>
    <mergeCell ref="B302:G302"/>
    <mergeCell ref="I302:J302"/>
    <mergeCell ref="M302:N302"/>
    <mergeCell ref="B303:G303"/>
    <mergeCell ref="I303:J303"/>
    <mergeCell ref="M303:N303"/>
    <mergeCell ref="B304:G304"/>
    <mergeCell ref="I304:J304"/>
    <mergeCell ref="M304:N304"/>
    <mergeCell ref="B305:G305"/>
    <mergeCell ref="I305:J305"/>
    <mergeCell ref="M305:N305"/>
    <mergeCell ref="B306:G306"/>
    <mergeCell ref="I306:J306"/>
    <mergeCell ref="M306:N306"/>
    <mergeCell ref="B307:G307"/>
    <mergeCell ref="I307:J307"/>
    <mergeCell ref="M307:N30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"/>
  <sheetViews>
    <sheetView zoomScale="70" zoomScaleNormal="70" workbookViewId="0">
      <selection activeCell="K15" sqref="K15"/>
    </sheetView>
  </sheetViews>
  <sheetFormatPr baseColWidth="10" defaultRowHeight="15.75"/>
  <cols>
    <col min="1" max="1" width="10.140625" style="26" customWidth="1"/>
    <col min="2" max="2" width="23" style="26" customWidth="1"/>
    <col min="3" max="15" width="15.140625" style="26" customWidth="1"/>
    <col min="16" max="16" width="19.28515625" style="26" customWidth="1"/>
    <col min="17" max="17" width="21" style="26" customWidth="1"/>
    <col min="18" max="18" width="19.28515625" style="26" customWidth="1"/>
    <col min="19" max="19" width="21" style="26" customWidth="1"/>
    <col min="20" max="20" width="35.85546875" style="26" customWidth="1"/>
    <col min="21" max="21" width="37.140625" style="26" customWidth="1"/>
    <col min="22" max="22" width="38.7109375" style="26" customWidth="1"/>
    <col min="23" max="23" width="37.140625" style="26" customWidth="1"/>
    <col min="24" max="24" width="38.7109375" style="26" customWidth="1"/>
    <col min="25" max="25" width="29.7109375" style="26" customWidth="1"/>
    <col min="26" max="26" width="31" style="26" customWidth="1"/>
    <col min="27" max="27" width="32.42578125" style="26" customWidth="1"/>
    <col min="28" max="28" width="31" style="26" customWidth="1"/>
    <col min="29" max="29" width="32.42578125" style="26" customWidth="1"/>
    <col min="30" max="30" width="46.5703125" style="26" customWidth="1"/>
    <col min="31" max="31" width="47.85546875" style="26" customWidth="1"/>
    <col min="32" max="32" width="49.42578125" style="26" customWidth="1"/>
    <col min="33" max="33" width="47.85546875" style="26" customWidth="1"/>
    <col min="34" max="34" width="49.42578125" style="26" customWidth="1"/>
    <col min="35" max="35" width="34.140625" style="26" customWidth="1"/>
    <col min="36" max="36" width="19.28515625" style="26" customWidth="1"/>
    <col min="37" max="37" width="21" style="26" customWidth="1"/>
    <col min="38" max="38" width="19.28515625" style="26" customWidth="1"/>
    <col min="39" max="39" width="21" style="26" customWidth="1"/>
    <col min="40" max="40" width="36.7109375" style="26" customWidth="1"/>
    <col min="41" max="41" width="38" style="26" customWidth="1"/>
    <col min="42" max="42" width="39.85546875" style="26" customWidth="1"/>
    <col min="43" max="43" width="38" style="26" customWidth="1"/>
    <col min="44" max="44" width="39.85546875" style="26" customWidth="1"/>
    <col min="45" max="45" width="34.5703125" style="26" customWidth="1"/>
    <col min="46" max="46" width="35.85546875" style="26" customWidth="1"/>
    <col min="47" max="47" width="37.42578125" style="26" customWidth="1"/>
    <col min="48" max="48" width="35.85546875" style="26" customWidth="1"/>
    <col min="49" max="49" width="37.42578125" style="26" customWidth="1"/>
    <col min="50" max="50" width="50" style="26" customWidth="1"/>
    <col min="51" max="51" width="51.28515625" style="26" bestFit="1" customWidth="1"/>
    <col min="52" max="52" width="53" style="26" bestFit="1" customWidth="1"/>
    <col min="53" max="53" width="51.28515625" style="26" bestFit="1" customWidth="1"/>
    <col min="54" max="54" width="53" style="26" bestFit="1" customWidth="1"/>
    <col min="55" max="55" width="24.28515625" style="26" customWidth="1"/>
    <col min="56" max="56" width="19.28515625" style="26" customWidth="1"/>
    <col min="57" max="57" width="21" style="26" customWidth="1"/>
    <col min="58" max="58" width="19.28515625" style="26" customWidth="1"/>
    <col min="59" max="59" width="21" style="26" customWidth="1"/>
    <col min="60" max="60" width="40.140625" style="26" bestFit="1" customWidth="1"/>
    <col min="61" max="61" width="41.42578125" style="26" bestFit="1" customWidth="1"/>
    <col min="62" max="62" width="43" style="26" bestFit="1" customWidth="1"/>
    <col min="63" max="63" width="41.42578125" style="26" bestFit="1" customWidth="1"/>
    <col min="64" max="64" width="43" style="26" bestFit="1" customWidth="1"/>
    <col min="65" max="65" width="37.140625" style="26" customWidth="1"/>
    <col min="66" max="66" width="38.42578125" style="26" customWidth="1"/>
    <col min="67" max="67" width="40.140625" style="26" bestFit="1" customWidth="1"/>
    <col min="68" max="68" width="38.42578125" style="26" bestFit="1" customWidth="1"/>
    <col min="69" max="69" width="40.140625" style="26" bestFit="1" customWidth="1"/>
    <col min="70" max="70" width="26.28515625" style="26" customWidth="1"/>
    <col min="71" max="71" width="27.7109375" style="26" bestFit="1" customWidth="1"/>
    <col min="72" max="72" width="29.28515625" style="26" bestFit="1" customWidth="1"/>
    <col min="73" max="73" width="27.7109375" style="26" bestFit="1" customWidth="1"/>
    <col min="74" max="74" width="29.28515625" style="26" bestFit="1" customWidth="1"/>
    <col min="75" max="75" width="38.7109375" style="26" bestFit="1" customWidth="1"/>
    <col min="76" max="76" width="39.85546875" style="26" bestFit="1" customWidth="1"/>
    <col min="77" max="77" width="41.28515625" style="26" bestFit="1" customWidth="1"/>
    <col min="78" max="78" width="39.85546875" style="26" bestFit="1" customWidth="1"/>
    <col min="79" max="79" width="41.28515625" style="26" bestFit="1" customWidth="1"/>
    <col min="80" max="80" width="23.5703125" style="26" bestFit="1" customWidth="1"/>
    <col min="81" max="81" width="24.85546875" style="26" bestFit="1" customWidth="1"/>
    <col min="82" max="82" width="26.5703125" style="26" bestFit="1" customWidth="1"/>
    <col min="83" max="83" width="24.85546875" style="26" bestFit="1" customWidth="1"/>
    <col min="84" max="84" width="26.5703125" style="26" bestFit="1" customWidth="1"/>
    <col min="85" max="16384" width="11.42578125" style="26"/>
  </cols>
  <sheetData>
    <row r="1" spans="1:15" ht="19.5" thickBot="1">
      <c r="A1" s="319" t="s">
        <v>18</v>
      </c>
      <c r="B1" s="320"/>
      <c r="C1" s="320"/>
      <c r="D1" s="320"/>
      <c r="E1" s="320"/>
      <c r="F1" s="320"/>
      <c r="G1" s="320"/>
      <c r="H1" s="320"/>
      <c r="I1" s="320"/>
      <c r="J1" s="320"/>
      <c r="K1" s="320"/>
      <c r="L1" s="320"/>
      <c r="M1" s="320"/>
      <c r="N1" s="321"/>
      <c r="O1" s="322"/>
    </row>
    <row r="2" spans="1:15" ht="16.5" thickBot="1">
      <c r="A2" s="323" t="s">
        <v>19</v>
      </c>
      <c r="B2" s="27" t="s">
        <v>20</v>
      </c>
      <c r="C2" s="325" t="s">
        <v>6</v>
      </c>
      <c r="D2" s="326"/>
      <c r="E2" s="327"/>
      <c r="F2" s="325" t="s">
        <v>8</v>
      </c>
      <c r="G2" s="326"/>
      <c r="H2" s="327"/>
      <c r="I2" s="325" t="s">
        <v>7</v>
      </c>
      <c r="J2" s="326"/>
      <c r="K2" s="326"/>
      <c r="L2" s="327"/>
      <c r="M2" s="325" t="s">
        <v>9</v>
      </c>
      <c r="N2" s="326"/>
      <c r="O2" s="327"/>
    </row>
    <row r="3" spans="1:15" ht="48" thickBot="1">
      <c r="A3" s="324"/>
      <c r="B3" s="28" t="s">
        <v>88</v>
      </c>
      <c r="C3" s="29" t="s">
        <v>21</v>
      </c>
      <c r="D3" s="30" t="s">
        <v>22</v>
      </c>
      <c r="E3" s="31" t="s">
        <v>23</v>
      </c>
      <c r="F3" s="29" t="s">
        <v>24</v>
      </c>
      <c r="G3" s="30" t="s">
        <v>25</v>
      </c>
      <c r="H3" s="31" t="s">
        <v>26</v>
      </c>
      <c r="I3" s="29" t="s">
        <v>27</v>
      </c>
      <c r="J3" s="30" t="s">
        <v>25</v>
      </c>
      <c r="K3" s="30" t="s">
        <v>28</v>
      </c>
      <c r="L3" s="31" t="s">
        <v>29</v>
      </c>
      <c r="M3" s="29" t="s">
        <v>30</v>
      </c>
      <c r="N3" s="32" t="s">
        <v>31</v>
      </c>
      <c r="O3" s="31" t="s">
        <v>32</v>
      </c>
    </row>
    <row r="4" spans="1:15">
      <c r="A4" s="33" t="s">
        <v>33</v>
      </c>
      <c r="B4" s="34">
        <v>9286.64</v>
      </c>
      <c r="C4" s="35">
        <v>3072.74</v>
      </c>
      <c r="D4" s="36">
        <v>1824.58</v>
      </c>
      <c r="E4" s="37">
        <v>1044.26</v>
      </c>
      <c r="F4" s="35">
        <v>7627.82</v>
      </c>
      <c r="G4" s="36">
        <v>9894.0499999999993</v>
      </c>
      <c r="H4" s="38"/>
      <c r="I4" s="35">
        <v>2273.16</v>
      </c>
      <c r="J4" s="36">
        <v>2289.34</v>
      </c>
      <c r="K4" s="36">
        <v>684.29</v>
      </c>
      <c r="L4" s="37">
        <v>1896.67</v>
      </c>
      <c r="M4" s="35">
        <v>772.92</v>
      </c>
      <c r="N4" s="36">
        <v>696</v>
      </c>
      <c r="O4" s="37">
        <v>588</v>
      </c>
    </row>
    <row r="5" spans="1:15">
      <c r="A5" s="39" t="s">
        <v>34</v>
      </c>
      <c r="B5" s="40">
        <v>8975.35</v>
      </c>
      <c r="C5" s="41">
        <v>3659.37</v>
      </c>
      <c r="D5" s="42">
        <v>2526.2800000000002</v>
      </c>
      <c r="E5" s="43">
        <v>1441.16</v>
      </c>
      <c r="F5" s="41">
        <v>8843.9599999999991</v>
      </c>
      <c r="G5" s="42">
        <v>10918.94</v>
      </c>
      <c r="H5" s="43">
        <v>10180.81</v>
      </c>
      <c r="I5" s="41">
        <v>3075.53</v>
      </c>
      <c r="J5" s="42">
        <v>3058.49</v>
      </c>
      <c r="K5" s="42">
        <v>1310.46</v>
      </c>
      <c r="L5" s="43">
        <v>2306.23</v>
      </c>
      <c r="M5" s="41">
        <v>696.75</v>
      </c>
      <c r="N5" s="42">
        <v>780</v>
      </c>
      <c r="O5" s="43">
        <v>668</v>
      </c>
    </row>
    <row r="6" spans="1:15">
      <c r="A6" s="39" t="s">
        <v>12</v>
      </c>
      <c r="B6" s="40">
        <f>8975.35+316.16</f>
        <v>9291.51</v>
      </c>
      <c r="C6" s="41">
        <f>3659.37+180.92</f>
        <v>3840.29</v>
      </c>
      <c r="D6" s="42">
        <f>2526.28+180.92</f>
        <v>2707.2000000000003</v>
      </c>
      <c r="E6" s="43">
        <f>1441.16+180.92</f>
        <v>1622.0800000000002</v>
      </c>
      <c r="F6" s="41">
        <v>8843.9599999999991</v>
      </c>
      <c r="G6" s="42">
        <v>10918.94</v>
      </c>
      <c r="H6" s="43">
        <v>10180.81</v>
      </c>
      <c r="I6" s="41">
        <f>3075.53+144.33</f>
        <v>3219.86</v>
      </c>
      <c r="J6" s="42">
        <f>3058.49+144.33</f>
        <v>3202.8199999999997</v>
      </c>
      <c r="K6" s="42">
        <f>1310.46+144.33</f>
        <v>1454.79</v>
      </c>
      <c r="L6" s="43">
        <f>2306.23+144.33</f>
        <v>2450.56</v>
      </c>
      <c r="M6" s="41">
        <v>696.75</v>
      </c>
      <c r="N6" s="42">
        <v>780</v>
      </c>
      <c r="O6" s="43">
        <v>668</v>
      </c>
    </row>
    <row r="7" spans="1:15">
      <c r="A7" s="39" t="s">
        <v>35</v>
      </c>
      <c r="B7" s="40">
        <v>7827.11</v>
      </c>
      <c r="C7" s="41">
        <v>2965.56</v>
      </c>
      <c r="D7" s="42">
        <v>1567.97</v>
      </c>
      <c r="E7" s="43">
        <v>1150</v>
      </c>
      <c r="F7" s="41">
        <v>5986.95</v>
      </c>
      <c r="G7" s="42">
        <v>7450.12</v>
      </c>
      <c r="H7" s="43">
        <v>6907.43</v>
      </c>
      <c r="I7" s="41">
        <v>2001.83</v>
      </c>
      <c r="J7" s="42">
        <v>1972.43</v>
      </c>
      <c r="K7" s="42">
        <v>908.74</v>
      </c>
      <c r="L7" s="43">
        <v>1563.23</v>
      </c>
      <c r="M7" s="41">
        <v>509.25</v>
      </c>
      <c r="N7" s="42">
        <v>612</v>
      </c>
      <c r="O7" s="43">
        <v>508</v>
      </c>
    </row>
    <row r="8" spans="1:15" ht="16.5" thickBot="1">
      <c r="A8" s="44" t="s">
        <v>36</v>
      </c>
      <c r="B8" s="45">
        <v>7738.83</v>
      </c>
      <c r="C8" s="46">
        <v>2965.56</v>
      </c>
      <c r="D8" s="47">
        <v>1567.97</v>
      </c>
      <c r="E8" s="48">
        <v>1150</v>
      </c>
      <c r="F8" s="46">
        <v>5986.95</v>
      </c>
      <c r="G8" s="47">
        <v>7450.12</v>
      </c>
      <c r="H8" s="48">
        <v>6907.43</v>
      </c>
      <c r="I8" s="46">
        <v>2001.83</v>
      </c>
      <c r="J8" s="47">
        <v>1972.43</v>
      </c>
      <c r="K8" s="47">
        <v>908.74</v>
      </c>
      <c r="L8" s="48">
        <v>1563.23</v>
      </c>
      <c r="M8" s="46">
        <v>509.25</v>
      </c>
      <c r="N8" s="47">
        <v>612</v>
      </c>
      <c r="O8" s="48">
        <v>508</v>
      </c>
    </row>
    <row r="9" spans="1:15">
      <c r="I9" s="49"/>
      <c r="J9" s="49"/>
      <c r="K9" s="49"/>
      <c r="L9" s="49"/>
      <c r="M9" s="49"/>
      <c r="N9" s="49"/>
      <c r="O9" s="49"/>
    </row>
    <row r="10" spans="1:15">
      <c r="I10" s="49"/>
      <c r="J10" s="49"/>
      <c r="K10" s="49"/>
      <c r="L10" s="49"/>
      <c r="M10" s="49"/>
      <c r="N10" s="49"/>
      <c r="O10" s="49"/>
    </row>
    <row r="11" spans="1:15">
      <c r="F11" s="50"/>
      <c r="G11" s="50"/>
      <c r="H11" s="50"/>
      <c r="I11" s="49"/>
      <c r="J11" s="49"/>
      <c r="K11" s="49"/>
      <c r="L11" s="49"/>
      <c r="M11" s="49"/>
      <c r="N11" s="49"/>
      <c r="O11" s="49"/>
    </row>
    <row r="12" spans="1:15">
      <c r="F12" s="49"/>
      <c r="G12" s="49"/>
      <c r="H12" s="49"/>
      <c r="I12" s="49"/>
      <c r="J12" s="49"/>
      <c r="K12" s="49"/>
      <c r="L12" s="49"/>
      <c r="M12" s="49"/>
      <c r="N12" s="49"/>
      <c r="O12" s="49"/>
    </row>
    <row r="13" spans="1:15">
      <c r="F13" s="49"/>
      <c r="G13" s="51">
        <f>+B5+D5+H5+I5+O5</f>
        <v>25425.97</v>
      </c>
      <c r="I13" s="49"/>
      <c r="J13" s="49"/>
      <c r="K13" s="49"/>
      <c r="L13" s="49"/>
      <c r="M13" s="49"/>
      <c r="N13" s="49"/>
      <c r="O13" s="49"/>
    </row>
    <row r="14" spans="1:15">
      <c r="I14" s="49"/>
      <c r="J14" s="49"/>
      <c r="K14" s="49"/>
      <c r="L14" s="49"/>
    </row>
    <row r="15" spans="1:15">
      <c r="I15" s="49"/>
      <c r="J15" s="49"/>
      <c r="K15" s="49"/>
      <c r="L15" s="49"/>
      <c r="M15" s="49"/>
      <c r="N15" s="49"/>
      <c r="O15" s="49"/>
    </row>
    <row r="16" spans="1:15">
      <c r="I16" s="49"/>
      <c r="J16" s="49"/>
      <c r="K16" s="49"/>
      <c r="L16" s="49"/>
    </row>
    <row r="17" spans="9:12">
      <c r="I17" s="49"/>
      <c r="J17" s="49"/>
      <c r="K17" s="49"/>
      <c r="L17" s="49"/>
    </row>
    <row r="18" spans="9:12">
      <c r="I18" s="49"/>
      <c r="J18" s="49"/>
      <c r="K18" s="49"/>
      <c r="L18" s="49"/>
    </row>
    <row r="19" spans="9:12">
      <c r="I19" s="49"/>
      <c r="J19" s="49"/>
      <c r="K19" s="49"/>
      <c r="L19" s="49"/>
    </row>
    <row r="20" spans="9:12">
      <c r="I20" s="49"/>
      <c r="J20" s="49"/>
      <c r="K20" s="49"/>
      <c r="L20" s="49"/>
    </row>
    <row r="21" spans="9:12">
      <c r="I21" s="49"/>
      <c r="J21" s="49"/>
      <c r="K21" s="49"/>
      <c r="L21" s="49"/>
    </row>
    <row r="22" spans="9:12">
      <c r="I22" s="49"/>
      <c r="J22" s="49"/>
      <c r="K22" s="49"/>
      <c r="L22" s="49"/>
    </row>
    <row r="23" spans="9:12">
      <c r="I23" s="49"/>
      <c r="J23" s="49"/>
      <c r="K23" s="49"/>
      <c r="L23" s="49"/>
    </row>
  </sheetData>
  <mergeCells count="6">
    <mergeCell ref="A1:O1"/>
    <mergeCell ref="A2:A3"/>
    <mergeCell ref="C2:E2"/>
    <mergeCell ref="F2:H2"/>
    <mergeCell ref="I2:L2"/>
    <mergeCell ref="M2:O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4"/>
  <sheetViews>
    <sheetView showGridLines="0" topLeftCell="A37" zoomScale="90" zoomScaleNormal="90" workbookViewId="0">
      <selection activeCell="A42" sqref="A42:N49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7.57031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90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4" t="s">
        <v>91</v>
      </c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2.25" thickBot="1">
      <c r="A20" s="345" t="s">
        <v>92</v>
      </c>
      <c r="B20" s="346"/>
      <c r="C20" s="346"/>
      <c r="D20" s="346"/>
      <c r="E20" s="346"/>
      <c r="F20" s="347"/>
      <c r="G20" s="54" t="s">
        <v>93</v>
      </c>
      <c r="H20" s="54" t="s">
        <v>94</v>
      </c>
      <c r="I20" s="348" t="s">
        <v>95</v>
      </c>
      <c r="J20" s="349"/>
      <c r="K20" s="350" t="s">
        <v>96</v>
      </c>
      <c r="L20" s="351"/>
      <c r="M20" s="54" t="s">
        <v>97</v>
      </c>
      <c r="N20" s="55" t="s">
        <v>98</v>
      </c>
      <c r="O20" s="56"/>
      <c r="P20" s="57"/>
    </row>
    <row r="21" spans="1:16" ht="21">
      <c r="A21" s="328" t="s">
        <v>99</v>
      </c>
      <c r="B21" s="329"/>
      <c r="C21" s="329"/>
      <c r="D21" s="330"/>
      <c r="E21" s="331">
        <f>+G21+H21+I21+K21+M21+N21</f>
        <v>23033.272541666673</v>
      </c>
      <c r="F21" s="332"/>
      <c r="G21" s="58">
        <f>+N73</f>
        <v>5779.4977333333345</v>
      </c>
      <c r="H21" s="58">
        <f>+N114</f>
        <v>5779.4977333333345</v>
      </c>
      <c r="I21" s="333">
        <f>+N158</f>
        <v>5289.2098000000005</v>
      </c>
      <c r="J21" s="334"/>
      <c r="K21" s="333">
        <f>+N191</f>
        <v>1681.9486749999999</v>
      </c>
      <c r="L21" s="335"/>
      <c r="M21" s="58">
        <f>+N213</f>
        <v>1702.8486</v>
      </c>
      <c r="N21" s="59">
        <f>+N226</f>
        <v>2800.27</v>
      </c>
      <c r="O21" s="60"/>
      <c r="P21" s="61"/>
    </row>
    <row r="22" spans="1:16" ht="21.75" thickBot="1">
      <c r="A22" s="336" t="s">
        <v>100</v>
      </c>
      <c r="B22" s="337"/>
      <c r="C22" s="337"/>
      <c r="D22" s="337"/>
      <c r="E22" s="338">
        <f>+G22+H22+I22+K22+M22+N22</f>
        <v>16339.755141666668</v>
      </c>
      <c r="F22" s="339"/>
      <c r="G22" s="62">
        <f>+N50+N55+N58+N60+N64+N68</f>
        <v>4673.8815333333341</v>
      </c>
      <c r="H22" s="63">
        <f>+N91+N96+N99+N101+N105+N109</f>
        <v>4673.8815333333341</v>
      </c>
      <c r="I22" s="340">
        <f>+N132+N137+N140+N146+N149+N152</f>
        <v>4183.4686000000002</v>
      </c>
      <c r="J22" s="341"/>
      <c r="K22" s="340">
        <f>+N171+N177+N184+N186</f>
        <v>1190.7659749999998</v>
      </c>
      <c r="L22" s="341"/>
      <c r="M22" s="63">
        <f>+N201+N203+N208</f>
        <v>1617.7574999999999</v>
      </c>
      <c r="N22" s="64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59" t="s">
        <v>101</v>
      </c>
      <c r="B24" s="360"/>
      <c r="C24" s="360"/>
      <c r="D24" s="360"/>
      <c r="E24" s="331">
        <f>+N51+N53+N59+N61+N92+N94+N97+N100+N133+N135+N138+N141+N172+N174+N178+N179+N206</f>
        <v>6582.8635416666684</v>
      </c>
      <c r="F24" s="332"/>
      <c r="G24" s="71">
        <f>+E24/E21</f>
        <v>0.28579801371074892</v>
      </c>
      <c r="H24" s="68"/>
      <c r="I24" s="361">
        <f>+E21-E24</f>
        <v>16450.409000000003</v>
      </c>
      <c r="J24" s="361"/>
      <c r="K24" s="357"/>
      <c r="L24" s="357"/>
      <c r="M24" s="357"/>
      <c r="N24" s="357"/>
      <c r="O24" s="66"/>
      <c r="P24" s="66"/>
    </row>
    <row r="25" spans="1:16" ht="21.75" thickBot="1">
      <c r="A25" s="352" t="s">
        <v>102</v>
      </c>
      <c r="B25" s="353"/>
      <c r="C25" s="353"/>
      <c r="D25" s="353"/>
      <c r="E25" s="354">
        <f>+L36+L37+L39+L41+L40+L43+L44+L45+L46+L47+L48+L49+L51+L52+L53+L54+L56+L57+L59+L61+L62+L63+L65+L66+L67+L69+L70+L72+L77+L78+L80+L81+L82+L84+L85+L86+L87+L88+L89+L90+L92+L94+L93+L95+L97+L98+L100+L102+L103+L104+L106+L107+L108+L110+L111+L113+L118+L119+L121+L122+L123+L125+L126+L127+L128+L129+L130+L131+L133+L134+L135+L136+L138+L139+L141+L142+L143+L144+L145+L147+L148+L150+L151+L153+L154+L155+L157+L162+L163+L165+L166+L167+L169+L170+L172+L173+L174+L175+L176+L178+L179+L180+L182+L183+L185+L187+L188+L190+L195+L196+L198+L199+L200+L202+L204+L205+L206+L207+L209+L210+L212+L217+L218+L219+L220+L221+L223+L225</f>
        <v>1586.7914500000004</v>
      </c>
      <c r="F25" s="355"/>
      <c r="G25" s="72">
        <f>+E25/E21</f>
        <v>6.8891272272731993E-2</v>
      </c>
      <c r="H25" s="68"/>
      <c r="I25" s="362" t="s">
        <v>103</v>
      </c>
      <c r="J25" s="363"/>
      <c r="K25" s="363"/>
      <c r="L25" s="363"/>
      <c r="M25" s="364">
        <f>+I24</f>
        <v>16450.409000000003</v>
      </c>
      <c r="N25" s="365"/>
      <c r="O25" s="66"/>
      <c r="P25" s="66"/>
    </row>
    <row r="26" spans="1:16" ht="21">
      <c r="A26" s="352" t="s">
        <v>104</v>
      </c>
      <c r="B26" s="353"/>
      <c r="C26" s="353"/>
      <c r="D26" s="353"/>
      <c r="E26" s="354">
        <f>+J36+J37+J39+J40+J41+J43+J44+J45+J46+J47+J48+J49+J51+J52+J53+J54+J56+J57+J59+J61+J62+J63+J65+J66+J67+J69+J70+J72+J77+J78+J80+J81+J82+J84+J85+J86+J87+J88+J89+J90+J92+J93+J94+J95+J97+J98+J100+J102+J103+J104+J106+J107+J108+J110+J111+J113+J118+J119+J121+J122+J123+J125+J126+J127+J128+J129+J130+J131+J133+J134+J135+J136+J138+J139+J141+J142+J143+J144+J145+J147+J148+J150+J151+J153+J154+J155+J157+J162+J163+J165+J166+J167+J169+J170+J172+J173+J174+J175+J176+J178+J180+J179+J183+J182+J185+J187+J188+J190+J195+J196+J198+J199+J200+J202+J204+J205+J206+J207+J209+J210+J212+J217+J218+J220+J219+J221+J223+J225</f>
        <v>6235.0069916666653</v>
      </c>
      <c r="F26" s="355"/>
      <c r="G26" s="72">
        <f>+E26/E21</f>
        <v>0.27069566343157175</v>
      </c>
      <c r="H26" s="68"/>
      <c r="I26" s="356"/>
      <c r="J26" s="356"/>
      <c r="K26" s="69"/>
      <c r="L26" s="70"/>
      <c r="M26" s="68"/>
      <c r="N26" s="66"/>
      <c r="O26" s="66"/>
      <c r="P26" s="66"/>
    </row>
    <row r="27" spans="1:16" ht="21">
      <c r="A27" s="352" t="s">
        <v>105</v>
      </c>
      <c r="B27" s="353"/>
      <c r="C27" s="353"/>
      <c r="D27" s="353"/>
      <c r="E27" s="354">
        <f>+K36+K37+K39+K40+K41+K43+K44+K45+K46+K47+K48+K49+K51+K52+K53+K54+K56+K57+K59+K61+K62+K63+K65+K66+K67+K69+K70+K72+K77+K78+K80+K81+K82+K84+K85+K86+K87+K88+K89+K90+K92+K93+K94+K95+K97+K98+K100+K102+K103+K104+K106+K107+K108+K110+K111+K113+K118+K119+K121+K122+K123+K125+K126+K127+K128+K129+K130+K131+K133+K135+K134+K136+K138+K139+K141+K142+K143+K144+K145+K147+K148+K150+K151+K153+K154+K155+K157+K162+K163+K165+K166+K167+K169+K170+K172+K173+K174+K175+K176+K178+K179+K180+K182+K183+K185+K187+K188+K190+K195+K196+K198+K199+K200+K202+K204+K205+K206+K207+K209+K210+K212+K217+K218+K220+K219+K221+K223+K225</f>
        <v>12993.004100000002</v>
      </c>
      <c r="F27" s="355"/>
      <c r="G27" s="72">
        <f>+E27/E21</f>
        <v>0.56409718056763103</v>
      </c>
      <c r="H27" s="68"/>
      <c r="I27" s="69"/>
      <c r="J27" s="357">
        <f>+E25+E26+E27+E28</f>
        <v>23033.272541666669</v>
      </c>
      <c r="K27" s="358"/>
      <c r="L27" s="70"/>
      <c r="M27" s="357"/>
      <c r="N27" s="357"/>
      <c r="O27" s="66"/>
      <c r="P27" s="66"/>
    </row>
    <row r="28" spans="1:16" ht="21.75" thickBot="1">
      <c r="A28" s="336" t="s">
        <v>106</v>
      </c>
      <c r="B28" s="337"/>
      <c r="C28" s="337"/>
      <c r="D28" s="337"/>
      <c r="E28" s="338">
        <f>+M153+M154+M155+M202+M204+M205+M219+M221</f>
        <v>2218.4700000000003</v>
      </c>
      <c r="F28" s="339"/>
      <c r="G28" s="72">
        <f>+E28/E21</f>
        <v>9.631588372806503E-2</v>
      </c>
      <c r="H28" s="68"/>
      <c r="I28" s="69"/>
      <c r="J28" s="357"/>
      <c r="K28" s="358"/>
      <c r="L28" s="70"/>
      <c r="M28" s="357"/>
      <c r="N28" s="357"/>
      <c r="O28" s="66"/>
      <c r="P28" s="66"/>
    </row>
    <row r="29" spans="1:16" ht="21.75" thickBot="1">
      <c r="A29" s="378"/>
      <c r="B29" s="378"/>
      <c r="C29" s="378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6" t="s">
        <v>107</v>
      </c>
      <c r="B30" s="367"/>
      <c r="C30" s="367"/>
      <c r="D30" s="367"/>
      <c r="E30" s="367"/>
      <c r="F30" s="367"/>
      <c r="G30" s="367"/>
      <c r="H30" s="367"/>
      <c r="I30" s="367"/>
      <c r="J30" s="367"/>
      <c r="K30" s="367"/>
      <c r="L30" s="367"/>
      <c r="M30" s="367"/>
      <c r="N30" s="368"/>
      <c r="O30" s="73"/>
    </row>
    <row r="31" spans="1:16">
      <c r="A31" s="369" t="s">
        <v>108</v>
      </c>
      <c r="B31" s="371" t="s">
        <v>109</v>
      </c>
      <c r="C31" s="371" t="s">
        <v>110</v>
      </c>
      <c r="D31" s="373" t="s">
        <v>111</v>
      </c>
      <c r="E31" s="375" t="s">
        <v>112</v>
      </c>
      <c r="F31" s="376"/>
      <c r="G31" s="376"/>
      <c r="H31" s="376"/>
      <c r="I31" s="376"/>
      <c r="J31" s="369" t="s">
        <v>113</v>
      </c>
      <c r="K31" s="371"/>
      <c r="L31" s="371"/>
      <c r="M31" s="371"/>
      <c r="N31" s="377"/>
      <c r="O31" s="74"/>
    </row>
    <row r="32" spans="1:16" ht="26.25" thickBot="1">
      <c r="A32" s="370"/>
      <c r="B32" s="372"/>
      <c r="C32" s="372"/>
      <c r="D32" s="374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2"/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4"/>
      <c r="O33" s="80"/>
    </row>
    <row r="34" spans="1:17" ht="24" thickBot="1">
      <c r="A34" s="385" t="s">
        <v>119</v>
      </c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7"/>
      <c r="O34" s="80"/>
    </row>
    <row r="35" spans="1:17" ht="16.5" thickBot="1">
      <c r="A35" s="81">
        <v>10</v>
      </c>
      <c r="B35" s="379" t="s">
        <v>120</v>
      </c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1"/>
      <c r="N35" s="82">
        <f>+SUM(N36:N37)</f>
        <v>15.093</v>
      </c>
      <c r="O35" s="83"/>
      <c r="P35" s="84">
        <f>+N35/N73</f>
        <v>2.6114726047820574E-3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19.350000000000001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2.9025000000000003</v>
      </c>
      <c r="K36" s="88">
        <f>+F36*D36</f>
        <v>0</v>
      </c>
      <c r="L36" s="88">
        <f>+G36*D36</f>
        <v>3.8700000000000006</v>
      </c>
      <c r="M36" s="88">
        <f>+H36*D36</f>
        <v>0</v>
      </c>
      <c r="N36" s="88">
        <f>+I36*D36</f>
        <v>6.7725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v>19.350000000000001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3.4830000000000001</v>
      </c>
      <c r="K37" s="88">
        <f t="shared" ref="K37:K67" si="2">+F37*D37</f>
        <v>2.9025000000000003</v>
      </c>
      <c r="L37" s="88">
        <f t="shared" ref="L37:L67" si="3">+G37*D37</f>
        <v>1.9350000000000003</v>
      </c>
      <c r="M37" s="88">
        <f t="shared" ref="M37:M67" si="4">+H37*D37</f>
        <v>0</v>
      </c>
      <c r="N37" s="88">
        <f t="shared" ref="N37:N67" si="5">+I37*D37</f>
        <v>8.3204999999999991</v>
      </c>
      <c r="O37" s="88"/>
    </row>
    <row r="38" spans="1:17" ht="16.5" thickBot="1">
      <c r="A38" s="81">
        <v>20</v>
      </c>
      <c r="B38" s="379" t="s">
        <v>124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1"/>
      <c r="N38" s="82">
        <f>+N39+N40+N41</f>
        <v>56.601300000000002</v>
      </c>
      <c r="O38" s="83"/>
      <c r="P38" s="84">
        <f>+N38/N73</f>
        <v>9.7934634827437014E-3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5.81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3.4859999999999998</v>
      </c>
      <c r="K39" s="88">
        <f t="shared" si="2"/>
        <v>0</v>
      </c>
      <c r="L39" s="88">
        <f t="shared" si="3"/>
        <v>3.6602999999999999</v>
      </c>
      <c r="M39" s="88">
        <f t="shared" si="4"/>
        <v>0</v>
      </c>
      <c r="N39" s="88">
        <f t="shared" si="5"/>
        <v>7.1462999999999992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9.68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4.84</v>
      </c>
      <c r="K40" s="88">
        <f t="shared" si="2"/>
        <v>9.68</v>
      </c>
      <c r="L40" s="88">
        <f t="shared" si="3"/>
        <v>7.26</v>
      </c>
      <c r="M40" s="88">
        <f t="shared" si="4"/>
        <v>0</v>
      </c>
      <c r="N40" s="88">
        <f t="shared" si="5"/>
        <v>21.78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v>7.38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7.38</v>
      </c>
      <c r="K41" s="88">
        <f t="shared" si="2"/>
        <v>0</v>
      </c>
      <c r="L41" s="88">
        <f t="shared" si="3"/>
        <v>20.294999999999998</v>
      </c>
      <c r="M41" s="88">
        <f t="shared" si="4"/>
        <v>0</v>
      </c>
      <c r="N41" s="88">
        <f t="shared" si="5"/>
        <v>27.675000000000001</v>
      </c>
      <c r="O41" s="88"/>
    </row>
    <row r="42" spans="1:17" ht="16.5" thickBot="1">
      <c r="A42" s="81">
        <v>30</v>
      </c>
      <c r="B42" s="379" t="s">
        <v>6</v>
      </c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1"/>
      <c r="N42" s="82">
        <f>SUM(N43:O49)</f>
        <v>1024.2469000000001</v>
      </c>
      <c r="O42" s="83"/>
      <c r="P42" s="84">
        <f>+N42/N73</f>
        <v>0.17722074603345575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6.93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13.86</v>
      </c>
      <c r="K43" s="88">
        <f t="shared" si="2"/>
        <v>0</v>
      </c>
      <c r="L43" s="88">
        <f t="shared" si="3"/>
        <v>4.0193999999999992</v>
      </c>
      <c r="M43" s="88">
        <f t="shared" si="4"/>
        <v>0</v>
      </c>
      <c r="N43" s="88">
        <f t="shared" si="5"/>
        <v>17.8794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1.1499999999999999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3.4499999999999997</v>
      </c>
      <c r="K44" s="88">
        <f t="shared" si="2"/>
        <v>3.7374999999999998</v>
      </c>
      <c r="L44" s="88">
        <f t="shared" si="3"/>
        <v>2.2999999999999998</v>
      </c>
      <c r="M44" s="88">
        <f t="shared" si="4"/>
        <v>0</v>
      </c>
      <c r="N44" s="88">
        <f t="shared" si="5"/>
        <v>9.4874999999999989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v>8.8000000000000007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8.8000000000000007</v>
      </c>
      <c r="K45" s="88">
        <f t="shared" si="2"/>
        <v>0</v>
      </c>
      <c r="L45" s="88">
        <f t="shared" si="3"/>
        <v>24.200000000000003</v>
      </c>
      <c r="M45" s="88">
        <f t="shared" si="4"/>
        <v>0</v>
      </c>
      <c r="N45" s="88">
        <f t="shared" si="5"/>
        <v>33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v>495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123.75</v>
      </c>
      <c r="K46" s="88">
        <f t="shared" si="2"/>
        <v>148.5</v>
      </c>
      <c r="L46" s="88">
        <f t="shared" si="3"/>
        <v>24.75</v>
      </c>
      <c r="M46" s="88">
        <f t="shared" si="4"/>
        <v>0</v>
      </c>
      <c r="N46" s="88">
        <f t="shared" si="5"/>
        <v>297.00000000000006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v>378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75.600000000000009</v>
      </c>
      <c r="K47" s="88">
        <f t="shared" si="2"/>
        <v>113.39999999999999</v>
      </c>
      <c r="L47" s="88">
        <f t="shared" si="3"/>
        <v>18.900000000000002</v>
      </c>
      <c r="M47" s="88">
        <f t="shared" si="4"/>
        <v>0</v>
      </c>
      <c r="N47" s="88">
        <f t="shared" si="5"/>
        <v>207.9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v>264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47.519999999999996</v>
      </c>
      <c r="K48" s="88">
        <f t="shared" si="2"/>
        <v>79.2</v>
      </c>
      <c r="L48" s="88">
        <f t="shared" si="3"/>
        <v>13.200000000000001</v>
      </c>
      <c r="M48" s="88">
        <f t="shared" si="4"/>
        <v>0</v>
      </c>
      <c r="N48" s="88">
        <f t="shared" si="5"/>
        <v>139.92000000000002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v>2.12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30.21</v>
      </c>
      <c r="K49" s="88">
        <f t="shared" si="2"/>
        <v>255.99</v>
      </c>
      <c r="L49" s="88">
        <f t="shared" si="3"/>
        <v>32.86</v>
      </c>
      <c r="M49" s="88">
        <f t="shared" si="4"/>
        <v>0</v>
      </c>
      <c r="N49" s="88">
        <f t="shared" si="5"/>
        <v>319.06</v>
      </c>
      <c r="O49" s="88"/>
    </row>
    <row r="50" spans="1:16" ht="16.5" thickBot="1">
      <c r="A50" s="81">
        <v>40</v>
      </c>
      <c r="B50" s="379" t="s">
        <v>8</v>
      </c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1"/>
      <c r="N50" s="82">
        <f>SUM(N51:N54)</f>
        <v>1947.6575333333335</v>
      </c>
      <c r="O50" s="83"/>
      <c r="P50" s="84">
        <f>+N50/N73</f>
        <v>0.33699425507171521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Rural'!Q10</f>
        <v>604.66666666666663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272.09999999999997</v>
      </c>
      <c r="K51" s="88">
        <f t="shared" si="2"/>
        <v>604.66666666666663</v>
      </c>
      <c r="L51" s="88">
        <f t="shared" si="3"/>
        <v>60.466666666666669</v>
      </c>
      <c r="M51" s="88">
        <f t="shared" si="4"/>
        <v>0</v>
      </c>
      <c r="N51" s="88">
        <f t="shared" si="5"/>
        <v>937.23333333333335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20.149999999999999</v>
      </c>
      <c r="G52" s="94">
        <v>5</v>
      </c>
      <c r="H52" s="88">
        <v>0</v>
      </c>
      <c r="I52" s="88">
        <f t="shared" si="0"/>
        <v>25.15</v>
      </c>
      <c r="J52" s="88">
        <f t="shared" si="1"/>
        <v>0</v>
      </c>
      <c r="K52" s="88">
        <f t="shared" si="2"/>
        <v>20.149999999999999</v>
      </c>
      <c r="L52" s="88">
        <f t="shared" si="3"/>
        <v>5</v>
      </c>
      <c r="M52" s="88">
        <f t="shared" si="4"/>
        <v>0</v>
      </c>
      <c r="N52" s="88">
        <f t="shared" si="5"/>
        <v>25.15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604.66666666666663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120.93333333333334</v>
      </c>
      <c r="K53" s="88">
        <f t="shared" si="2"/>
        <v>30.233333333333334</v>
      </c>
      <c r="L53" s="88">
        <f t="shared" si="3"/>
        <v>48.373333333333335</v>
      </c>
      <c r="M53" s="88">
        <f t="shared" si="4"/>
        <v>0</v>
      </c>
      <c r="N53" s="88">
        <f t="shared" si="5"/>
        <v>199.54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v>38.630000000000003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212.465</v>
      </c>
      <c r="K54" s="88">
        <f t="shared" si="2"/>
        <v>573.26920000000007</v>
      </c>
      <c r="L54" s="88">
        <f t="shared" si="3"/>
        <v>0</v>
      </c>
      <c r="M54" s="88">
        <f t="shared" si="4"/>
        <v>0</v>
      </c>
      <c r="N54" s="88">
        <f t="shared" si="5"/>
        <v>785.7342000000001</v>
      </c>
      <c r="O54" s="88"/>
    </row>
    <row r="55" spans="1:16" ht="16.5" thickBot="1">
      <c r="A55" s="81">
        <v>50</v>
      </c>
      <c r="B55" s="379" t="s">
        <v>142</v>
      </c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1"/>
      <c r="N55" s="82">
        <f>+N56+N57</f>
        <v>415.14600000000002</v>
      </c>
      <c r="O55" s="83"/>
      <c r="P55" s="84">
        <f>+N55/N73</f>
        <v>7.1830809380829003E-2</v>
      </c>
    </row>
    <row r="56" spans="1:16" ht="30">
      <c r="A56" s="85">
        <v>50.1</v>
      </c>
      <c r="B56" s="90" t="s">
        <v>143</v>
      </c>
      <c r="C56" s="85" t="s">
        <v>137</v>
      </c>
      <c r="D56" s="92">
        <f>+'Wood Rural'!Q70</f>
        <v>120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54</v>
      </c>
      <c r="K56" s="88">
        <f t="shared" si="2"/>
        <v>120</v>
      </c>
      <c r="L56" s="88">
        <f t="shared" si="3"/>
        <v>12</v>
      </c>
      <c r="M56" s="88">
        <f t="shared" si="4"/>
        <v>0</v>
      </c>
      <c r="N56" s="88">
        <f t="shared" si="5"/>
        <v>186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87">
        <v>21.72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48.87</v>
      </c>
      <c r="K57" s="88">
        <f t="shared" si="2"/>
        <v>166.15799999999999</v>
      </c>
      <c r="L57" s="88">
        <f t="shared" si="3"/>
        <v>14.118</v>
      </c>
      <c r="M57" s="88">
        <f t="shared" si="4"/>
        <v>0</v>
      </c>
      <c r="N57" s="88">
        <f t="shared" si="5"/>
        <v>229.14600000000002</v>
      </c>
      <c r="O57" s="88"/>
    </row>
    <row r="58" spans="1:16" ht="16.5" thickBot="1">
      <c r="A58" s="81">
        <v>60</v>
      </c>
      <c r="B58" s="379" t="s">
        <v>145</v>
      </c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1"/>
      <c r="N58" s="82">
        <f>SUM(N59:N59)</f>
        <v>748.125</v>
      </c>
      <c r="O58" s="83"/>
      <c r="P58" s="84">
        <f>+N58/N73</f>
        <v>0.1294446393992299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f>+'Wood Rural'!Q71</f>
        <v>393.75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236.25</v>
      </c>
      <c r="K59" s="88">
        <f t="shared" si="2"/>
        <v>472.5</v>
      </c>
      <c r="L59" s="88">
        <f t="shared" si="3"/>
        <v>39.375</v>
      </c>
      <c r="M59" s="88">
        <f t="shared" si="4"/>
        <v>0</v>
      </c>
      <c r="N59" s="88">
        <f t="shared" si="5"/>
        <v>748.125</v>
      </c>
      <c r="O59" s="88"/>
    </row>
    <row r="60" spans="1:16" ht="16.5" thickBot="1">
      <c r="A60" s="81">
        <v>70</v>
      </c>
      <c r="B60" s="379" t="s">
        <v>7</v>
      </c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1"/>
      <c r="N60" s="82">
        <f>SUM(N61:O63)</f>
        <v>773.73500000000001</v>
      </c>
      <c r="O60" s="83"/>
      <c r="P60" s="84">
        <f>+N60/N73</f>
        <v>0.13387582030484629</v>
      </c>
    </row>
    <row r="61" spans="1:16" ht="30">
      <c r="A61" s="85">
        <v>70.099999999999994</v>
      </c>
      <c r="B61" s="90" t="s">
        <v>147</v>
      </c>
      <c r="C61" s="93" t="s">
        <v>137</v>
      </c>
      <c r="D61" s="92">
        <f>+'Wood Rural'!Q74</f>
        <v>190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85.5</v>
      </c>
      <c r="K61" s="88">
        <f t="shared" si="2"/>
        <v>190</v>
      </c>
      <c r="L61" s="88">
        <f t="shared" si="3"/>
        <v>19</v>
      </c>
      <c r="M61" s="88">
        <f t="shared" si="4"/>
        <v>0</v>
      </c>
      <c r="N61" s="88">
        <f t="shared" si="5"/>
        <v>294.5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v>12.9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58.050000000000004</v>
      </c>
      <c r="K62" s="88">
        <f t="shared" si="2"/>
        <v>194.79</v>
      </c>
      <c r="L62" s="88">
        <f t="shared" si="3"/>
        <v>0</v>
      </c>
      <c r="M62" s="88">
        <f t="shared" si="4"/>
        <v>0</v>
      </c>
      <c r="N62" s="88">
        <f t="shared" si="5"/>
        <v>252.84000000000003</v>
      </c>
      <c r="O62" s="88"/>
    </row>
    <row r="63" spans="1:16" ht="30.75" thickBot="1">
      <c r="A63" s="85">
        <v>70.3</v>
      </c>
      <c r="B63" s="90" t="s">
        <v>149</v>
      </c>
      <c r="C63" s="93" t="s">
        <v>122</v>
      </c>
      <c r="D63" s="92">
        <v>12.9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70.95</v>
      </c>
      <c r="K63" s="88">
        <f t="shared" si="2"/>
        <v>141.9</v>
      </c>
      <c r="L63" s="88">
        <f t="shared" si="3"/>
        <v>13.545000000000002</v>
      </c>
      <c r="M63" s="88">
        <f t="shared" si="4"/>
        <v>0</v>
      </c>
      <c r="N63" s="88">
        <f t="shared" si="5"/>
        <v>226.39500000000001</v>
      </c>
      <c r="O63" s="88"/>
    </row>
    <row r="64" spans="1:16" ht="16.5" thickBot="1">
      <c r="A64" s="81">
        <v>80</v>
      </c>
      <c r="B64" s="379" t="s">
        <v>150</v>
      </c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1"/>
      <c r="N64" s="82">
        <f>SUM(N65:N67)</f>
        <v>457</v>
      </c>
      <c r="O64" s="83"/>
      <c r="P64" s="84">
        <f>+N64/N73</f>
        <v>7.9072615145126895E-2</v>
      </c>
    </row>
    <row r="65" spans="1:16" ht="105">
      <c r="A65" s="85">
        <v>80.099999999999994</v>
      </c>
      <c r="B65" s="90" t="s">
        <v>151</v>
      </c>
      <c r="C65" s="85" t="s">
        <v>152</v>
      </c>
      <c r="D65" s="87">
        <v>1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45</v>
      </c>
      <c r="K65" s="88">
        <f t="shared" si="2"/>
        <v>102.5</v>
      </c>
      <c r="L65" s="88">
        <f t="shared" si="3"/>
        <v>8</v>
      </c>
      <c r="M65" s="88">
        <f t="shared" si="4"/>
        <v>0</v>
      </c>
      <c r="N65" s="88">
        <f t="shared" si="5"/>
        <v>155.5</v>
      </c>
      <c r="O65" s="88"/>
    </row>
    <row r="66" spans="1:16" ht="60">
      <c r="A66" s="85">
        <v>80.2</v>
      </c>
      <c r="B66" s="90" t="s">
        <v>153</v>
      </c>
      <c r="C66" s="85" t="s">
        <v>152</v>
      </c>
      <c r="D66" s="87">
        <v>1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16.75</v>
      </c>
      <c r="K66" s="88">
        <f t="shared" si="2"/>
        <v>93.25</v>
      </c>
      <c r="L66" s="88">
        <f t="shared" si="3"/>
        <v>4</v>
      </c>
      <c r="M66" s="88">
        <f t="shared" si="4"/>
        <v>0</v>
      </c>
      <c r="N66" s="88">
        <f t="shared" si="5"/>
        <v>114</v>
      </c>
      <c r="O66" s="88"/>
    </row>
    <row r="67" spans="1:16" ht="60.75" thickBot="1">
      <c r="A67" s="85">
        <v>80.3</v>
      </c>
      <c r="B67" s="90" t="s">
        <v>154</v>
      </c>
      <c r="C67" s="85" t="s">
        <v>152</v>
      </c>
      <c r="D67" s="87">
        <v>2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25.5</v>
      </c>
      <c r="K67" s="88">
        <f t="shared" si="2"/>
        <v>154</v>
      </c>
      <c r="L67" s="88">
        <f t="shared" si="3"/>
        <v>8</v>
      </c>
      <c r="M67" s="88">
        <f t="shared" si="4"/>
        <v>0</v>
      </c>
      <c r="N67" s="88">
        <f t="shared" si="5"/>
        <v>187.5</v>
      </c>
      <c r="O67" s="88"/>
    </row>
    <row r="68" spans="1:16" ht="16.5" thickBot="1">
      <c r="A68" s="81">
        <v>90</v>
      </c>
      <c r="B68" s="379" t="s">
        <v>155</v>
      </c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1"/>
      <c r="N68" s="82">
        <f>SUM(N69:N70)</f>
        <v>332.21800000000002</v>
      </c>
      <c r="O68" s="83"/>
      <c r="P68" s="84">
        <f>+N68/N73</f>
        <v>5.7482157676769736E-2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v>38.630000000000003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27.813600000000001</v>
      </c>
      <c r="K69" s="88">
        <f>+F69*D69</f>
        <v>135.20500000000001</v>
      </c>
      <c r="L69" s="88">
        <f>+G69*D69</f>
        <v>3.0904000000000003</v>
      </c>
      <c r="M69" s="88">
        <f>+H69*D69</f>
        <v>0</v>
      </c>
      <c r="N69" s="88">
        <f>+I69*D69</f>
        <v>166.10900000000001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v>38.630000000000003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27.813600000000001</v>
      </c>
      <c r="K70" s="88">
        <f>+F70*D70</f>
        <v>135.20500000000001</v>
      </c>
      <c r="L70" s="88">
        <f>+G70*D70</f>
        <v>3.0904000000000003</v>
      </c>
      <c r="M70" s="88">
        <f>+H70*D70</f>
        <v>0</v>
      </c>
      <c r="N70" s="88">
        <f>+I70*D70</f>
        <v>166.10900000000001</v>
      </c>
      <c r="O70" s="88"/>
    </row>
    <row r="71" spans="1:16" ht="16.5" thickBot="1">
      <c r="A71" s="81">
        <v>100</v>
      </c>
      <c r="B71" s="379" t="s">
        <v>158</v>
      </c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1"/>
      <c r="N71" s="82">
        <f>SUM(N72)</f>
        <v>9.6750000000000007</v>
      </c>
      <c r="O71" s="83"/>
      <c r="P71" s="84">
        <f>+N71/N73</f>
        <v>1.6740209005013189E-3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v>19.350000000000001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5.8050000000000006</v>
      </c>
      <c r="K72" s="88">
        <f>+F72*D72</f>
        <v>0</v>
      </c>
      <c r="L72" s="88">
        <f>+G72*D72</f>
        <v>3.8700000000000006</v>
      </c>
      <c r="M72" s="88">
        <f>+H72*D72</f>
        <v>0</v>
      </c>
      <c r="N72" s="88">
        <f>+I72*D72</f>
        <v>9.6750000000000007</v>
      </c>
      <c r="O72" s="88"/>
    </row>
    <row r="73" spans="1:16" ht="16.5" thickBot="1">
      <c r="A73" s="95"/>
      <c r="B73" s="388" t="s">
        <v>160</v>
      </c>
      <c r="C73" s="389"/>
      <c r="D73" s="389"/>
      <c r="E73" s="389"/>
      <c r="F73" s="389"/>
      <c r="G73" s="389"/>
      <c r="H73" s="389"/>
      <c r="I73" s="389"/>
      <c r="J73" s="389"/>
      <c r="K73" s="389"/>
      <c r="L73" s="389"/>
      <c r="M73" s="390"/>
      <c r="N73" s="96">
        <f>+N71+N68+N64+N60+N58+N55+N50+N42+N38+N35</f>
        <v>5779.4977333333345</v>
      </c>
      <c r="O73" s="97">
        <f>+G22</f>
        <v>4673.8815333333341</v>
      </c>
      <c r="P73" s="98">
        <f>+SUM(P35:P71)</f>
        <v>0.99999999999999989</v>
      </c>
    </row>
    <row r="74" spans="1:16" ht="16.5" collapsed="1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85" t="s">
        <v>161</v>
      </c>
      <c r="B75" s="386"/>
      <c r="C75" s="386"/>
      <c r="D75" s="386"/>
      <c r="E75" s="386"/>
      <c r="F75" s="386"/>
      <c r="G75" s="386"/>
      <c r="H75" s="386"/>
      <c r="I75" s="386"/>
      <c r="J75" s="386"/>
      <c r="K75" s="386"/>
      <c r="L75" s="386"/>
      <c r="M75" s="386"/>
      <c r="N75" s="387"/>
      <c r="O75" s="80"/>
    </row>
    <row r="76" spans="1:16" ht="16.5" thickBot="1">
      <c r="A76" s="81">
        <v>10</v>
      </c>
      <c r="B76" s="379" t="s">
        <v>120</v>
      </c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1"/>
      <c r="N76" s="82">
        <f>+SUM(N77:N78)</f>
        <v>15.093</v>
      </c>
      <c r="O76" s="83"/>
      <c r="P76" s="84">
        <f>+N76/N114</f>
        <v>2.6114726047820574E-3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19.350000000000001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2.9025000000000003</v>
      </c>
      <c r="K77" s="88">
        <f>+F77*D77</f>
        <v>0</v>
      </c>
      <c r="L77" s="88">
        <f>+G77*D77</f>
        <v>3.8700000000000006</v>
      </c>
      <c r="M77" s="88">
        <f>+H77*D77</f>
        <v>0</v>
      </c>
      <c r="N77" s="88">
        <f>+I77*D77</f>
        <v>6.7725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19.350000000000001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3.4830000000000001</v>
      </c>
      <c r="K78" s="88">
        <f>+F78*D78</f>
        <v>2.9025000000000003</v>
      </c>
      <c r="L78" s="88">
        <f>+G78*D78</f>
        <v>1.9350000000000003</v>
      </c>
      <c r="M78" s="88">
        <f>+H78*D78</f>
        <v>0</v>
      </c>
      <c r="N78" s="88">
        <f>+I78*D78</f>
        <v>8.3204999999999991</v>
      </c>
      <c r="O78" s="88"/>
    </row>
    <row r="79" spans="1:16" ht="16.5" thickBot="1">
      <c r="A79" s="81">
        <v>20</v>
      </c>
      <c r="B79" s="379" t="s">
        <v>124</v>
      </c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1"/>
      <c r="N79" s="82">
        <f>+N80+N81+N82</f>
        <v>56.601300000000002</v>
      </c>
      <c r="O79" s="83"/>
      <c r="P79" s="84">
        <f>+N79/N114</f>
        <v>9.7934634827437014E-3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5.81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3.4859999999999998</v>
      </c>
      <c r="K80" s="88">
        <f>+F80*D80</f>
        <v>0</v>
      </c>
      <c r="L80" s="88">
        <f>+G80*D80</f>
        <v>3.6602999999999999</v>
      </c>
      <c r="M80" s="88">
        <f>+H80*D80</f>
        <v>0</v>
      </c>
      <c r="N80" s="88">
        <f>+I80*D80</f>
        <v>7.1462999999999992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9.68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4.84</v>
      </c>
      <c r="K81" s="88">
        <f>+F81*D81</f>
        <v>9.68</v>
      </c>
      <c r="L81" s="88">
        <f>+G81*D81</f>
        <v>7.26</v>
      </c>
      <c r="M81" s="88">
        <f>+H81*D81</f>
        <v>0</v>
      </c>
      <c r="N81" s="88">
        <f>+I81*D81</f>
        <v>21.78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7.38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7.38</v>
      </c>
      <c r="K82" s="88">
        <f>+F82*D82</f>
        <v>0</v>
      </c>
      <c r="L82" s="88">
        <f>+G82*D82</f>
        <v>20.294999999999998</v>
      </c>
      <c r="M82" s="88">
        <f>+H82*D82</f>
        <v>0</v>
      </c>
      <c r="N82" s="88">
        <f>+I82*D82</f>
        <v>27.675000000000001</v>
      </c>
      <c r="O82" s="88"/>
    </row>
    <row r="83" spans="1:16" ht="16.5" thickBot="1">
      <c r="A83" s="81">
        <v>30</v>
      </c>
      <c r="B83" s="379" t="s">
        <v>6</v>
      </c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1"/>
      <c r="N83" s="82">
        <f>SUM(N84:N90)</f>
        <v>1024.2469000000001</v>
      </c>
      <c r="O83" s="83"/>
      <c r="P83" s="84">
        <f>+N83/N114</f>
        <v>0.17722074603345575</v>
      </c>
    </row>
    <row r="84" spans="1:16" ht="17.25">
      <c r="A84" s="85">
        <v>30.1</v>
      </c>
      <c r="B84" s="86" t="s">
        <v>129</v>
      </c>
      <c r="C84" s="85" t="s">
        <v>126</v>
      </c>
      <c r="D84" s="92">
        <v>6.93</v>
      </c>
      <c r="E84" s="94">
        <v>2</v>
      </c>
      <c r="F84" s="94">
        <v>0</v>
      </c>
      <c r="G84" s="88">
        <v>0.57999999999999996</v>
      </c>
      <c r="H84" s="88">
        <v>0</v>
      </c>
      <c r="I84" s="88">
        <f t="shared" ref="I84:I90" si="6">+E84+F84+G84+H84</f>
        <v>2.58</v>
      </c>
      <c r="J84" s="88">
        <f t="shared" ref="J84:J90" si="7">+E84*D84</f>
        <v>13.86</v>
      </c>
      <c r="K84" s="88">
        <f t="shared" ref="K84:K90" si="8">+F84*D84</f>
        <v>0</v>
      </c>
      <c r="L84" s="88">
        <f t="shared" ref="L84:L90" si="9">+G84*D84</f>
        <v>4.0193999999999992</v>
      </c>
      <c r="M84" s="88">
        <f t="shared" ref="M84:M90" si="10">+H84*D84</f>
        <v>0</v>
      </c>
      <c r="N84" s="88">
        <f t="shared" ref="N84:N90" si="11">+I84*D84</f>
        <v>17.8794</v>
      </c>
      <c r="O84" s="88"/>
    </row>
    <row r="85" spans="1:16" ht="30">
      <c r="A85" s="85">
        <v>30.2</v>
      </c>
      <c r="B85" s="90" t="s">
        <v>130</v>
      </c>
      <c r="C85" s="85" t="s">
        <v>126</v>
      </c>
      <c r="D85" s="92">
        <v>1.1499999999999999</v>
      </c>
      <c r="E85" s="94">
        <v>3</v>
      </c>
      <c r="F85" s="94">
        <v>3.25</v>
      </c>
      <c r="G85" s="88">
        <v>2</v>
      </c>
      <c r="H85" s="88">
        <v>0</v>
      </c>
      <c r="I85" s="88">
        <f t="shared" si="6"/>
        <v>8.25</v>
      </c>
      <c r="J85" s="88">
        <f t="shared" si="7"/>
        <v>3.4499999999999997</v>
      </c>
      <c r="K85" s="88">
        <f t="shared" si="8"/>
        <v>3.7374999999999998</v>
      </c>
      <c r="L85" s="88">
        <f t="shared" si="9"/>
        <v>2.2999999999999998</v>
      </c>
      <c r="M85" s="88">
        <f t="shared" si="10"/>
        <v>0</v>
      </c>
      <c r="N85" s="88">
        <f t="shared" si="11"/>
        <v>9.4874999999999989</v>
      </c>
      <c r="O85" s="88"/>
    </row>
    <row r="86" spans="1:16" ht="30">
      <c r="A86" s="85">
        <v>30.3</v>
      </c>
      <c r="B86" s="90" t="s">
        <v>128</v>
      </c>
      <c r="C86" s="85" t="s">
        <v>126</v>
      </c>
      <c r="D86" s="92">
        <v>8.8000000000000007</v>
      </c>
      <c r="E86" s="94">
        <v>1</v>
      </c>
      <c r="F86" s="94">
        <v>0</v>
      </c>
      <c r="G86" s="88">
        <v>2.75</v>
      </c>
      <c r="H86" s="88">
        <v>0</v>
      </c>
      <c r="I86" s="88">
        <f t="shared" si="6"/>
        <v>3.75</v>
      </c>
      <c r="J86" s="88">
        <f t="shared" si="7"/>
        <v>8.8000000000000007</v>
      </c>
      <c r="K86" s="88">
        <f t="shared" si="8"/>
        <v>0</v>
      </c>
      <c r="L86" s="88">
        <f t="shared" si="9"/>
        <v>24.200000000000003</v>
      </c>
      <c r="M86" s="88">
        <f t="shared" si="10"/>
        <v>0</v>
      </c>
      <c r="N86" s="88">
        <f t="shared" si="11"/>
        <v>33</v>
      </c>
      <c r="O86" s="88"/>
    </row>
    <row r="87" spans="1:16" ht="45">
      <c r="A87" s="85">
        <v>30.4</v>
      </c>
      <c r="B87" s="90" t="s">
        <v>131</v>
      </c>
      <c r="C87" s="85" t="s">
        <v>132</v>
      </c>
      <c r="D87" s="92">
        <v>495</v>
      </c>
      <c r="E87" s="94">
        <v>0.25</v>
      </c>
      <c r="F87" s="94">
        <v>0.3</v>
      </c>
      <c r="G87" s="88">
        <v>0.05</v>
      </c>
      <c r="H87" s="88">
        <v>0</v>
      </c>
      <c r="I87" s="88">
        <f t="shared" si="6"/>
        <v>0.60000000000000009</v>
      </c>
      <c r="J87" s="88">
        <f t="shared" si="7"/>
        <v>123.75</v>
      </c>
      <c r="K87" s="88">
        <f t="shared" si="8"/>
        <v>148.5</v>
      </c>
      <c r="L87" s="88">
        <f t="shared" si="9"/>
        <v>24.75</v>
      </c>
      <c r="M87" s="88">
        <f t="shared" si="10"/>
        <v>0</v>
      </c>
      <c r="N87" s="88">
        <f t="shared" si="11"/>
        <v>297.00000000000006</v>
      </c>
      <c r="O87" s="88"/>
    </row>
    <row r="88" spans="1:16" ht="45">
      <c r="A88" s="85">
        <v>30.5</v>
      </c>
      <c r="B88" s="90" t="s">
        <v>133</v>
      </c>
      <c r="C88" s="85" t="s">
        <v>132</v>
      </c>
      <c r="D88" s="92">
        <v>378</v>
      </c>
      <c r="E88" s="94">
        <v>0.2</v>
      </c>
      <c r="F88" s="94">
        <v>0.3</v>
      </c>
      <c r="G88" s="88">
        <v>0.05</v>
      </c>
      <c r="H88" s="88">
        <v>0</v>
      </c>
      <c r="I88" s="88">
        <f t="shared" si="6"/>
        <v>0.55000000000000004</v>
      </c>
      <c r="J88" s="88">
        <f t="shared" si="7"/>
        <v>75.600000000000009</v>
      </c>
      <c r="K88" s="88">
        <f t="shared" si="8"/>
        <v>113.39999999999999</v>
      </c>
      <c r="L88" s="88">
        <f t="shared" si="9"/>
        <v>18.900000000000002</v>
      </c>
      <c r="M88" s="88">
        <f t="shared" si="10"/>
        <v>0</v>
      </c>
      <c r="N88" s="88">
        <f t="shared" si="11"/>
        <v>207.9</v>
      </c>
      <c r="O88" s="88"/>
    </row>
    <row r="89" spans="1:16" ht="45">
      <c r="A89" s="85">
        <v>30.6</v>
      </c>
      <c r="B89" s="90" t="s">
        <v>134</v>
      </c>
      <c r="C89" s="85" t="s">
        <v>132</v>
      </c>
      <c r="D89" s="92">
        <v>264</v>
      </c>
      <c r="E89" s="94">
        <v>0.18</v>
      </c>
      <c r="F89" s="94">
        <v>0.3</v>
      </c>
      <c r="G89" s="88">
        <v>0.05</v>
      </c>
      <c r="H89" s="88">
        <v>0</v>
      </c>
      <c r="I89" s="88">
        <f t="shared" si="6"/>
        <v>0.53</v>
      </c>
      <c r="J89" s="88">
        <f t="shared" si="7"/>
        <v>47.519999999999996</v>
      </c>
      <c r="K89" s="88">
        <f t="shared" si="8"/>
        <v>79.2</v>
      </c>
      <c r="L89" s="88">
        <f t="shared" si="9"/>
        <v>13.200000000000001</v>
      </c>
      <c r="M89" s="88">
        <f t="shared" si="10"/>
        <v>0</v>
      </c>
      <c r="N89" s="88">
        <f t="shared" si="11"/>
        <v>139.92000000000002</v>
      </c>
      <c r="O89" s="88"/>
    </row>
    <row r="90" spans="1:16" ht="30.75" thickBot="1">
      <c r="A90" s="85">
        <v>30.7</v>
      </c>
      <c r="B90" s="90" t="s">
        <v>135</v>
      </c>
      <c r="C90" s="85" t="s">
        <v>126</v>
      </c>
      <c r="D90" s="92">
        <v>2.12</v>
      </c>
      <c r="E90" s="94">
        <v>14.25</v>
      </c>
      <c r="F90" s="94">
        <v>120.75</v>
      </c>
      <c r="G90" s="88">
        <v>15.5</v>
      </c>
      <c r="H90" s="88">
        <v>0</v>
      </c>
      <c r="I90" s="88">
        <f t="shared" si="6"/>
        <v>150.5</v>
      </c>
      <c r="J90" s="88">
        <f t="shared" si="7"/>
        <v>30.21</v>
      </c>
      <c r="K90" s="88">
        <f t="shared" si="8"/>
        <v>255.99</v>
      </c>
      <c r="L90" s="88">
        <f t="shared" si="9"/>
        <v>32.86</v>
      </c>
      <c r="M90" s="88">
        <f t="shared" si="10"/>
        <v>0</v>
      </c>
      <c r="N90" s="88">
        <f t="shared" si="11"/>
        <v>319.06</v>
      </c>
      <c r="O90" s="88"/>
    </row>
    <row r="91" spans="1:16" ht="16.5" thickBot="1">
      <c r="A91" s="81">
        <v>40</v>
      </c>
      <c r="B91" s="379" t="s">
        <v>8</v>
      </c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1"/>
      <c r="N91" s="82">
        <f>SUM(N92:N95)</f>
        <v>1947.6575333333335</v>
      </c>
      <c r="O91" s="83"/>
      <c r="P91" s="84">
        <f>+N91/N114</f>
        <v>0.33699425507171521</v>
      </c>
    </row>
    <row r="92" spans="1:16" ht="60">
      <c r="A92" s="85">
        <v>40.1</v>
      </c>
      <c r="B92" s="90" t="s">
        <v>162</v>
      </c>
      <c r="C92" s="93" t="s">
        <v>137</v>
      </c>
      <c r="D92" s="92">
        <f>+'Wood Rural'!Q93</f>
        <v>604.66666666666663</v>
      </c>
      <c r="E92" s="94">
        <v>0.45</v>
      </c>
      <c r="F92" s="94">
        <v>1</v>
      </c>
      <c r="G92" s="94">
        <v>0.1</v>
      </c>
      <c r="H92" s="94">
        <v>0</v>
      </c>
      <c r="I92" s="94">
        <f>+E92+F92+G92+H92</f>
        <v>1.55</v>
      </c>
      <c r="J92" s="88">
        <f>+E92*D92</f>
        <v>272.09999999999997</v>
      </c>
      <c r="K92" s="88">
        <f>+F92*D92</f>
        <v>604.66666666666663</v>
      </c>
      <c r="L92" s="88">
        <f>+G92*D92</f>
        <v>60.466666666666669</v>
      </c>
      <c r="M92" s="88">
        <f>+H92*D92</f>
        <v>0</v>
      </c>
      <c r="N92" s="88">
        <f>+I92*D92</f>
        <v>937.23333333333335</v>
      </c>
      <c r="O92" s="88"/>
    </row>
    <row r="93" spans="1:16">
      <c r="A93" s="85">
        <v>40.200000000000003</v>
      </c>
      <c r="B93" s="90" t="s">
        <v>138</v>
      </c>
      <c r="C93" s="93" t="s">
        <v>139</v>
      </c>
      <c r="D93" s="92">
        <v>1</v>
      </c>
      <c r="E93" s="94">
        <v>0</v>
      </c>
      <c r="F93" s="94">
        <v>20.149999999999999</v>
      </c>
      <c r="G93" s="94">
        <v>5</v>
      </c>
      <c r="H93" s="94">
        <v>0</v>
      </c>
      <c r="I93" s="94">
        <f>+E93+F93+G93+H93</f>
        <v>25.15</v>
      </c>
      <c r="J93" s="88">
        <f>+E93*D93</f>
        <v>0</v>
      </c>
      <c r="K93" s="88">
        <f>+F93*D93</f>
        <v>20.149999999999999</v>
      </c>
      <c r="L93" s="88">
        <f>+G93*D93</f>
        <v>5</v>
      </c>
      <c r="M93" s="88">
        <f>+H93*D93</f>
        <v>0</v>
      </c>
      <c r="N93" s="88">
        <f>+I93*D93</f>
        <v>25.15</v>
      </c>
      <c r="O93" s="88"/>
    </row>
    <row r="94" spans="1:16" ht="60">
      <c r="A94" s="85">
        <v>40.299999999999997</v>
      </c>
      <c r="B94" s="90" t="s">
        <v>163</v>
      </c>
      <c r="C94" s="93" t="s">
        <v>137</v>
      </c>
      <c r="D94" s="92">
        <f>+D92</f>
        <v>604.66666666666663</v>
      </c>
      <c r="E94" s="94">
        <v>0.2</v>
      </c>
      <c r="F94" s="94">
        <v>0.05</v>
      </c>
      <c r="G94" s="94">
        <v>0.08</v>
      </c>
      <c r="H94" s="94">
        <v>0</v>
      </c>
      <c r="I94" s="94">
        <f>+E94+F94+G94+H94</f>
        <v>0.33</v>
      </c>
      <c r="J94" s="88">
        <f>+E94*D94</f>
        <v>120.93333333333334</v>
      </c>
      <c r="K94" s="88">
        <f>+F94*D94</f>
        <v>30.233333333333334</v>
      </c>
      <c r="L94" s="88">
        <f>+G94*D94</f>
        <v>48.373333333333335</v>
      </c>
      <c r="M94" s="88">
        <f>+H94*D94</f>
        <v>0</v>
      </c>
      <c r="N94" s="88">
        <f>+I94*D94</f>
        <v>199.54</v>
      </c>
      <c r="O94" s="88"/>
    </row>
    <row r="95" spans="1:16" ht="45.75" thickBot="1">
      <c r="A95" s="85">
        <v>40.4</v>
      </c>
      <c r="B95" s="90" t="s">
        <v>141</v>
      </c>
      <c r="C95" s="85" t="s">
        <v>122</v>
      </c>
      <c r="D95" s="87">
        <v>38.630000000000003</v>
      </c>
      <c r="E95" s="88">
        <v>5.5</v>
      </c>
      <c r="F95" s="88">
        <v>14.84</v>
      </c>
      <c r="G95" s="88">
        <v>0</v>
      </c>
      <c r="H95" s="88">
        <v>0</v>
      </c>
      <c r="I95" s="88">
        <f>+E95+F95+G95+H95</f>
        <v>20.34</v>
      </c>
      <c r="J95" s="88">
        <f>+E95*D95</f>
        <v>212.465</v>
      </c>
      <c r="K95" s="88">
        <f>+F95*D95</f>
        <v>573.26920000000007</v>
      </c>
      <c r="L95" s="88">
        <f>+G95*D95</f>
        <v>0</v>
      </c>
      <c r="M95" s="88">
        <f>+H95*D95</f>
        <v>0</v>
      </c>
      <c r="N95" s="88">
        <f>+I95*D95</f>
        <v>785.7342000000001</v>
      </c>
      <c r="O95" s="88"/>
    </row>
    <row r="96" spans="1:16" ht="16.5" thickBot="1">
      <c r="A96" s="81">
        <v>50</v>
      </c>
      <c r="B96" s="379" t="s">
        <v>142</v>
      </c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1"/>
      <c r="N96" s="82">
        <f>+N97+N98</f>
        <v>415.14600000000002</v>
      </c>
      <c r="O96" s="83"/>
      <c r="P96" s="84">
        <f>+N96/N114</f>
        <v>7.1830809380829003E-2</v>
      </c>
    </row>
    <row r="97" spans="1:16" ht="30">
      <c r="A97" s="85">
        <v>50.1</v>
      </c>
      <c r="B97" s="90" t="s">
        <v>143</v>
      </c>
      <c r="C97" s="85" t="s">
        <v>137</v>
      </c>
      <c r="D97" s="92">
        <f>+'Wood Rural'!Q153</f>
        <v>120</v>
      </c>
      <c r="E97" s="94">
        <v>0.45</v>
      </c>
      <c r="F97" s="94">
        <v>1</v>
      </c>
      <c r="G97" s="94">
        <v>0.1</v>
      </c>
      <c r="H97" s="94">
        <v>0</v>
      </c>
      <c r="I97" s="88">
        <f>+E97+F97+G97+H97</f>
        <v>1.55</v>
      </c>
      <c r="J97" s="88">
        <f>+E97*D97</f>
        <v>54</v>
      </c>
      <c r="K97" s="88">
        <f>+F97*D97</f>
        <v>120</v>
      </c>
      <c r="L97" s="88">
        <f>+G97*D97</f>
        <v>12</v>
      </c>
      <c r="M97" s="88">
        <f>+H97*D97</f>
        <v>0</v>
      </c>
      <c r="N97" s="88">
        <f>+I97*D97</f>
        <v>186</v>
      </c>
      <c r="O97" s="88"/>
    </row>
    <row r="98" spans="1:16" ht="45.75" thickBot="1">
      <c r="A98" s="85">
        <v>50.2</v>
      </c>
      <c r="B98" s="90" t="s">
        <v>144</v>
      </c>
      <c r="C98" s="85" t="s">
        <v>122</v>
      </c>
      <c r="D98" s="87">
        <v>21.72</v>
      </c>
      <c r="E98" s="88">
        <v>2.25</v>
      </c>
      <c r="F98" s="88">
        <v>7.65</v>
      </c>
      <c r="G98" s="88">
        <v>0.65</v>
      </c>
      <c r="H98" s="88">
        <v>0</v>
      </c>
      <c r="I98" s="88">
        <f>+E98+F98+G98+H98</f>
        <v>10.55</v>
      </c>
      <c r="J98" s="88">
        <f>+E98*D98</f>
        <v>48.87</v>
      </c>
      <c r="K98" s="88">
        <f>+F98*D98</f>
        <v>166.15799999999999</v>
      </c>
      <c r="L98" s="88">
        <f>+G98*D98</f>
        <v>14.118</v>
      </c>
      <c r="M98" s="88">
        <f>+H98*D98</f>
        <v>0</v>
      </c>
      <c r="N98" s="88">
        <f>+I98*D98</f>
        <v>229.14600000000002</v>
      </c>
      <c r="O98" s="88"/>
    </row>
    <row r="99" spans="1:16" ht="16.5" thickBot="1">
      <c r="A99" s="81">
        <v>60</v>
      </c>
      <c r="B99" s="379" t="s">
        <v>145</v>
      </c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1"/>
      <c r="N99" s="82">
        <f>SUM(N100:N100)</f>
        <v>748.125</v>
      </c>
      <c r="O99" s="83"/>
      <c r="P99" s="84">
        <f>+N99/N114</f>
        <v>0.1294446393992299</v>
      </c>
    </row>
    <row r="100" spans="1:16" ht="60.75" thickBot="1">
      <c r="A100" s="85">
        <v>60.1</v>
      </c>
      <c r="B100" s="90" t="s">
        <v>146</v>
      </c>
      <c r="C100" s="85" t="s">
        <v>137</v>
      </c>
      <c r="D100" s="92">
        <f>+'Wood Rural'!Q154</f>
        <v>393.75</v>
      </c>
      <c r="E100" s="94">
        <v>0.6</v>
      </c>
      <c r="F100" s="94">
        <v>1.2</v>
      </c>
      <c r="G100" s="94">
        <v>0.1</v>
      </c>
      <c r="H100" s="94">
        <v>0</v>
      </c>
      <c r="I100" s="88">
        <f>+E100+F100+G100+H100</f>
        <v>1.9</v>
      </c>
      <c r="J100" s="88">
        <f>+E100*D100</f>
        <v>236.25</v>
      </c>
      <c r="K100" s="88">
        <f>+F100*D100</f>
        <v>472.5</v>
      </c>
      <c r="L100" s="88">
        <f>+G100*D100</f>
        <v>39.375</v>
      </c>
      <c r="M100" s="88">
        <f>+H100*D100</f>
        <v>0</v>
      </c>
      <c r="N100" s="88">
        <f>+I100*D100</f>
        <v>748.125</v>
      </c>
      <c r="O100" s="88"/>
    </row>
    <row r="101" spans="1:16" ht="16.5" thickBot="1">
      <c r="A101" s="81">
        <v>70</v>
      </c>
      <c r="B101" s="379" t="s">
        <v>7</v>
      </c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1"/>
      <c r="N101" s="82">
        <f>SUM(N102:O104)</f>
        <v>773.73500000000001</v>
      </c>
      <c r="O101" s="83"/>
      <c r="P101" s="84">
        <f>+N101/N114</f>
        <v>0.13387582030484629</v>
      </c>
    </row>
    <row r="102" spans="1:16" ht="30">
      <c r="A102" s="85">
        <v>70.099999999999994</v>
      </c>
      <c r="B102" s="90" t="s">
        <v>147</v>
      </c>
      <c r="C102" s="93" t="s">
        <v>137</v>
      </c>
      <c r="D102" s="92">
        <f>+'Wood Rural'!Q157</f>
        <v>190</v>
      </c>
      <c r="E102" s="94">
        <v>0.45</v>
      </c>
      <c r="F102" s="94">
        <v>1</v>
      </c>
      <c r="G102" s="94">
        <v>0.1</v>
      </c>
      <c r="H102" s="94">
        <v>0</v>
      </c>
      <c r="I102" s="94">
        <f>+E102+F102+G102+H102</f>
        <v>1.55</v>
      </c>
      <c r="J102" s="88">
        <f>+E102*D102</f>
        <v>85.5</v>
      </c>
      <c r="K102" s="88">
        <f>+F102*D102</f>
        <v>190</v>
      </c>
      <c r="L102" s="88">
        <f>+G102*D102</f>
        <v>19</v>
      </c>
      <c r="M102" s="88">
        <f>+H102*D102</f>
        <v>0</v>
      </c>
      <c r="N102" s="88">
        <f>+I102*D102</f>
        <v>294.5</v>
      </c>
      <c r="O102" s="88"/>
    </row>
    <row r="103" spans="1:16" ht="30">
      <c r="A103" s="85">
        <v>70.2</v>
      </c>
      <c r="B103" s="90" t="s">
        <v>148</v>
      </c>
      <c r="C103" s="93" t="s">
        <v>122</v>
      </c>
      <c r="D103" s="92">
        <v>12.9</v>
      </c>
      <c r="E103" s="94">
        <v>4.5</v>
      </c>
      <c r="F103" s="94">
        <v>15.1</v>
      </c>
      <c r="G103" s="94">
        <v>0</v>
      </c>
      <c r="H103" s="94">
        <v>0</v>
      </c>
      <c r="I103" s="94">
        <f>+E103+F103+G103+H103</f>
        <v>19.600000000000001</v>
      </c>
      <c r="J103" s="88">
        <f>+E103*D103</f>
        <v>58.050000000000004</v>
      </c>
      <c r="K103" s="88">
        <f>+F103*D103</f>
        <v>194.79</v>
      </c>
      <c r="L103" s="88">
        <f>+G103*D103</f>
        <v>0</v>
      </c>
      <c r="M103" s="88">
        <f>+H103*D103</f>
        <v>0</v>
      </c>
      <c r="N103" s="88">
        <f>+I103*D103</f>
        <v>252.84000000000003</v>
      </c>
      <c r="O103" s="88"/>
    </row>
    <row r="104" spans="1:16" ht="30.75" thickBot="1">
      <c r="A104" s="85">
        <v>70.3</v>
      </c>
      <c r="B104" s="90" t="s">
        <v>149</v>
      </c>
      <c r="C104" s="85" t="s">
        <v>122</v>
      </c>
      <c r="D104" s="87">
        <v>12.9</v>
      </c>
      <c r="E104" s="88">
        <v>5.5</v>
      </c>
      <c r="F104" s="88">
        <v>11</v>
      </c>
      <c r="G104" s="88">
        <v>1.05</v>
      </c>
      <c r="H104" s="88">
        <v>0</v>
      </c>
      <c r="I104" s="88">
        <f>+E104+F104+G104+H104</f>
        <v>17.55</v>
      </c>
      <c r="J104" s="88">
        <f>+E104*D104</f>
        <v>70.95</v>
      </c>
      <c r="K104" s="88">
        <f>+F104*D104</f>
        <v>141.9</v>
      </c>
      <c r="L104" s="88">
        <f>+G104*D104</f>
        <v>13.545000000000002</v>
      </c>
      <c r="M104" s="88">
        <f>+H104*D104</f>
        <v>0</v>
      </c>
      <c r="N104" s="88">
        <f>+I104*D104</f>
        <v>226.39500000000001</v>
      </c>
      <c r="O104" s="88"/>
    </row>
    <row r="105" spans="1:16" ht="16.5" thickBot="1">
      <c r="A105" s="81">
        <v>80</v>
      </c>
      <c r="B105" s="379" t="s">
        <v>150</v>
      </c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1"/>
      <c r="N105" s="82">
        <f>SUM(N106:N108)</f>
        <v>457</v>
      </c>
      <c r="O105" s="83"/>
      <c r="P105" s="84">
        <f>+N105/N114</f>
        <v>7.9072615145126895E-2</v>
      </c>
    </row>
    <row r="106" spans="1:16" ht="105">
      <c r="A106" s="85">
        <v>80.099999999999994</v>
      </c>
      <c r="B106" s="90" t="s">
        <v>151</v>
      </c>
      <c r="C106" s="85" t="s">
        <v>152</v>
      </c>
      <c r="D106" s="87">
        <v>1</v>
      </c>
      <c r="E106" s="88">
        <v>45</v>
      </c>
      <c r="F106" s="88">
        <v>102.5</v>
      </c>
      <c r="G106" s="88">
        <v>8</v>
      </c>
      <c r="H106" s="88">
        <v>0</v>
      </c>
      <c r="I106" s="88">
        <f>+E106+F106+G106+H106</f>
        <v>155.5</v>
      </c>
      <c r="J106" s="88">
        <f>+E106*D106</f>
        <v>45</v>
      </c>
      <c r="K106" s="88">
        <f>+F106*D106</f>
        <v>102.5</v>
      </c>
      <c r="L106" s="88">
        <f>+G106*D106</f>
        <v>8</v>
      </c>
      <c r="M106" s="88">
        <f>+H106*D106</f>
        <v>0</v>
      </c>
      <c r="N106" s="88">
        <f>+I106*D106</f>
        <v>155.5</v>
      </c>
      <c r="O106" s="88"/>
    </row>
    <row r="107" spans="1:16" ht="60">
      <c r="A107" s="85">
        <v>80.2</v>
      </c>
      <c r="B107" s="90" t="s">
        <v>153</v>
      </c>
      <c r="C107" s="85" t="s">
        <v>152</v>
      </c>
      <c r="D107" s="87">
        <v>1</v>
      </c>
      <c r="E107" s="88">
        <v>16.75</v>
      </c>
      <c r="F107" s="88">
        <v>93.25</v>
      </c>
      <c r="G107" s="88">
        <v>4</v>
      </c>
      <c r="H107" s="88">
        <v>0</v>
      </c>
      <c r="I107" s="88">
        <f>+E107+F107+G107+H107</f>
        <v>114</v>
      </c>
      <c r="J107" s="88">
        <f>+E107*D107</f>
        <v>16.75</v>
      </c>
      <c r="K107" s="88">
        <f>+F107*D107</f>
        <v>93.25</v>
      </c>
      <c r="L107" s="88">
        <f>+G107*D107</f>
        <v>4</v>
      </c>
      <c r="M107" s="88">
        <f>+H107*D107</f>
        <v>0</v>
      </c>
      <c r="N107" s="88">
        <f>+I107*D107</f>
        <v>114</v>
      </c>
      <c r="O107" s="88"/>
    </row>
    <row r="108" spans="1:16" ht="60.75" thickBot="1">
      <c r="A108" s="85">
        <v>80.3</v>
      </c>
      <c r="B108" s="90" t="s">
        <v>154</v>
      </c>
      <c r="C108" s="85" t="s">
        <v>152</v>
      </c>
      <c r="D108" s="87">
        <v>2</v>
      </c>
      <c r="E108" s="88">
        <v>12.75</v>
      </c>
      <c r="F108" s="88">
        <v>77</v>
      </c>
      <c r="G108" s="88">
        <v>4</v>
      </c>
      <c r="H108" s="88">
        <v>0</v>
      </c>
      <c r="I108" s="88">
        <f>+E108+F108+G108+H108</f>
        <v>93.75</v>
      </c>
      <c r="J108" s="88">
        <f>+E108*D108</f>
        <v>25.5</v>
      </c>
      <c r="K108" s="88">
        <f>+F108*D108</f>
        <v>154</v>
      </c>
      <c r="L108" s="88">
        <f>+G108*D108</f>
        <v>8</v>
      </c>
      <c r="M108" s="88">
        <f>+H108*D108</f>
        <v>0</v>
      </c>
      <c r="N108" s="88">
        <f>+I108*D108</f>
        <v>187.5</v>
      </c>
      <c r="O108" s="88"/>
    </row>
    <row r="109" spans="1:16" ht="16.5" thickBot="1">
      <c r="A109" s="81">
        <v>90</v>
      </c>
      <c r="B109" s="379" t="s">
        <v>155</v>
      </c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1"/>
      <c r="N109" s="82">
        <f>SUM(N110:N111)</f>
        <v>332.21800000000002</v>
      </c>
      <c r="O109" s="83"/>
      <c r="P109" s="84">
        <f>+N109/N114</f>
        <v>5.7482157676769736E-2</v>
      </c>
    </row>
    <row r="110" spans="1:16" ht="30">
      <c r="A110" s="85">
        <v>90.1</v>
      </c>
      <c r="B110" s="90" t="s">
        <v>156</v>
      </c>
      <c r="C110" s="85" t="s">
        <v>122</v>
      </c>
      <c r="D110" s="92">
        <v>38.630000000000003</v>
      </c>
      <c r="E110" s="94">
        <v>0.72</v>
      </c>
      <c r="F110" s="94">
        <v>3.5</v>
      </c>
      <c r="G110" s="94">
        <v>0.08</v>
      </c>
      <c r="H110" s="94">
        <v>0</v>
      </c>
      <c r="I110" s="88">
        <f>+E110+F110+G110+H110</f>
        <v>4.3</v>
      </c>
      <c r="J110" s="88">
        <f>+E110*D110</f>
        <v>27.813600000000001</v>
      </c>
      <c r="K110" s="88">
        <f>+F110*D110</f>
        <v>135.20500000000001</v>
      </c>
      <c r="L110" s="88">
        <f>+G110*D110</f>
        <v>3.0904000000000003</v>
      </c>
      <c r="M110" s="88">
        <f>+H110*D110</f>
        <v>0</v>
      </c>
      <c r="N110" s="88">
        <f>+I110*D110</f>
        <v>166.10900000000001</v>
      </c>
      <c r="O110" s="88"/>
    </row>
    <row r="111" spans="1:16" ht="30.75" thickBot="1">
      <c r="A111" s="85">
        <v>90.2</v>
      </c>
      <c r="B111" s="90" t="s">
        <v>157</v>
      </c>
      <c r="C111" s="85" t="s">
        <v>122</v>
      </c>
      <c r="D111" s="92">
        <v>38.630000000000003</v>
      </c>
      <c r="E111" s="94">
        <v>0.72</v>
      </c>
      <c r="F111" s="94">
        <v>3.5</v>
      </c>
      <c r="G111" s="94">
        <v>0.08</v>
      </c>
      <c r="H111" s="94">
        <v>0</v>
      </c>
      <c r="I111" s="88">
        <f>+E111+F111+G111+H111</f>
        <v>4.3</v>
      </c>
      <c r="J111" s="88">
        <f>+E111*D111</f>
        <v>27.813600000000001</v>
      </c>
      <c r="K111" s="88">
        <f>+F111*D111</f>
        <v>135.20500000000001</v>
      </c>
      <c r="L111" s="88">
        <f>+G111*D111</f>
        <v>3.0904000000000003</v>
      </c>
      <c r="M111" s="88">
        <f>+H111*D111</f>
        <v>0</v>
      </c>
      <c r="N111" s="88">
        <f>+I111*D111</f>
        <v>166.10900000000001</v>
      </c>
      <c r="O111" s="88"/>
    </row>
    <row r="112" spans="1:16" ht="16.5" thickBot="1">
      <c r="A112" s="81">
        <v>110</v>
      </c>
      <c r="B112" s="379" t="s">
        <v>158</v>
      </c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1"/>
      <c r="N112" s="82">
        <f>SUM(N113)</f>
        <v>9.6750000000000007</v>
      </c>
      <c r="O112" s="83"/>
      <c r="P112" s="84">
        <f>+N112/N114</f>
        <v>1.6740209005013189E-3</v>
      </c>
    </row>
    <row r="113" spans="1:16" ht="18" thickBot="1">
      <c r="A113" s="85">
        <v>110.1</v>
      </c>
      <c r="B113" s="86" t="s">
        <v>159</v>
      </c>
      <c r="C113" s="85" t="s">
        <v>122</v>
      </c>
      <c r="D113" s="87">
        <v>19.350000000000001</v>
      </c>
      <c r="E113" s="88">
        <v>0.3</v>
      </c>
      <c r="F113" s="88">
        <v>0</v>
      </c>
      <c r="G113" s="88">
        <v>0.2</v>
      </c>
      <c r="H113" s="88">
        <v>0</v>
      </c>
      <c r="I113" s="88">
        <f>+E113+F113+G113+H113</f>
        <v>0.5</v>
      </c>
      <c r="J113" s="88">
        <f>+E113*D113</f>
        <v>5.8050000000000006</v>
      </c>
      <c r="K113" s="88">
        <f>+F113*D113</f>
        <v>0</v>
      </c>
      <c r="L113" s="88">
        <f>+G113*D113</f>
        <v>3.8700000000000006</v>
      </c>
      <c r="M113" s="88">
        <f>+H113*D113</f>
        <v>0</v>
      </c>
      <c r="N113" s="88">
        <f>+I113*D113</f>
        <v>9.6750000000000007</v>
      </c>
      <c r="O113" s="88"/>
    </row>
    <row r="114" spans="1:16" ht="16.5" thickBot="1">
      <c r="A114" s="95"/>
      <c r="B114" s="388" t="s">
        <v>160</v>
      </c>
      <c r="C114" s="389"/>
      <c r="D114" s="389"/>
      <c r="E114" s="389"/>
      <c r="F114" s="389"/>
      <c r="G114" s="389"/>
      <c r="H114" s="389"/>
      <c r="I114" s="389"/>
      <c r="J114" s="389"/>
      <c r="K114" s="389"/>
      <c r="L114" s="389"/>
      <c r="M114" s="390"/>
      <c r="N114" s="96">
        <f>+N112+N109+N105+N101+N99+N96+N91+N83+N79+N76</f>
        <v>5779.4977333333345</v>
      </c>
      <c r="O114" s="97">
        <f>+H22</f>
        <v>4673.8815333333341</v>
      </c>
      <c r="P114" s="98">
        <f>+SUM(P76:P112)</f>
        <v>0.99999999999999989</v>
      </c>
    </row>
    <row r="115" spans="1:16" ht="16.5" collapsed="1" thickBot="1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6" ht="24" thickBot="1">
      <c r="A116" s="385" t="s">
        <v>95</v>
      </c>
      <c r="B116" s="386"/>
      <c r="C116" s="386"/>
      <c r="D116" s="386"/>
      <c r="E116" s="386"/>
      <c r="F116" s="386"/>
      <c r="G116" s="386"/>
      <c r="H116" s="386"/>
      <c r="I116" s="386"/>
      <c r="J116" s="386"/>
      <c r="K116" s="386"/>
      <c r="L116" s="386"/>
      <c r="M116" s="386"/>
      <c r="N116" s="387"/>
      <c r="O116" s="80"/>
    </row>
    <row r="117" spans="1:16" ht="16.5" thickBot="1">
      <c r="A117" s="81">
        <v>10</v>
      </c>
      <c r="B117" s="379" t="s">
        <v>120</v>
      </c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1"/>
      <c r="N117" s="82">
        <f>+SUM(N118:N119)</f>
        <v>15.093</v>
      </c>
      <c r="O117" s="83"/>
      <c r="P117" s="84">
        <f>+N117/N158</f>
        <v>2.8535453443348001E-3</v>
      </c>
    </row>
    <row r="118" spans="1:16" ht="17.25">
      <c r="A118" s="85">
        <v>10.1</v>
      </c>
      <c r="B118" s="86" t="s">
        <v>121</v>
      </c>
      <c r="C118" s="85" t="s">
        <v>122</v>
      </c>
      <c r="D118" s="87">
        <v>19.350000000000001</v>
      </c>
      <c r="E118" s="88">
        <v>0.15</v>
      </c>
      <c r="F118" s="88">
        <v>0</v>
      </c>
      <c r="G118" s="88">
        <v>0.2</v>
      </c>
      <c r="H118" s="88">
        <v>0</v>
      </c>
      <c r="I118" s="88">
        <f>+E118+F118+G118+H118</f>
        <v>0.35</v>
      </c>
      <c r="J118" s="88">
        <f>+E118*D118</f>
        <v>2.9025000000000003</v>
      </c>
      <c r="K118" s="88">
        <f>+F118*D118</f>
        <v>0</v>
      </c>
      <c r="L118" s="88">
        <f>+G118*D118</f>
        <v>3.8700000000000006</v>
      </c>
      <c r="M118" s="88">
        <f>+H118*D118</f>
        <v>0</v>
      </c>
      <c r="N118" s="88">
        <f>+I118*D118</f>
        <v>6.7725</v>
      </c>
      <c r="O118" s="88"/>
    </row>
    <row r="119" spans="1:16" ht="18" thickBot="1">
      <c r="A119" s="85">
        <v>10.199999999999999</v>
      </c>
      <c r="B119" s="86" t="s">
        <v>123</v>
      </c>
      <c r="C119" s="85" t="s">
        <v>122</v>
      </c>
      <c r="D119" s="87">
        <v>19.350000000000001</v>
      </c>
      <c r="E119" s="89">
        <v>0.18</v>
      </c>
      <c r="F119" s="89">
        <v>0.15</v>
      </c>
      <c r="G119" s="89">
        <v>0.1</v>
      </c>
      <c r="H119" s="89">
        <v>0</v>
      </c>
      <c r="I119" s="88">
        <f>+E119+F119+G119+H119</f>
        <v>0.42999999999999994</v>
      </c>
      <c r="J119" s="88">
        <f>+E119*D119</f>
        <v>3.4830000000000001</v>
      </c>
      <c r="K119" s="88">
        <f>+F119*D119</f>
        <v>2.9025000000000003</v>
      </c>
      <c r="L119" s="88">
        <f>+G119*D119</f>
        <v>1.9350000000000003</v>
      </c>
      <c r="M119" s="88">
        <f>+H119*D119</f>
        <v>0</v>
      </c>
      <c r="N119" s="88">
        <f>+I119*D119</f>
        <v>8.3204999999999991</v>
      </c>
      <c r="O119" s="88"/>
    </row>
    <row r="120" spans="1:16" ht="16.5" thickBot="1">
      <c r="A120" s="81">
        <v>20</v>
      </c>
      <c r="B120" s="379" t="s">
        <v>124</v>
      </c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1"/>
      <c r="N120" s="82">
        <f>+N121+N122+N123</f>
        <v>56.601300000000002</v>
      </c>
      <c r="O120" s="83"/>
      <c r="P120" s="84">
        <f>+N120/N158</f>
        <v>1.0701277154859691E-2</v>
      </c>
    </row>
    <row r="121" spans="1:16" ht="17.25">
      <c r="A121" s="85">
        <v>20.100000000000001</v>
      </c>
      <c r="B121" s="86" t="s">
        <v>125</v>
      </c>
      <c r="C121" s="85" t="s">
        <v>126</v>
      </c>
      <c r="D121" s="87">
        <v>5.81</v>
      </c>
      <c r="E121" s="88">
        <v>0.6</v>
      </c>
      <c r="F121" s="88">
        <v>0</v>
      </c>
      <c r="G121" s="88">
        <v>0.63</v>
      </c>
      <c r="H121" s="88">
        <v>0</v>
      </c>
      <c r="I121" s="88">
        <f>+E121+F121+G121+H121</f>
        <v>1.23</v>
      </c>
      <c r="J121" s="88">
        <f>+E121*D121</f>
        <v>3.4859999999999998</v>
      </c>
      <c r="K121" s="88">
        <f>+F121*D121</f>
        <v>0</v>
      </c>
      <c r="L121" s="88">
        <f>+G121*D121</f>
        <v>3.6602999999999999</v>
      </c>
      <c r="M121" s="88">
        <f>+H121*D121</f>
        <v>0</v>
      </c>
      <c r="N121" s="88">
        <f>+I121*D121</f>
        <v>7.1462999999999992</v>
      </c>
      <c r="O121" s="88"/>
    </row>
    <row r="122" spans="1:16" ht="17.25">
      <c r="A122" s="85">
        <v>20.2</v>
      </c>
      <c r="B122" s="86" t="s">
        <v>127</v>
      </c>
      <c r="C122" s="85" t="s">
        <v>126</v>
      </c>
      <c r="D122" s="87">
        <v>9.68</v>
      </c>
      <c r="E122" s="88">
        <v>0.5</v>
      </c>
      <c r="F122" s="88">
        <v>1</v>
      </c>
      <c r="G122" s="88">
        <v>0.75</v>
      </c>
      <c r="H122" s="88">
        <v>0</v>
      </c>
      <c r="I122" s="88">
        <f>+E122+F122+G122+H122</f>
        <v>2.25</v>
      </c>
      <c r="J122" s="88">
        <f>+E122*D122</f>
        <v>4.84</v>
      </c>
      <c r="K122" s="88">
        <f>+F122*D122</f>
        <v>9.68</v>
      </c>
      <c r="L122" s="88">
        <f>+G122*D122</f>
        <v>7.26</v>
      </c>
      <c r="M122" s="88">
        <f>+H122*D122</f>
        <v>0</v>
      </c>
      <c r="N122" s="88">
        <f>+I122*D122</f>
        <v>21.78</v>
      </c>
      <c r="O122" s="88"/>
    </row>
    <row r="123" spans="1:16" ht="30.75" thickBot="1">
      <c r="A123" s="85">
        <v>20.3</v>
      </c>
      <c r="B123" s="90" t="s">
        <v>128</v>
      </c>
      <c r="C123" s="85" t="s">
        <v>126</v>
      </c>
      <c r="D123" s="87">
        <v>7.38</v>
      </c>
      <c r="E123" s="88">
        <v>1</v>
      </c>
      <c r="F123" s="88">
        <v>0</v>
      </c>
      <c r="G123" s="88">
        <v>2.75</v>
      </c>
      <c r="H123" s="88">
        <v>0</v>
      </c>
      <c r="I123" s="88">
        <f>+E123+F123+G123+H123</f>
        <v>3.75</v>
      </c>
      <c r="J123" s="88">
        <f>+E123*D123</f>
        <v>7.38</v>
      </c>
      <c r="K123" s="88">
        <f>+F123*D123</f>
        <v>0</v>
      </c>
      <c r="L123" s="88">
        <f>+G123*D123</f>
        <v>20.294999999999998</v>
      </c>
      <c r="M123" s="88">
        <f>+H123*D123</f>
        <v>0</v>
      </c>
      <c r="N123" s="88">
        <f>+I123*D123</f>
        <v>27.675000000000001</v>
      </c>
      <c r="O123" s="88"/>
    </row>
    <row r="124" spans="1:16" ht="16.5" thickBot="1">
      <c r="A124" s="81">
        <v>30</v>
      </c>
      <c r="B124" s="379" t="s">
        <v>6</v>
      </c>
      <c r="C124" s="380"/>
      <c r="D124" s="380"/>
      <c r="E124" s="380"/>
      <c r="F124" s="380"/>
      <c r="G124" s="380"/>
      <c r="H124" s="380"/>
      <c r="I124" s="380"/>
      <c r="J124" s="380"/>
      <c r="K124" s="380"/>
      <c r="L124" s="380"/>
      <c r="M124" s="381"/>
      <c r="N124" s="82">
        <f>SUM(N125:N131)</f>
        <v>1024.2469000000001</v>
      </c>
      <c r="O124" s="83"/>
      <c r="P124" s="84">
        <f>+N124/N158</f>
        <v>0.1936483782511331</v>
      </c>
    </row>
    <row r="125" spans="1:16" ht="17.25">
      <c r="A125" s="85">
        <v>30.1</v>
      </c>
      <c r="B125" s="86" t="s">
        <v>129</v>
      </c>
      <c r="C125" s="85" t="s">
        <v>126</v>
      </c>
      <c r="D125" s="92">
        <v>6.93</v>
      </c>
      <c r="E125" s="94">
        <v>2</v>
      </c>
      <c r="F125" s="88">
        <v>0</v>
      </c>
      <c r="G125" s="88">
        <v>0.57999999999999996</v>
      </c>
      <c r="H125" s="88">
        <v>0</v>
      </c>
      <c r="I125" s="88">
        <f t="shared" ref="I125:I131" si="12">+E125+F125+G125+H125</f>
        <v>2.58</v>
      </c>
      <c r="J125" s="88">
        <f t="shared" ref="J125:J131" si="13">+E125*D125</f>
        <v>13.86</v>
      </c>
      <c r="K125" s="88">
        <f t="shared" ref="K125:K131" si="14">+F125*D125</f>
        <v>0</v>
      </c>
      <c r="L125" s="88">
        <f t="shared" ref="L125:L131" si="15">+G125*D125</f>
        <v>4.0193999999999992</v>
      </c>
      <c r="M125" s="88">
        <f t="shared" ref="M125:M131" si="16">+H125*D125</f>
        <v>0</v>
      </c>
      <c r="N125" s="88">
        <f t="shared" ref="N125:N131" si="17">+I125*D125</f>
        <v>17.8794</v>
      </c>
      <c r="O125" s="88"/>
    </row>
    <row r="126" spans="1:16" ht="30">
      <c r="A126" s="85">
        <v>30.2</v>
      </c>
      <c r="B126" s="90" t="s">
        <v>130</v>
      </c>
      <c r="C126" s="85" t="s">
        <v>126</v>
      </c>
      <c r="D126" s="92">
        <v>1.1499999999999999</v>
      </c>
      <c r="E126" s="94">
        <v>3</v>
      </c>
      <c r="F126" s="88">
        <v>3.25</v>
      </c>
      <c r="G126" s="88">
        <v>2</v>
      </c>
      <c r="H126" s="88">
        <v>0</v>
      </c>
      <c r="I126" s="88">
        <f t="shared" si="12"/>
        <v>8.25</v>
      </c>
      <c r="J126" s="88">
        <f t="shared" si="13"/>
        <v>3.4499999999999997</v>
      </c>
      <c r="K126" s="88">
        <f t="shared" si="14"/>
        <v>3.7374999999999998</v>
      </c>
      <c r="L126" s="88">
        <f t="shared" si="15"/>
        <v>2.2999999999999998</v>
      </c>
      <c r="M126" s="88">
        <f t="shared" si="16"/>
        <v>0</v>
      </c>
      <c r="N126" s="88">
        <f t="shared" si="17"/>
        <v>9.4874999999999989</v>
      </c>
      <c r="O126" s="88"/>
    </row>
    <row r="127" spans="1:16" ht="30">
      <c r="A127" s="85">
        <v>30.3</v>
      </c>
      <c r="B127" s="90" t="s">
        <v>128</v>
      </c>
      <c r="C127" s="85" t="s">
        <v>126</v>
      </c>
      <c r="D127" s="92">
        <v>8.8000000000000007</v>
      </c>
      <c r="E127" s="94">
        <v>1</v>
      </c>
      <c r="F127" s="88">
        <v>0</v>
      </c>
      <c r="G127" s="88">
        <v>2.75</v>
      </c>
      <c r="H127" s="88">
        <v>0</v>
      </c>
      <c r="I127" s="88">
        <f t="shared" si="12"/>
        <v>3.75</v>
      </c>
      <c r="J127" s="88">
        <f t="shared" si="13"/>
        <v>8.8000000000000007</v>
      </c>
      <c r="K127" s="88">
        <f t="shared" si="14"/>
        <v>0</v>
      </c>
      <c r="L127" s="88">
        <f t="shared" si="15"/>
        <v>24.200000000000003</v>
      </c>
      <c r="M127" s="88">
        <f t="shared" si="16"/>
        <v>0</v>
      </c>
      <c r="N127" s="88">
        <f t="shared" si="17"/>
        <v>33</v>
      </c>
      <c r="O127" s="88"/>
    </row>
    <row r="128" spans="1:16" ht="45">
      <c r="A128" s="85">
        <v>30.4</v>
      </c>
      <c r="B128" s="90" t="s">
        <v>131</v>
      </c>
      <c r="C128" s="85" t="s">
        <v>132</v>
      </c>
      <c r="D128" s="92">
        <v>495</v>
      </c>
      <c r="E128" s="94">
        <v>0.25</v>
      </c>
      <c r="F128" s="88">
        <v>0.3</v>
      </c>
      <c r="G128" s="88">
        <v>0.05</v>
      </c>
      <c r="H128" s="88">
        <v>0</v>
      </c>
      <c r="I128" s="88">
        <f t="shared" si="12"/>
        <v>0.60000000000000009</v>
      </c>
      <c r="J128" s="88">
        <f t="shared" si="13"/>
        <v>123.75</v>
      </c>
      <c r="K128" s="88">
        <f t="shared" si="14"/>
        <v>148.5</v>
      </c>
      <c r="L128" s="88">
        <f t="shared" si="15"/>
        <v>24.75</v>
      </c>
      <c r="M128" s="88">
        <f t="shared" si="16"/>
        <v>0</v>
      </c>
      <c r="N128" s="88">
        <f t="shared" si="17"/>
        <v>297.00000000000006</v>
      </c>
      <c r="O128" s="88"/>
    </row>
    <row r="129" spans="1:16" ht="45">
      <c r="A129" s="85">
        <v>30.5</v>
      </c>
      <c r="B129" s="90" t="s">
        <v>133</v>
      </c>
      <c r="C129" s="85" t="s">
        <v>132</v>
      </c>
      <c r="D129" s="92">
        <v>378</v>
      </c>
      <c r="E129" s="94">
        <v>0.2</v>
      </c>
      <c r="F129" s="88">
        <v>0.3</v>
      </c>
      <c r="G129" s="88">
        <v>0.05</v>
      </c>
      <c r="H129" s="88">
        <v>0</v>
      </c>
      <c r="I129" s="88">
        <f t="shared" si="12"/>
        <v>0.55000000000000004</v>
      </c>
      <c r="J129" s="88">
        <f t="shared" si="13"/>
        <v>75.600000000000009</v>
      </c>
      <c r="K129" s="88">
        <f t="shared" si="14"/>
        <v>113.39999999999999</v>
      </c>
      <c r="L129" s="88">
        <f t="shared" si="15"/>
        <v>18.900000000000002</v>
      </c>
      <c r="M129" s="88">
        <f t="shared" si="16"/>
        <v>0</v>
      </c>
      <c r="N129" s="88">
        <f t="shared" si="17"/>
        <v>207.9</v>
      </c>
      <c r="O129" s="88"/>
    </row>
    <row r="130" spans="1:16" ht="45">
      <c r="A130" s="85">
        <v>30.6</v>
      </c>
      <c r="B130" s="90" t="s">
        <v>134</v>
      </c>
      <c r="C130" s="85" t="s">
        <v>132</v>
      </c>
      <c r="D130" s="92">
        <v>264</v>
      </c>
      <c r="E130" s="94">
        <v>0.18</v>
      </c>
      <c r="F130" s="88">
        <v>0.3</v>
      </c>
      <c r="G130" s="88">
        <v>0.05</v>
      </c>
      <c r="H130" s="88">
        <v>0</v>
      </c>
      <c r="I130" s="88">
        <f t="shared" si="12"/>
        <v>0.53</v>
      </c>
      <c r="J130" s="88">
        <f t="shared" si="13"/>
        <v>47.519999999999996</v>
      </c>
      <c r="K130" s="88">
        <f t="shared" si="14"/>
        <v>79.2</v>
      </c>
      <c r="L130" s="88">
        <f t="shared" si="15"/>
        <v>13.200000000000001</v>
      </c>
      <c r="M130" s="88">
        <f t="shared" si="16"/>
        <v>0</v>
      </c>
      <c r="N130" s="88">
        <f t="shared" si="17"/>
        <v>139.92000000000002</v>
      </c>
      <c r="O130" s="88"/>
    </row>
    <row r="131" spans="1:16" ht="30.75" thickBot="1">
      <c r="A131" s="85">
        <v>30.7</v>
      </c>
      <c r="B131" s="90" t="s">
        <v>135</v>
      </c>
      <c r="C131" s="85" t="s">
        <v>126</v>
      </c>
      <c r="D131" s="92">
        <v>2.12</v>
      </c>
      <c r="E131" s="94">
        <v>14.25</v>
      </c>
      <c r="F131" s="88">
        <v>120.75</v>
      </c>
      <c r="G131" s="88">
        <v>15.5</v>
      </c>
      <c r="H131" s="88">
        <v>0</v>
      </c>
      <c r="I131" s="88">
        <f t="shared" si="12"/>
        <v>150.5</v>
      </c>
      <c r="J131" s="88">
        <f t="shared" si="13"/>
        <v>30.21</v>
      </c>
      <c r="K131" s="88">
        <f t="shared" si="14"/>
        <v>255.99</v>
      </c>
      <c r="L131" s="88">
        <f t="shared" si="15"/>
        <v>32.86</v>
      </c>
      <c r="M131" s="88">
        <f t="shared" si="16"/>
        <v>0</v>
      </c>
      <c r="N131" s="88">
        <f t="shared" si="17"/>
        <v>319.06</v>
      </c>
      <c r="O131" s="88"/>
    </row>
    <row r="132" spans="1:16" ht="16.5" thickBot="1">
      <c r="A132" s="81">
        <v>40</v>
      </c>
      <c r="B132" s="379" t="s">
        <v>8</v>
      </c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1"/>
      <c r="N132" s="82">
        <f>SUM(N133:N136)</f>
        <v>1974.9036000000001</v>
      </c>
      <c r="O132" s="83"/>
      <c r="P132" s="84">
        <f>+N132/N158</f>
        <v>0.37338348726495968</v>
      </c>
    </row>
    <row r="133" spans="1:16" ht="60">
      <c r="A133" s="85">
        <v>40.1</v>
      </c>
      <c r="B133" s="90" t="s">
        <v>162</v>
      </c>
      <c r="C133" s="93" t="s">
        <v>137</v>
      </c>
      <c r="D133" s="92">
        <f>+'Wood Rural'!Q176</f>
        <v>658.00000000000011</v>
      </c>
      <c r="E133" s="94">
        <v>0.45</v>
      </c>
      <c r="F133" s="94">
        <v>1</v>
      </c>
      <c r="G133" s="94">
        <v>0.1</v>
      </c>
      <c r="H133" s="94">
        <v>0</v>
      </c>
      <c r="I133" s="94">
        <f>+E133+F133+G133+H133</f>
        <v>1.55</v>
      </c>
      <c r="J133" s="88">
        <f>+E133*D133</f>
        <v>296.10000000000008</v>
      </c>
      <c r="K133" s="88">
        <f>+F133*D133</f>
        <v>658.00000000000011</v>
      </c>
      <c r="L133" s="88">
        <f>+G133*D133</f>
        <v>65.800000000000011</v>
      </c>
      <c r="M133" s="88">
        <f>+H133*D133</f>
        <v>0</v>
      </c>
      <c r="N133" s="88">
        <f>+I133*D133</f>
        <v>1019.9000000000002</v>
      </c>
      <c r="O133" s="88"/>
    </row>
    <row r="134" spans="1:16">
      <c r="A134" s="85">
        <v>40.200000000000003</v>
      </c>
      <c r="B134" s="90" t="s">
        <v>138</v>
      </c>
      <c r="C134" s="93" t="s">
        <v>139</v>
      </c>
      <c r="D134" s="92">
        <v>1</v>
      </c>
      <c r="E134" s="94">
        <v>0</v>
      </c>
      <c r="F134" s="94">
        <v>20.149999999999999</v>
      </c>
      <c r="G134" s="94">
        <v>5</v>
      </c>
      <c r="H134" s="94">
        <v>0</v>
      </c>
      <c r="I134" s="94">
        <f>+E134+F134+G134+H134</f>
        <v>25.15</v>
      </c>
      <c r="J134" s="88">
        <f>+E134*D134</f>
        <v>0</v>
      </c>
      <c r="K134" s="88">
        <f>+F134*D134</f>
        <v>20.149999999999999</v>
      </c>
      <c r="L134" s="88">
        <f>+G134*D134</f>
        <v>5</v>
      </c>
      <c r="M134" s="88">
        <f>+H134*D134</f>
        <v>0</v>
      </c>
      <c r="N134" s="88">
        <f>+I134*D134</f>
        <v>25.15</v>
      </c>
      <c r="O134" s="88"/>
    </row>
    <row r="135" spans="1:16" ht="60">
      <c r="A135" s="85">
        <v>40.299999999999997</v>
      </c>
      <c r="B135" s="90" t="s">
        <v>163</v>
      </c>
      <c r="C135" s="93" t="s">
        <v>137</v>
      </c>
      <c r="D135" s="92">
        <f>+D133</f>
        <v>658.00000000000011</v>
      </c>
      <c r="E135" s="94">
        <v>0.2</v>
      </c>
      <c r="F135" s="94">
        <v>0.05</v>
      </c>
      <c r="G135" s="94">
        <v>0.08</v>
      </c>
      <c r="H135" s="94">
        <v>0</v>
      </c>
      <c r="I135" s="94">
        <f>+E135+F135+G135+H135</f>
        <v>0.33</v>
      </c>
      <c r="J135" s="88">
        <f>+E135*D135</f>
        <v>131.60000000000002</v>
      </c>
      <c r="K135" s="88">
        <f>+F135*D135</f>
        <v>32.900000000000006</v>
      </c>
      <c r="L135" s="88">
        <f>+G135*D135</f>
        <v>52.640000000000008</v>
      </c>
      <c r="M135" s="88">
        <f>+H135*D135</f>
        <v>0</v>
      </c>
      <c r="N135" s="88">
        <f>+I135*D135</f>
        <v>217.14000000000004</v>
      </c>
      <c r="O135" s="88"/>
    </row>
    <row r="136" spans="1:16" ht="45.75" thickBot="1">
      <c r="A136" s="85">
        <v>40.4</v>
      </c>
      <c r="B136" s="90" t="s">
        <v>141</v>
      </c>
      <c r="C136" s="93" t="s">
        <v>122</v>
      </c>
      <c r="D136" s="92">
        <v>35.04</v>
      </c>
      <c r="E136" s="94">
        <v>5.5</v>
      </c>
      <c r="F136" s="94">
        <v>14.84</v>
      </c>
      <c r="G136" s="94">
        <v>0</v>
      </c>
      <c r="H136" s="94">
        <v>0</v>
      </c>
      <c r="I136" s="94">
        <f>+E136+F136+G136+H136</f>
        <v>20.34</v>
      </c>
      <c r="J136" s="88">
        <f>+E136*D136</f>
        <v>192.72</v>
      </c>
      <c r="K136" s="88">
        <f>+F136*D136</f>
        <v>519.99360000000001</v>
      </c>
      <c r="L136" s="88">
        <f>+G136*D136</f>
        <v>0</v>
      </c>
      <c r="M136" s="88">
        <f>+H136*D136</f>
        <v>0</v>
      </c>
      <c r="N136" s="88">
        <f>+I136*D136</f>
        <v>712.71359999999993</v>
      </c>
      <c r="O136" s="88"/>
    </row>
    <row r="137" spans="1:16" ht="16.5" thickBot="1">
      <c r="A137" s="81">
        <v>50</v>
      </c>
      <c r="B137" s="379" t="s">
        <v>142</v>
      </c>
      <c r="C137" s="380"/>
      <c r="D137" s="380"/>
      <c r="E137" s="380"/>
      <c r="F137" s="380"/>
      <c r="G137" s="380"/>
      <c r="H137" s="380"/>
      <c r="I137" s="380"/>
      <c r="J137" s="380"/>
      <c r="K137" s="380"/>
      <c r="L137" s="380"/>
      <c r="M137" s="381"/>
      <c r="N137" s="82">
        <f>+N138+N139</f>
        <v>415.14600000000002</v>
      </c>
      <c r="O137" s="83"/>
      <c r="P137" s="84">
        <f>+N137/N158</f>
        <v>7.8489229147234801E-2</v>
      </c>
    </row>
    <row r="138" spans="1:16" ht="30">
      <c r="A138" s="85">
        <v>50.1</v>
      </c>
      <c r="B138" s="90" t="s">
        <v>143</v>
      </c>
      <c r="C138" s="85" t="s">
        <v>137</v>
      </c>
      <c r="D138" s="92">
        <f>+'Wood Rural'!Q250</f>
        <v>120</v>
      </c>
      <c r="E138" s="94">
        <v>0.45</v>
      </c>
      <c r="F138" s="94">
        <v>1</v>
      </c>
      <c r="G138" s="94">
        <v>0.1</v>
      </c>
      <c r="H138" s="94">
        <v>0</v>
      </c>
      <c r="I138" s="94">
        <f>+E138+F138+G138+H138</f>
        <v>1.55</v>
      </c>
      <c r="J138" s="88">
        <f>+E138*D138</f>
        <v>54</v>
      </c>
      <c r="K138" s="88">
        <f>+F138*D138</f>
        <v>120</v>
      </c>
      <c r="L138" s="88">
        <f>+G138*D138</f>
        <v>12</v>
      </c>
      <c r="M138" s="88">
        <f>+H138*D138</f>
        <v>0</v>
      </c>
      <c r="N138" s="88">
        <f>+I138*D138</f>
        <v>186</v>
      </c>
      <c r="O138" s="88"/>
    </row>
    <row r="139" spans="1:16" ht="45.75" thickBot="1">
      <c r="A139" s="85">
        <v>50.2</v>
      </c>
      <c r="B139" s="90" t="s">
        <v>144</v>
      </c>
      <c r="C139" s="85" t="s">
        <v>122</v>
      </c>
      <c r="D139" s="87">
        <v>21.72</v>
      </c>
      <c r="E139" s="88">
        <v>2.25</v>
      </c>
      <c r="F139" s="88">
        <v>7.65</v>
      </c>
      <c r="G139" s="88">
        <v>0.65</v>
      </c>
      <c r="H139" s="88">
        <v>0</v>
      </c>
      <c r="I139" s="88">
        <f>+E139+F139+G139+H139</f>
        <v>10.55</v>
      </c>
      <c r="J139" s="88">
        <f>+E139*D139</f>
        <v>48.87</v>
      </c>
      <c r="K139" s="88">
        <f>+F139*D139</f>
        <v>166.15799999999999</v>
      </c>
      <c r="L139" s="88">
        <f>+G139*D139</f>
        <v>14.118</v>
      </c>
      <c r="M139" s="88">
        <f>+H139*D139</f>
        <v>0</v>
      </c>
      <c r="N139" s="88">
        <f>+I139*D139</f>
        <v>229.14600000000002</v>
      </c>
      <c r="O139" s="88"/>
    </row>
    <row r="140" spans="1:16" ht="16.5" thickBot="1">
      <c r="A140" s="81">
        <v>60</v>
      </c>
      <c r="B140" s="379" t="s">
        <v>7</v>
      </c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1"/>
      <c r="N140" s="82">
        <f>SUM(N141:N145)</f>
        <v>725.68499999999995</v>
      </c>
      <c r="O140" s="83"/>
      <c r="P140" s="84">
        <f>+N140/N158</f>
        <v>0.13720102386560651</v>
      </c>
    </row>
    <row r="141" spans="1:16" ht="30">
      <c r="A141" s="85">
        <v>60.1</v>
      </c>
      <c r="B141" s="90" t="s">
        <v>147</v>
      </c>
      <c r="C141" s="93" t="s">
        <v>137</v>
      </c>
      <c r="D141" s="92">
        <f>+'Wood Rural'!Q255</f>
        <v>190</v>
      </c>
      <c r="E141" s="94">
        <v>0.45</v>
      </c>
      <c r="F141" s="94">
        <v>1</v>
      </c>
      <c r="G141" s="94">
        <v>0.1</v>
      </c>
      <c r="H141" s="94">
        <v>0</v>
      </c>
      <c r="I141" s="94">
        <f>+E141+F141+G141+H141</f>
        <v>1.55</v>
      </c>
      <c r="J141" s="88">
        <f>+E141*D141</f>
        <v>85.5</v>
      </c>
      <c r="K141" s="88">
        <f>+F141*D141</f>
        <v>190</v>
      </c>
      <c r="L141" s="88">
        <f>+G141*D141</f>
        <v>19</v>
      </c>
      <c r="M141" s="88">
        <f>+H141*D141</f>
        <v>0</v>
      </c>
      <c r="N141" s="88">
        <f>+I141*D141</f>
        <v>294.5</v>
      </c>
      <c r="O141" s="88"/>
    </row>
    <row r="142" spans="1:16" ht="30">
      <c r="A142" s="85">
        <v>60.2</v>
      </c>
      <c r="B142" s="90" t="s">
        <v>148</v>
      </c>
      <c r="C142" s="85" t="s">
        <v>122</v>
      </c>
      <c r="D142" s="87">
        <v>10.65</v>
      </c>
      <c r="E142" s="88">
        <v>4.5</v>
      </c>
      <c r="F142" s="88">
        <v>14.25</v>
      </c>
      <c r="G142" s="88">
        <v>0</v>
      </c>
      <c r="H142" s="88">
        <v>0</v>
      </c>
      <c r="I142" s="88">
        <f>+E142+F142+G142+H142</f>
        <v>18.75</v>
      </c>
      <c r="J142" s="88">
        <f>+E142*D142</f>
        <v>47.925000000000004</v>
      </c>
      <c r="K142" s="88">
        <f>+F142*D142</f>
        <v>151.76250000000002</v>
      </c>
      <c r="L142" s="88">
        <f>+G142*D142</f>
        <v>0</v>
      </c>
      <c r="M142" s="88">
        <f>+H142*D142</f>
        <v>0</v>
      </c>
      <c r="N142" s="88">
        <f>+I142*D142</f>
        <v>199.6875</v>
      </c>
      <c r="O142" s="88"/>
    </row>
    <row r="143" spans="1:16" ht="30">
      <c r="A143" s="85">
        <v>60.3</v>
      </c>
      <c r="B143" s="90" t="s">
        <v>149</v>
      </c>
      <c r="C143" s="85" t="s">
        <v>122</v>
      </c>
      <c r="D143" s="87">
        <v>10.65</v>
      </c>
      <c r="E143" s="88">
        <v>5.5</v>
      </c>
      <c r="F143" s="88">
        <v>11</v>
      </c>
      <c r="G143" s="88">
        <v>1.05</v>
      </c>
      <c r="H143" s="88">
        <v>0</v>
      </c>
      <c r="I143" s="88">
        <f>+E143+F143+G143+H143</f>
        <v>17.55</v>
      </c>
      <c r="J143" s="88">
        <f>+E143*D143</f>
        <v>58.575000000000003</v>
      </c>
      <c r="K143" s="88">
        <f>+F143*D143</f>
        <v>117.15</v>
      </c>
      <c r="L143" s="88">
        <f>+G143*D143</f>
        <v>11.182500000000001</v>
      </c>
      <c r="M143" s="88">
        <f>+H143*D143</f>
        <v>0</v>
      </c>
      <c r="N143" s="88">
        <f>+I143*D143</f>
        <v>186.90750000000003</v>
      </c>
      <c r="O143" s="88"/>
    </row>
    <row r="144" spans="1:16" ht="30">
      <c r="A144" s="85">
        <v>60.4</v>
      </c>
      <c r="B144" s="90" t="s">
        <v>164</v>
      </c>
      <c r="C144" s="85" t="s">
        <v>122</v>
      </c>
      <c r="D144" s="87">
        <v>2.4500000000000002</v>
      </c>
      <c r="E144" s="88">
        <v>5.2</v>
      </c>
      <c r="F144" s="88">
        <v>6</v>
      </c>
      <c r="G144" s="88">
        <v>1.75</v>
      </c>
      <c r="H144" s="88">
        <v>0</v>
      </c>
      <c r="I144" s="88">
        <f>+E144+F144+G144+H144</f>
        <v>12.95</v>
      </c>
      <c r="J144" s="88">
        <f>+E144*D144</f>
        <v>12.740000000000002</v>
      </c>
      <c r="K144" s="88">
        <f>+F144*D144</f>
        <v>14.700000000000001</v>
      </c>
      <c r="L144" s="88">
        <f>+G144*D144</f>
        <v>4.2875000000000005</v>
      </c>
      <c r="M144" s="88">
        <f>+H144*D144</f>
        <v>0</v>
      </c>
      <c r="N144" s="88">
        <f>+I144*D144</f>
        <v>31.727499999999999</v>
      </c>
      <c r="O144" s="88"/>
    </row>
    <row r="145" spans="1:16" ht="30.75" thickBot="1">
      <c r="A145" s="85">
        <v>60.5</v>
      </c>
      <c r="B145" s="90" t="s">
        <v>165</v>
      </c>
      <c r="C145" s="85" t="s">
        <v>122</v>
      </c>
      <c r="D145" s="87">
        <v>2.4500000000000002</v>
      </c>
      <c r="E145" s="88">
        <v>1.5</v>
      </c>
      <c r="F145" s="88">
        <v>2.5</v>
      </c>
      <c r="G145" s="88">
        <v>1.25</v>
      </c>
      <c r="H145" s="88">
        <v>0</v>
      </c>
      <c r="I145" s="88">
        <f>+E145+F145+G145+H145</f>
        <v>5.25</v>
      </c>
      <c r="J145" s="88">
        <f>+E145*D145</f>
        <v>3.6750000000000003</v>
      </c>
      <c r="K145" s="88">
        <f>+F145*D145</f>
        <v>6.125</v>
      </c>
      <c r="L145" s="88">
        <f>+G145*D145</f>
        <v>3.0625</v>
      </c>
      <c r="M145" s="88">
        <f>+H145*D145</f>
        <v>0</v>
      </c>
      <c r="N145" s="88">
        <f>+I145*D145</f>
        <v>12.862500000000001</v>
      </c>
      <c r="O145" s="88"/>
    </row>
    <row r="146" spans="1:16" ht="16.5" thickBot="1">
      <c r="A146" s="81">
        <v>70</v>
      </c>
      <c r="B146" s="379" t="s">
        <v>150</v>
      </c>
      <c r="C146" s="380"/>
      <c r="D146" s="380"/>
      <c r="E146" s="380"/>
      <c r="F146" s="380"/>
      <c r="G146" s="380"/>
      <c r="H146" s="380"/>
      <c r="I146" s="380"/>
      <c r="J146" s="380"/>
      <c r="K146" s="380"/>
      <c r="L146" s="380"/>
      <c r="M146" s="381"/>
      <c r="N146" s="82">
        <f>SUM(N147:O148)</f>
        <v>480.91999999999996</v>
      </c>
      <c r="O146" s="83"/>
      <c r="P146" s="84">
        <f>+N146/N158</f>
        <v>9.0924735108824747E-2</v>
      </c>
    </row>
    <row r="147" spans="1:16" ht="105">
      <c r="A147" s="85">
        <v>70.099999999999994</v>
      </c>
      <c r="B147" s="90" t="s">
        <v>151</v>
      </c>
      <c r="C147" s="93" t="s">
        <v>152</v>
      </c>
      <c r="D147" s="92">
        <v>2</v>
      </c>
      <c r="E147" s="94">
        <v>45</v>
      </c>
      <c r="F147" s="94">
        <v>102.5</v>
      </c>
      <c r="G147" s="88">
        <v>8</v>
      </c>
      <c r="H147" s="88">
        <v>0</v>
      </c>
      <c r="I147" s="88">
        <f>+E147+F147+G147+H147</f>
        <v>155.5</v>
      </c>
      <c r="J147" s="88">
        <f>+E147*D147</f>
        <v>90</v>
      </c>
      <c r="K147" s="88">
        <f>+F147*D147</f>
        <v>205</v>
      </c>
      <c r="L147" s="88">
        <f>+G147*D147</f>
        <v>16</v>
      </c>
      <c r="M147" s="88">
        <f>+H147*D147</f>
        <v>0</v>
      </c>
      <c r="N147" s="88">
        <f>+I147*D147</f>
        <v>311</v>
      </c>
      <c r="O147" s="88"/>
    </row>
    <row r="148" spans="1:16" ht="60.75" thickBot="1">
      <c r="A148" s="85">
        <v>70.2</v>
      </c>
      <c r="B148" s="90" t="s">
        <v>166</v>
      </c>
      <c r="C148" s="85" t="s">
        <v>122</v>
      </c>
      <c r="D148" s="87">
        <v>4.72</v>
      </c>
      <c r="E148" s="88">
        <v>7.5</v>
      </c>
      <c r="F148" s="88">
        <v>26.75</v>
      </c>
      <c r="G148" s="88">
        <v>1.75</v>
      </c>
      <c r="H148" s="88">
        <v>0</v>
      </c>
      <c r="I148" s="88">
        <f>+E148+F148+G148+H148</f>
        <v>36</v>
      </c>
      <c r="J148" s="88">
        <f>+E148*D148</f>
        <v>35.4</v>
      </c>
      <c r="K148" s="88">
        <f>+F148*D148</f>
        <v>126.25999999999999</v>
      </c>
      <c r="L148" s="88">
        <f>+G148*D148</f>
        <v>8.26</v>
      </c>
      <c r="M148" s="88">
        <f>+H148*D148</f>
        <v>0</v>
      </c>
      <c r="N148" s="88">
        <f>+I148*D148</f>
        <v>169.92</v>
      </c>
      <c r="O148" s="88"/>
    </row>
    <row r="149" spans="1:16" ht="16.5" thickBot="1">
      <c r="A149" s="81">
        <v>80</v>
      </c>
      <c r="B149" s="379" t="s">
        <v>155</v>
      </c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1"/>
      <c r="N149" s="82">
        <f>SUM(N150:N151)</f>
        <v>301.34399999999999</v>
      </c>
      <c r="O149" s="83"/>
      <c r="P149" s="84">
        <f>+N149/N158</f>
        <v>5.6973349780906776E-2</v>
      </c>
    </row>
    <row r="150" spans="1:16" ht="30">
      <c r="A150" s="85">
        <v>80.099999999999994</v>
      </c>
      <c r="B150" s="90" t="s">
        <v>156</v>
      </c>
      <c r="C150" s="93" t="s">
        <v>122</v>
      </c>
      <c r="D150" s="92">
        <v>35.04</v>
      </c>
      <c r="E150" s="94">
        <v>0.72</v>
      </c>
      <c r="F150" s="94">
        <v>3.5</v>
      </c>
      <c r="G150" s="94">
        <v>0.08</v>
      </c>
      <c r="H150" s="94">
        <v>0</v>
      </c>
      <c r="I150" s="88">
        <f>+E150+F150+G150+H150</f>
        <v>4.3</v>
      </c>
      <c r="J150" s="88">
        <f>+E150*D150</f>
        <v>25.2288</v>
      </c>
      <c r="K150" s="88">
        <f>+F150*D150</f>
        <v>122.64</v>
      </c>
      <c r="L150" s="88">
        <f>+G150*D150</f>
        <v>2.8031999999999999</v>
      </c>
      <c r="M150" s="88">
        <f>+H150*D150</f>
        <v>0</v>
      </c>
      <c r="N150" s="88">
        <f>+I150*D150</f>
        <v>150.672</v>
      </c>
      <c r="O150" s="88"/>
    </row>
    <row r="151" spans="1:16" ht="30.75" thickBot="1">
      <c r="A151" s="85">
        <v>80.2</v>
      </c>
      <c r="B151" s="90" t="s">
        <v>157</v>
      </c>
      <c r="C151" s="93" t="s">
        <v>122</v>
      </c>
      <c r="D151" s="92">
        <v>35.04</v>
      </c>
      <c r="E151" s="94">
        <v>0.72</v>
      </c>
      <c r="F151" s="94">
        <v>3.5</v>
      </c>
      <c r="G151" s="94">
        <v>0.08</v>
      </c>
      <c r="H151" s="94">
        <v>0</v>
      </c>
      <c r="I151" s="88">
        <f>+E151+F151+G151+H151</f>
        <v>4.3</v>
      </c>
      <c r="J151" s="88">
        <f>+E151*D151</f>
        <v>25.2288</v>
      </c>
      <c r="K151" s="88">
        <f>+F151*D151</f>
        <v>122.64</v>
      </c>
      <c r="L151" s="88">
        <f>+G151*D151</f>
        <v>2.8031999999999999</v>
      </c>
      <c r="M151" s="88">
        <f>+H151*D151</f>
        <v>0</v>
      </c>
      <c r="N151" s="88">
        <f>+I151*D151</f>
        <v>150.672</v>
      </c>
      <c r="O151" s="88"/>
    </row>
    <row r="152" spans="1:16" ht="16.5" thickBot="1">
      <c r="A152" s="81">
        <v>90</v>
      </c>
      <c r="B152" s="379" t="s">
        <v>167</v>
      </c>
      <c r="C152" s="380"/>
      <c r="D152" s="380"/>
      <c r="E152" s="380"/>
      <c r="F152" s="380"/>
      <c r="G152" s="380"/>
      <c r="H152" s="380"/>
      <c r="I152" s="380"/>
      <c r="J152" s="380"/>
      <c r="K152" s="380"/>
      <c r="L152" s="380"/>
      <c r="M152" s="381"/>
      <c r="N152" s="82">
        <f>SUM(N153:N155)</f>
        <v>285.47000000000003</v>
      </c>
      <c r="O152" s="83"/>
      <c r="P152" s="84">
        <f>+N152/N158</f>
        <v>5.3972145328778601E-2</v>
      </c>
    </row>
    <row r="153" spans="1:16">
      <c r="A153" s="85">
        <v>90.1</v>
      </c>
      <c r="B153" s="86" t="s">
        <v>168</v>
      </c>
      <c r="C153" s="85" t="s">
        <v>152</v>
      </c>
      <c r="D153" s="87">
        <v>1</v>
      </c>
      <c r="E153" s="88">
        <v>0</v>
      </c>
      <c r="F153" s="88">
        <v>0</v>
      </c>
      <c r="G153" s="88">
        <v>0</v>
      </c>
      <c r="H153" s="88">
        <v>123.73</v>
      </c>
      <c r="I153" s="88">
        <f>+E153+F153+G153+H153</f>
        <v>123.73</v>
      </c>
      <c r="J153" s="88">
        <f>+E153*D153</f>
        <v>0</v>
      </c>
      <c r="K153" s="88">
        <f>+F153*D153</f>
        <v>0</v>
      </c>
      <c r="L153" s="88">
        <f>+G153*D153</f>
        <v>0</v>
      </c>
      <c r="M153" s="88">
        <f>+H153*D153</f>
        <v>123.73</v>
      </c>
      <c r="N153" s="88">
        <f>+I153*D153</f>
        <v>123.73</v>
      </c>
      <c r="O153" s="88"/>
    </row>
    <row r="154" spans="1:16">
      <c r="A154" s="85">
        <v>90.2</v>
      </c>
      <c r="B154" s="86" t="s">
        <v>169</v>
      </c>
      <c r="C154" s="85" t="s">
        <v>152</v>
      </c>
      <c r="D154" s="87">
        <v>1</v>
      </c>
      <c r="E154" s="88">
        <v>0</v>
      </c>
      <c r="F154" s="88">
        <v>0</v>
      </c>
      <c r="G154" s="88">
        <v>0</v>
      </c>
      <c r="H154" s="88">
        <v>36.74</v>
      </c>
      <c r="I154" s="88">
        <f>+E154+F154+G154+H154</f>
        <v>36.74</v>
      </c>
      <c r="J154" s="88">
        <f>+E154*D154</f>
        <v>0</v>
      </c>
      <c r="K154" s="88">
        <f>+F154*D154</f>
        <v>0</v>
      </c>
      <c r="L154" s="88">
        <f>+G154*D154</f>
        <v>0</v>
      </c>
      <c r="M154" s="88">
        <f>+H154*D154</f>
        <v>36.74</v>
      </c>
      <c r="N154" s="88">
        <f>+I154*D154</f>
        <v>36.74</v>
      </c>
      <c r="O154" s="88"/>
    </row>
    <row r="155" spans="1:16" ht="16.5" thickBot="1">
      <c r="A155" s="85">
        <v>90.3</v>
      </c>
      <c r="B155" s="86" t="s">
        <v>170</v>
      </c>
      <c r="C155" s="85" t="s">
        <v>152</v>
      </c>
      <c r="D155" s="87">
        <v>1</v>
      </c>
      <c r="E155" s="88">
        <v>0</v>
      </c>
      <c r="F155" s="88">
        <v>0</v>
      </c>
      <c r="G155" s="88">
        <v>0</v>
      </c>
      <c r="H155" s="88">
        <v>125</v>
      </c>
      <c r="I155" s="88">
        <f>+E155+F155+G155+H155</f>
        <v>125</v>
      </c>
      <c r="J155" s="88">
        <f>+E155*D155</f>
        <v>0</v>
      </c>
      <c r="K155" s="88">
        <f>+F155*D155</f>
        <v>0</v>
      </c>
      <c r="L155" s="88">
        <f>+G155*D155</f>
        <v>0</v>
      </c>
      <c r="M155" s="88">
        <f>+H155*D155</f>
        <v>125</v>
      </c>
      <c r="N155" s="88">
        <f>+I155*D155</f>
        <v>125</v>
      </c>
      <c r="O155" s="88"/>
    </row>
    <row r="156" spans="1:16" ht="16.5" thickBot="1">
      <c r="A156" s="81">
        <v>100</v>
      </c>
      <c r="B156" s="379" t="s">
        <v>158</v>
      </c>
      <c r="C156" s="380"/>
      <c r="D156" s="380"/>
      <c r="E156" s="380"/>
      <c r="F156" s="380"/>
      <c r="G156" s="380"/>
      <c r="H156" s="380"/>
      <c r="I156" s="380"/>
      <c r="J156" s="380"/>
      <c r="K156" s="380"/>
      <c r="L156" s="380"/>
      <c r="M156" s="381"/>
      <c r="N156" s="82">
        <f>SUM(N157)</f>
        <v>9.8000000000000007</v>
      </c>
      <c r="O156" s="83"/>
      <c r="P156" s="84">
        <f>+N156/N158</f>
        <v>1.8528287533612299E-3</v>
      </c>
    </row>
    <row r="157" spans="1:16" ht="18" thickBot="1">
      <c r="A157" s="85">
        <v>100.1</v>
      </c>
      <c r="B157" s="86" t="s">
        <v>159</v>
      </c>
      <c r="C157" s="85" t="s">
        <v>122</v>
      </c>
      <c r="D157" s="87">
        <v>19.600000000000001</v>
      </c>
      <c r="E157" s="88">
        <v>0.3</v>
      </c>
      <c r="F157" s="88">
        <v>0</v>
      </c>
      <c r="G157" s="88">
        <v>0.2</v>
      </c>
      <c r="H157" s="88">
        <v>0</v>
      </c>
      <c r="I157" s="88">
        <f>+E157+F157+G157+H157</f>
        <v>0.5</v>
      </c>
      <c r="J157" s="88">
        <f>+E157*D157</f>
        <v>5.88</v>
      </c>
      <c r="K157" s="88">
        <f>+F157*D157</f>
        <v>0</v>
      </c>
      <c r="L157" s="88">
        <f>+G157*D157</f>
        <v>3.9200000000000004</v>
      </c>
      <c r="M157" s="88">
        <f>+H157*D157</f>
        <v>0</v>
      </c>
      <c r="N157" s="88">
        <f>+I157*D157</f>
        <v>9.8000000000000007</v>
      </c>
      <c r="O157" s="88"/>
    </row>
    <row r="158" spans="1:16" ht="16.5" thickBot="1">
      <c r="A158" s="95"/>
      <c r="B158" s="388" t="s">
        <v>160</v>
      </c>
      <c r="C158" s="389"/>
      <c r="D158" s="389"/>
      <c r="E158" s="389"/>
      <c r="F158" s="389"/>
      <c r="G158" s="389"/>
      <c r="H158" s="389"/>
      <c r="I158" s="389"/>
      <c r="J158" s="389"/>
      <c r="K158" s="389"/>
      <c r="L158" s="389"/>
      <c r="M158" s="390"/>
      <c r="N158" s="96">
        <f>+N156+N152+N149+N146+N140+N137+N132+N124+N120+N117</f>
        <v>5289.2098000000005</v>
      </c>
      <c r="O158" s="97">
        <f>+I22</f>
        <v>4183.4686000000002</v>
      </c>
      <c r="P158" s="98">
        <f>+SUM(P117:P156)</f>
        <v>0.99999999999999978</v>
      </c>
    </row>
    <row r="159" spans="1:16" ht="16.5" collapsed="1" thickBot="1"/>
    <row r="160" spans="1:16" ht="24" thickBot="1">
      <c r="A160" s="385" t="s">
        <v>96</v>
      </c>
      <c r="B160" s="386"/>
      <c r="C160" s="386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7"/>
      <c r="O160" s="80"/>
    </row>
    <row r="161" spans="1:16" ht="16.5" thickBot="1">
      <c r="A161" s="81">
        <v>10</v>
      </c>
      <c r="B161" s="379" t="s">
        <v>120</v>
      </c>
      <c r="C161" s="380"/>
      <c r="D161" s="380"/>
      <c r="E161" s="380"/>
      <c r="F161" s="380"/>
      <c r="G161" s="380"/>
      <c r="H161" s="380"/>
      <c r="I161" s="380"/>
      <c r="J161" s="380"/>
      <c r="K161" s="380"/>
      <c r="L161" s="380"/>
      <c r="M161" s="381"/>
      <c r="N161" s="82">
        <f>+SUM(N162:N163)</f>
        <v>2.9016000000000002</v>
      </c>
      <c r="O161" s="83"/>
      <c r="P161" s="84">
        <f>+N161/N191</f>
        <v>1.7251418209892763E-3</v>
      </c>
    </row>
    <row r="162" spans="1:16" ht="17.25">
      <c r="A162" s="85">
        <v>10.1</v>
      </c>
      <c r="B162" s="86" t="s">
        <v>121</v>
      </c>
      <c r="C162" s="85" t="s">
        <v>122</v>
      </c>
      <c r="D162" s="87">
        <v>3.72</v>
      </c>
      <c r="E162" s="88">
        <v>0.15</v>
      </c>
      <c r="F162" s="88">
        <v>0</v>
      </c>
      <c r="G162" s="88">
        <v>0.2</v>
      </c>
      <c r="H162" s="88">
        <v>0</v>
      </c>
      <c r="I162" s="88">
        <f>+E162+F162+G162+H162</f>
        <v>0.35</v>
      </c>
      <c r="J162" s="88">
        <f>+E162*D162</f>
        <v>0.55800000000000005</v>
      </c>
      <c r="K162" s="88">
        <f>+F162*D162</f>
        <v>0</v>
      </c>
      <c r="L162" s="88">
        <f>+G162*D162</f>
        <v>0.74400000000000011</v>
      </c>
      <c r="M162" s="88">
        <f>+H162*D162</f>
        <v>0</v>
      </c>
      <c r="N162" s="88">
        <f>+I162*D162</f>
        <v>1.302</v>
      </c>
      <c r="O162" s="88"/>
    </row>
    <row r="163" spans="1:16" ht="18" thickBot="1">
      <c r="A163" s="85">
        <v>10.199999999999999</v>
      </c>
      <c r="B163" s="86" t="s">
        <v>123</v>
      </c>
      <c r="C163" s="85" t="s">
        <v>122</v>
      </c>
      <c r="D163" s="87">
        <v>3.72</v>
      </c>
      <c r="E163" s="89">
        <v>0.18</v>
      </c>
      <c r="F163" s="89">
        <v>0.15</v>
      </c>
      <c r="G163" s="89">
        <v>0.1</v>
      </c>
      <c r="H163" s="89">
        <v>0</v>
      </c>
      <c r="I163" s="88">
        <f>+E163+F163+G163+H163</f>
        <v>0.42999999999999994</v>
      </c>
      <c r="J163" s="88">
        <f>+E163*D163</f>
        <v>0.66959999999999997</v>
      </c>
      <c r="K163" s="88">
        <f>+F163*D163</f>
        <v>0.55800000000000005</v>
      </c>
      <c r="L163" s="88">
        <f>+G163*D163</f>
        <v>0.37200000000000005</v>
      </c>
      <c r="M163" s="88">
        <f>+H163*D163</f>
        <v>0</v>
      </c>
      <c r="N163" s="88">
        <f>+I163*D163</f>
        <v>1.5995999999999999</v>
      </c>
      <c r="O163" s="88"/>
    </row>
    <row r="164" spans="1:16" ht="16.5" thickBot="1">
      <c r="A164" s="81">
        <v>20</v>
      </c>
      <c r="B164" s="379" t="s">
        <v>124</v>
      </c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1"/>
      <c r="N164" s="82">
        <f>+N165+N166+N167</f>
        <v>10.837800000000001</v>
      </c>
      <c r="O164" s="83"/>
      <c r="P164" s="84">
        <f>+N164/N191</f>
        <v>6.4435973350970427E-3</v>
      </c>
    </row>
    <row r="165" spans="1:16" ht="17.25">
      <c r="A165" s="85">
        <v>20.100000000000001</v>
      </c>
      <c r="B165" s="86" t="s">
        <v>125</v>
      </c>
      <c r="C165" s="85" t="s">
        <v>126</v>
      </c>
      <c r="D165" s="87">
        <v>1.1100000000000001</v>
      </c>
      <c r="E165" s="88">
        <v>0.6</v>
      </c>
      <c r="F165" s="88">
        <v>0</v>
      </c>
      <c r="G165" s="88">
        <v>0.63</v>
      </c>
      <c r="H165" s="88">
        <v>0</v>
      </c>
      <c r="I165" s="88">
        <f>+E165+F165+G165+H165</f>
        <v>1.23</v>
      </c>
      <c r="J165" s="88">
        <f>+E165*D165</f>
        <v>0.66600000000000004</v>
      </c>
      <c r="K165" s="88">
        <f>+F165*D165</f>
        <v>0</v>
      </c>
      <c r="L165" s="88">
        <f>+G165*D165</f>
        <v>0.69930000000000003</v>
      </c>
      <c r="M165" s="88">
        <f>+H165*D165</f>
        <v>0</v>
      </c>
      <c r="N165" s="88">
        <f>+I165*D165</f>
        <v>1.3653000000000002</v>
      </c>
      <c r="O165" s="88"/>
    </row>
    <row r="166" spans="1:16" ht="17.25">
      <c r="A166" s="85">
        <v>20.2</v>
      </c>
      <c r="B166" s="86" t="s">
        <v>127</v>
      </c>
      <c r="C166" s="85" t="s">
        <v>126</v>
      </c>
      <c r="D166" s="87">
        <v>1.86</v>
      </c>
      <c r="E166" s="88">
        <v>0.5</v>
      </c>
      <c r="F166" s="88">
        <v>1</v>
      </c>
      <c r="G166" s="88">
        <v>0.75</v>
      </c>
      <c r="H166" s="88">
        <v>0</v>
      </c>
      <c r="I166" s="88">
        <f>+E166+F166+G166+H166</f>
        <v>2.25</v>
      </c>
      <c r="J166" s="88">
        <f>+E166*D166</f>
        <v>0.93</v>
      </c>
      <c r="K166" s="88">
        <f>+F166*D166</f>
        <v>1.86</v>
      </c>
      <c r="L166" s="88">
        <f>+G166*D166</f>
        <v>1.395</v>
      </c>
      <c r="M166" s="88">
        <f>+H166*D166</f>
        <v>0</v>
      </c>
      <c r="N166" s="88">
        <f>+I166*D166</f>
        <v>4.1850000000000005</v>
      </c>
      <c r="O166" s="88"/>
    </row>
    <row r="167" spans="1:16" ht="30.75" thickBot="1">
      <c r="A167" s="85">
        <v>20.3</v>
      </c>
      <c r="B167" s="90" t="s">
        <v>128</v>
      </c>
      <c r="C167" s="85" t="s">
        <v>126</v>
      </c>
      <c r="D167" s="87">
        <v>1.41</v>
      </c>
      <c r="E167" s="88">
        <v>1</v>
      </c>
      <c r="F167" s="88">
        <v>0</v>
      </c>
      <c r="G167" s="88">
        <v>2.75</v>
      </c>
      <c r="H167" s="88">
        <v>0</v>
      </c>
      <c r="I167" s="88">
        <f>+E167+F167+G167+H167</f>
        <v>3.75</v>
      </c>
      <c r="J167" s="88">
        <f>+E167*D167</f>
        <v>1.41</v>
      </c>
      <c r="K167" s="88">
        <f>+F167*D167</f>
        <v>0</v>
      </c>
      <c r="L167" s="88">
        <f>+G167*D167</f>
        <v>3.8774999999999999</v>
      </c>
      <c r="M167" s="88">
        <f>+H167*D167</f>
        <v>0</v>
      </c>
      <c r="N167" s="88">
        <f>+I167*D167</f>
        <v>5.2874999999999996</v>
      </c>
      <c r="O167" s="88"/>
    </row>
    <row r="168" spans="1:16" ht="16.5" thickBot="1">
      <c r="A168" s="81">
        <v>30</v>
      </c>
      <c r="B168" s="379" t="s">
        <v>171</v>
      </c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1"/>
      <c r="N168" s="82">
        <f>SUM(N169:O170)</f>
        <v>367.29330000000004</v>
      </c>
      <c r="O168" s="83"/>
      <c r="P168" s="84">
        <f>+N168/N191</f>
        <v>0.2183736670799423</v>
      </c>
    </row>
    <row r="169" spans="1:16" ht="30">
      <c r="A169" s="85">
        <v>30.1</v>
      </c>
      <c r="B169" s="90" t="s">
        <v>172</v>
      </c>
      <c r="C169" s="93" t="s">
        <v>126</v>
      </c>
      <c r="D169" s="92">
        <v>29.76</v>
      </c>
      <c r="E169" s="94">
        <v>6</v>
      </c>
      <c r="F169" s="94">
        <v>0</v>
      </c>
      <c r="G169" s="94">
        <v>1.58</v>
      </c>
      <c r="H169" s="88">
        <v>0</v>
      </c>
      <c r="I169" s="88">
        <f>+E169+F169+G169+H169</f>
        <v>7.58</v>
      </c>
      <c r="J169" s="88">
        <f>+E169*D169</f>
        <v>178.56</v>
      </c>
      <c r="K169" s="88">
        <f>+F169*D169</f>
        <v>0</v>
      </c>
      <c r="L169" s="88">
        <f>+G169*D169</f>
        <v>47.020800000000001</v>
      </c>
      <c r="M169" s="88">
        <f>+H169*D169</f>
        <v>0</v>
      </c>
      <c r="N169" s="88">
        <f>+I169*D169</f>
        <v>225.58080000000001</v>
      </c>
      <c r="O169" s="88"/>
    </row>
    <row r="170" spans="1:16" ht="30.75" thickBot="1">
      <c r="A170" s="85">
        <v>30.2</v>
      </c>
      <c r="B170" s="90" t="s">
        <v>128</v>
      </c>
      <c r="C170" s="93" t="s">
        <v>126</v>
      </c>
      <c r="D170" s="92">
        <v>37.79</v>
      </c>
      <c r="E170" s="94">
        <v>1</v>
      </c>
      <c r="F170" s="94">
        <v>0</v>
      </c>
      <c r="G170" s="94">
        <v>2.75</v>
      </c>
      <c r="H170" s="88">
        <v>0</v>
      </c>
      <c r="I170" s="88">
        <f>+E170+F170+G170+H170</f>
        <v>3.75</v>
      </c>
      <c r="J170" s="88">
        <f>+E170*D170</f>
        <v>37.79</v>
      </c>
      <c r="K170" s="88">
        <f>+F170*D170</f>
        <v>0</v>
      </c>
      <c r="L170" s="88">
        <f>+G170*D170</f>
        <v>103.9225</v>
      </c>
      <c r="M170" s="88">
        <f>+H170*D170</f>
        <v>0</v>
      </c>
      <c r="N170" s="88">
        <f>+I170*D170</f>
        <v>141.71250000000001</v>
      </c>
      <c r="O170" s="88"/>
    </row>
    <row r="171" spans="1:16" ht="16.5" thickBot="1">
      <c r="A171" s="81">
        <v>40</v>
      </c>
      <c r="B171" s="379" t="s">
        <v>8</v>
      </c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1"/>
      <c r="N171" s="82">
        <f>SUM(N172:O176)</f>
        <v>678.81759999999997</v>
      </c>
      <c r="O171" s="83"/>
      <c r="P171" s="84">
        <f>+N171/N191</f>
        <v>0.40358996091245175</v>
      </c>
    </row>
    <row r="172" spans="1:16" ht="60">
      <c r="A172" s="85">
        <v>40.1</v>
      </c>
      <c r="B172" s="90" t="s">
        <v>162</v>
      </c>
      <c r="C172" s="93" t="s">
        <v>137</v>
      </c>
      <c r="D172" s="92">
        <f>+'Wood Rural'!Q271</f>
        <v>196</v>
      </c>
      <c r="E172" s="94">
        <v>0.45</v>
      </c>
      <c r="F172" s="94">
        <v>1</v>
      </c>
      <c r="G172" s="94">
        <v>0.1</v>
      </c>
      <c r="H172" s="94">
        <v>0</v>
      </c>
      <c r="I172" s="88">
        <f>+E172+F172+G172+H172</f>
        <v>1.55</v>
      </c>
      <c r="J172" s="88">
        <f>+E172*D172</f>
        <v>88.2</v>
      </c>
      <c r="K172" s="88">
        <f>+F172*D172</f>
        <v>196</v>
      </c>
      <c r="L172" s="88">
        <f>+G172*D172</f>
        <v>19.600000000000001</v>
      </c>
      <c r="M172" s="88">
        <f>+H172*D172</f>
        <v>0</v>
      </c>
      <c r="N172" s="88">
        <f>+I172*D172</f>
        <v>303.8</v>
      </c>
      <c r="O172" s="88"/>
    </row>
    <row r="173" spans="1:16">
      <c r="A173" s="85">
        <v>40.200000000000003</v>
      </c>
      <c r="B173" s="90" t="s">
        <v>138</v>
      </c>
      <c r="C173" s="93" t="s">
        <v>139</v>
      </c>
      <c r="D173" s="92">
        <v>1</v>
      </c>
      <c r="E173" s="94">
        <v>0</v>
      </c>
      <c r="F173" s="94">
        <v>20.149999999999999</v>
      </c>
      <c r="G173" s="94">
        <v>5</v>
      </c>
      <c r="H173" s="94">
        <v>0</v>
      </c>
      <c r="I173" s="88">
        <f>+E173+F173+G173+H173</f>
        <v>25.15</v>
      </c>
      <c r="J173" s="88">
        <f>+E173*D173</f>
        <v>0</v>
      </c>
      <c r="K173" s="88">
        <f>+F173*D173</f>
        <v>20.149999999999999</v>
      </c>
      <c r="L173" s="88">
        <f>+G173*D173</f>
        <v>5</v>
      </c>
      <c r="M173" s="88">
        <f>+H173*D173</f>
        <v>0</v>
      </c>
      <c r="N173" s="88">
        <f>+I173*D173</f>
        <v>25.15</v>
      </c>
      <c r="O173" s="88"/>
    </row>
    <row r="174" spans="1:16" ht="60">
      <c r="A174" s="85">
        <v>40.299999999999997</v>
      </c>
      <c r="B174" s="90" t="s">
        <v>163</v>
      </c>
      <c r="C174" s="93" t="s">
        <v>137</v>
      </c>
      <c r="D174" s="92">
        <f>+D172</f>
        <v>196</v>
      </c>
      <c r="E174" s="94">
        <v>0.2</v>
      </c>
      <c r="F174" s="94">
        <v>0.05</v>
      </c>
      <c r="G174" s="94">
        <v>0.08</v>
      </c>
      <c r="H174" s="94">
        <v>0</v>
      </c>
      <c r="I174" s="88">
        <f>+E174+F174+G174+H174</f>
        <v>0.33</v>
      </c>
      <c r="J174" s="88">
        <f>+E174*D174</f>
        <v>39.200000000000003</v>
      </c>
      <c r="K174" s="88">
        <f>+F174*D174</f>
        <v>9.8000000000000007</v>
      </c>
      <c r="L174" s="88">
        <f>+G174*D174</f>
        <v>15.68</v>
      </c>
      <c r="M174" s="88">
        <f>+H174*D174</f>
        <v>0</v>
      </c>
      <c r="N174" s="88">
        <f>+I174*D174</f>
        <v>64.680000000000007</v>
      </c>
      <c r="O174" s="88"/>
    </row>
    <row r="175" spans="1:16" ht="45">
      <c r="A175" s="85">
        <v>40.4</v>
      </c>
      <c r="B175" s="90" t="s">
        <v>141</v>
      </c>
      <c r="C175" s="93" t="s">
        <v>122</v>
      </c>
      <c r="D175" s="92">
        <v>13.14</v>
      </c>
      <c r="E175" s="94">
        <v>5.5</v>
      </c>
      <c r="F175" s="94">
        <v>14.84</v>
      </c>
      <c r="G175" s="94">
        <v>0</v>
      </c>
      <c r="H175" s="94">
        <v>0</v>
      </c>
      <c r="I175" s="88">
        <f>+E175+F175+G175+H175</f>
        <v>20.34</v>
      </c>
      <c r="J175" s="88">
        <f>+E175*D175</f>
        <v>72.27000000000001</v>
      </c>
      <c r="K175" s="88">
        <f>+F175*D175</f>
        <v>194.99760000000001</v>
      </c>
      <c r="L175" s="88">
        <f>+G175*D175</f>
        <v>0</v>
      </c>
      <c r="M175" s="88">
        <f>+H175*D175</f>
        <v>0</v>
      </c>
      <c r="N175" s="88">
        <f>+I175*D175</f>
        <v>267.26760000000002</v>
      </c>
      <c r="O175" s="88"/>
    </row>
    <row r="176" spans="1:16" ht="30.75" thickBot="1">
      <c r="A176" s="85">
        <v>40.5</v>
      </c>
      <c r="B176" s="90" t="s">
        <v>173</v>
      </c>
      <c r="C176" s="85" t="s">
        <v>122</v>
      </c>
      <c r="D176" s="87">
        <v>0.64</v>
      </c>
      <c r="E176" s="88">
        <v>5.25</v>
      </c>
      <c r="F176" s="88">
        <v>20.75</v>
      </c>
      <c r="G176" s="88">
        <v>2</v>
      </c>
      <c r="H176" s="88">
        <v>0</v>
      </c>
      <c r="I176" s="88">
        <f>+E176+F176+G176+H176</f>
        <v>28</v>
      </c>
      <c r="J176" s="88">
        <f>+E176*D176</f>
        <v>3.36</v>
      </c>
      <c r="K176" s="88">
        <f>+F176*D176</f>
        <v>13.280000000000001</v>
      </c>
      <c r="L176" s="88">
        <f>+G176*D176</f>
        <v>1.28</v>
      </c>
      <c r="M176" s="88">
        <f>+H176*D176</f>
        <v>0</v>
      </c>
      <c r="N176" s="88">
        <f>+I176*D176</f>
        <v>17.920000000000002</v>
      </c>
      <c r="O176" s="88"/>
    </row>
    <row r="177" spans="1:16" ht="16.5" thickBot="1">
      <c r="A177" s="81">
        <v>50</v>
      </c>
      <c r="B177" s="379" t="s">
        <v>142</v>
      </c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1"/>
      <c r="N177" s="82">
        <f>+N178+N179+N180</f>
        <v>243.44437500000001</v>
      </c>
      <c r="O177" s="83"/>
      <c r="P177" s="84">
        <f>+N177/N191</f>
        <v>0.14473947904504281</v>
      </c>
    </row>
    <row r="178" spans="1:16" ht="30">
      <c r="A178" s="85">
        <v>50.1</v>
      </c>
      <c r="B178" s="90" t="s">
        <v>143</v>
      </c>
      <c r="C178" s="85" t="s">
        <v>137</v>
      </c>
      <c r="D178" s="92">
        <f>+'Wood Rural'!Q296</f>
        <v>90</v>
      </c>
      <c r="E178" s="94">
        <v>0.45</v>
      </c>
      <c r="F178" s="94">
        <v>1</v>
      </c>
      <c r="G178" s="94">
        <v>0.1</v>
      </c>
      <c r="H178" s="94">
        <v>0</v>
      </c>
      <c r="I178" s="88">
        <f>+E178+F178+G178+H178</f>
        <v>1.55</v>
      </c>
      <c r="J178" s="88">
        <f>+E178*D178</f>
        <v>40.5</v>
      </c>
      <c r="K178" s="88">
        <f>+F178*D178</f>
        <v>90</v>
      </c>
      <c r="L178" s="88">
        <f>+G178*D178</f>
        <v>9</v>
      </c>
      <c r="M178" s="88">
        <f>+H178*D178</f>
        <v>0</v>
      </c>
      <c r="N178" s="88">
        <f>+I178*D178</f>
        <v>139.5</v>
      </c>
      <c r="O178" s="88"/>
    </row>
    <row r="179" spans="1:16">
      <c r="A179" s="85">
        <v>50.2</v>
      </c>
      <c r="B179" s="90" t="s">
        <v>174</v>
      </c>
      <c r="C179" s="85" t="s">
        <v>137</v>
      </c>
      <c r="D179" s="92">
        <f>+'Wood Rural'!Q297+'Wood Rural'!Q298</f>
        <v>26.5625</v>
      </c>
      <c r="E179" s="94">
        <v>0.45</v>
      </c>
      <c r="F179" s="94">
        <v>1</v>
      </c>
      <c r="G179" s="94">
        <v>0.1</v>
      </c>
      <c r="H179" s="94">
        <v>0</v>
      </c>
      <c r="I179" s="88">
        <f>+E179+F179+G179+H179</f>
        <v>1.55</v>
      </c>
      <c r="J179" s="88">
        <f>+E179*D179</f>
        <v>11.953125</v>
      </c>
      <c r="K179" s="88">
        <f>+F179*D179</f>
        <v>26.5625</v>
      </c>
      <c r="L179" s="88">
        <f>+G179*D179</f>
        <v>2.65625</v>
      </c>
      <c r="M179" s="88">
        <f>+H179*D179</f>
        <v>0</v>
      </c>
      <c r="N179" s="88">
        <f>+I179*D179</f>
        <v>41.171875</v>
      </c>
      <c r="O179" s="88"/>
    </row>
    <row r="180" spans="1:16" ht="45.75" thickBot="1">
      <c r="A180" s="85">
        <v>50.3</v>
      </c>
      <c r="B180" s="90" t="s">
        <v>175</v>
      </c>
      <c r="C180" s="85" t="s">
        <v>122</v>
      </c>
      <c r="D180" s="87">
        <v>5.95</v>
      </c>
      <c r="E180" s="88">
        <v>2.25</v>
      </c>
      <c r="F180" s="88">
        <v>7.65</v>
      </c>
      <c r="G180" s="88">
        <v>0.65</v>
      </c>
      <c r="H180" s="88">
        <v>0</v>
      </c>
      <c r="I180" s="88">
        <f>+E180+F180+G180+H180</f>
        <v>10.55</v>
      </c>
      <c r="J180" s="88">
        <f>+E180*D180</f>
        <v>13.387500000000001</v>
      </c>
      <c r="K180" s="88">
        <f>+F180*D180</f>
        <v>45.517500000000005</v>
      </c>
      <c r="L180" s="88">
        <f>+G180*D180</f>
        <v>3.8675000000000002</v>
      </c>
      <c r="M180" s="88">
        <f>+H180*D180</f>
        <v>0</v>
      </c>
      <c r="N180" s="88">
        <f>+I180*D180</f>
        <v>62.772500000000008</v>
      </c>
      <c r="O180" s="88"/>
    </row>
    <row r="181" spans="1:16" ht="16.5" thickBot="1">
      <c r="A181" s="81">
        <v>60</v>
      </c>
      <c r="B181" s="379" t="s">
        <v>7</v>
      </c>
      <c r="C181" s="380"/>
      <c r="D181" s="380"/>
      <c r="E181" s="380"/>
      <c r="F181" s="380"/>
      <c r="G181" s="380"/>
      <c r="H181" s="380"/>
      <c r="I181" s="380"/>
      <c r="J181" s="380"/>
      <c r="K181" s="380"/>
      <c r="L181" s="380"/>
      <c r="M181" s="381"/>
      <c r="N181" s="82">
        <f>+N182+N183</f>
        <v>108.28999999999999</v>
      </c>
      <c r="O181" s="83"/>
      <c r="P181" s="84">
        <f>+N181/N191</f>
        <v>6.438365308620371E-2</v>
      </c>
    </row>
    <row r="182" spans="1:16" ht="17.25">
      <c r="A182" s="85">
        <v>60.1</v>
      </c>
      <c r="B182" s="101" t="s">
        <v>176</v>
      </c>
      <c r="C182" s="93" t="s">
        <v>122</v>
      </c>
      <c r="D182" s="92">
        <v>5.95</v>
      </c>
      <c r="E182" s="88">
        <v>5.2</v>
      </c>
      <c r="F182" s="88">
        <v>6</v>
      </c>
      <c r="G182" s="88">
        <v>1.75</v>
      </c>
      <c r="H182" s="88">
        <v>0</v>
      </c>
      <c r="I182" s="88">
        <f>+E182+F182+G182+H182</f>
        <v>12.95</v>
      </c>
      <c r="J182" s="88">
        <f>+E182*D182</f>
        <v>30.94</v>
      </c>
      <c r="K182" s="88">
        <f>+F182*D182</f>
        <v>35.700000000000003</v>
      </c>
      <c r="L182" s="88">
        <f>+G182*D182</f>
        <v>10.4125</v>
      </c>
      <c r="M182" s="88">
        <f>+H182*D182</f>
        <v>0</v>
      </c>
      <c r="N182" s="88">
        <f>+I182*D182</f>
        <v>77.052499999999995</v>
      </c>
      <c r="O182" s="88"/>
    </row>
    <row r="183" spans="1:16" ht="30.75" thickBot="1">
      <c r="A183" s="85">
        <v>60.2</v>
      </c>
      <c r="B183" s="90" t="s">
        <v>165</v>
      </c>
      <c r="C183" s="93" t="s">
        <v>122</v>
      </c>
      <c r="D183" s="92">
        <v>5.95</v>
      </c>
      <c r="E183" s="88">
        <v>1.5</v>
      </c>
      <c r="F183" s="88">
        <v>2.5</v>
      </c>
      <c r="G183" s="88">
        <v>1.25</v>
      </c>
      <c r="H183" s="88">
        <v>0</v>
      </c>
      <c r="I183" s="88">
        <f>+E183+F183+G183+H183</f>
        <v>5.25</v>
      </c>
      <c r="J183" s="88">
        <f>+E183*D183</f>
        <v>8.9250000000000007</v>
      </c>
      <c r="K183" s="88">
        <f>+F183*D183</f>
        <v>14.875</v>
      </c>
      <c r="L183" s="88">
        <f>+G183*D183</f>
        <v>7.4375</v>
      </c>
      <c r="M183" s="88">
        <f>+H183*D183</f>
        <v>0</v>
      </c>
      <c r="N183" s="88">
        <f>+I183*D183</f>
        <v>31.237500000000001</v>
      </c>
      <c r="O183" s="88"/>
    </row>
    <row r="184" spans="1:16" ht="16.5" thickBot="1">
      <c r="A184" s="81">
        <v>70</v>
      </c>
      <c r="B184" s="379" t="s">
        <v>150</v>
      </c>
      <c r="C184" s="380"/>
      <c r="D184" s="380"/>
      <c r="E184" s="380"/>
      <c r="F184" s="380"/>
      <c r="G184" s="380"/>
      <c r="H184" s="380"/>
      <c r="I184" s="380"/>
      <c r="J184" s="380"/>
      <c r="K184" s="380"/>
      <c r="L184" s="380"/>
      <c r="M184" s="381"/>
      <c r="N184" s="82">
        <f>SUM(N185:N185)</f>
        <v>155.5</v>
      </c>
      <c r="O184" s="83"/>
      <c r="P184" s="84">
        <f>+N184/N191</f>
        <v>9.2452286036611681E-2</v>
      </c>
    </row>
    <row r="185" spans="1:16" ht="105.75" thickBot="1">
      <c r="A185" s="85">
        <v>70.099999999999994</v>
      </c>
      <c r="B185" s="90" t="s">
        <v>177</v>
      </c>
      <c r="C185" s="93" t="s">
        <v>152</v>
      </c>
      <c r="D185" s="92">
        <v>1</v>
      </c>
      <c r="E185" s="94">
        <v>45</v>
      </c>
      <c r="F185" s="88">
        <v>102.5</v>
      </c>
      <c r="G185" s="88">
        <v>8</v>
      </c>
      <c r="H185" s="88">
        <v>0</v>
      </c>
      <c r="I185" s="88">
        <f>+E185+F185+G185+H185</f>
        <v>155.5</v>
      </c>
      <c r="J185" s="88">
        <f>+E185*D185</f>
        <v>45</v>
      </c>
      <c r="K185" s="88">
        <f>+F185*D185</f>
        <v>102.5</v>
      </c>
      <c r="L185" s="88">
        <f>+G185*D185</f>
        <v>8</v>
      </c>
      <c r="M185" s="88">
        <f>+H185*D185</f>
        <v>0</v>
      </c>
      <c r="N185" s="88">
        <f>+I185*D185</f>
        <v>155.5</v>
      </c>
      <c r="O185" s="88"/>
    </row>
    <row r="186" spans="1:16" ht="16.5" thickBot="1">
      <c r="A186" s="81">
        <v>100</v>
      </c>
      <c r="B186" s="379" t="s">
        <v>155</v>
      </c>
      <c r="C186" s="380"/>
      <c r="D186" s="380"/>
      <c r="E186" s="380"/>
      <c r="F186" s="380"/>
      <c r="G186" s="380"/>
      <c r="H186" s="380"/>
      <c r="I186" s="380"/>
      <c r="J186" s="380"/>
      <c r="K186" s="380"/>
      <c r="L186" s="380"/>
      <c r="M186" s="381"/>
      <c r="N186" s="82">
        <f>SUM(N187:N188)</f>
        <v>113.004</v>
      </c>
      <c r="O186" s="83"/>
      <c r="P186" s="84">
        <f>+N186/N191</f>
        <v>6.7186354542001711E-2</v>
      </c>
    </row>
    <row r="187" spans="1:16" ht="30">
      <c r="A187" s="85">
        <v>100.1</v>
      </c>
      <c r="B187" s="90" t="s">
        <v>156</v>
      </c>
      <c r="C187" s="93" t="s">
        <v>122</v>
      </c>
      <c r="D187" s="92">
        <v>13.14</v>
      </c>
      <c r="E187" s="94">
        <v>0.72</v>
      </c>
      <c r="F187" s="94">
        <v>3.5</v>
      </c>
      <c r="G187" s="94">
        <v>0.08</v>
      </c>
      <c r="H187" s="94">
        <v>0</v>
      </c>
      <c r="I187" s="88">
        <f>+E187+F187+G187+H187</f>
        <v>4.3</v>
      </c>
      <c r="J187" s="88">
        <f>+E187*D187</f>
        <v>9.4608000000000008</v>
      </c>
      <c r="K187" s="88">
        <f>+F187*D187</f>
        <v>45.99</v>
      </c>
      <c r="L187" s="88">
        <f>+G187*D187</f>
        <v>1.0512000000000001</v>
      </c>
      <c r="M187" s="88">
        <f>+H187*D187</f>
        <v>0</v>
      </c>
      <c r="N187" s="88">
        <f>+I187*D187</f>
        <v>56.502000000000002</v>
      </c>
      <c r="O187" s="88"/>
    </row>
    <row r="188" spans="1:16" ht="30.75" thickBot="1">
      <c r="A188" s="85">
        <v>100.2</v>
      </c>
      <c r="B188" s="90" t="s">
        <v>157</v>
      </c>
      <c r="C188" s="93" t="s">
        <v>122</v>
      </c>
      <c r="D188" s="92">
        <v>13.14</v>
      </c>
      <c r="E188" s="94">
        <v>0.72</v>
      </c>
      <c r="F188" s="94">
        <v>3.5</v>
      </c>
      <c r="G188" s="94">
        <v>0.08</v>
      </c>
      <c r="H188" s="94">
        <v>0</v>
      </c>
      <c r="I188" s="88">
        <f>+E188+F188+G188+H188</f>
        <v>4.3</v>
      </c>
      <c r="J188" s="88">
        <f>+E188*D188</f>
        <v>9.4608000000000008</v>
      </c>
      <c r="K188" s="88">
        <f>+F188*D188</f>
        <v>45.99</v>
      </c>
      <c r="L188" s="88">
        <f>+G188*D188</f>
        <v>1.0512000000000001</v>
      </c>
      <c r="M188" s="88">
        <f>+H188*D188</f>
        <v>0</v>
      </c>
      <c r="N188" s="88">
        <f>+I188*D188</f>
        <v>56.502000000000002</v>
      </c>
      <c r="O188" s="88"/>
    </row>
    <row r="189" spans="1:16" ht="16.5" thickBot="1">
      <c r="A189" s="81">
        <v>110</v>
      </c>
      <c r="B189" s="379" t="s">
        <v>158</v>
      </c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1"/>
      <c r="N189" s="82">
        <f>SUM(N190)</f>
        <v>1.86</v>
      </c>
      <c r="O189" s="83"/>
      <c r="P189" s="84">
        <f>+N189/N191</f>
        <v>1.1058601416597924E-3</v>
      </c>
    </row>
    <row r="190" spans="1:16" ht="18" thickBot="1">
      <c r="A190" s="85">
        <v>110.1</v>
      </c>
      <c r="B190" s="86" t="s">
        <v>159</v>
      </c>
      <c r="C190" s="85" t="s">
        <v>122</v>
      </c>
      <c r="D190" s="87">
        <v>3.72</v>
      </c>
      <c r="E190" s="88">
        <v>0.3</v>
      </c>
      <c r="F190" s="88">
        <v>0</v>
      </c>
      <c r="G190" s="88">
        <v>0.2</v>
      </c>
      <c r="H190" s="88">
        <v>0</v>
      </c>
      <c r="I190" s="88">
        <f>+E190+F190+G190+H190</f>
        <v>0.5</v>
      </c>
      <c r="J190" s="88">
        <f>+E190*D190</f>
        <v>1.1160000000000001</v>
      </c>
      <c r="K190" s="88">
        <f>+F190*D190</f>
        <v>0</v>
      </c>
      <c r="L190" s="88">
        <f>+G190*D190</f>
        <v>0.74400000000000011</v>
      </c>
      <c r="M190" s="88">
        <f>+H190*D190</f>
        <v>0</v>
      </c>
      <c r="N190" s="88">
        <f>+I190*D190</f>
        <v>1.86</v>
      </c>
      <c r="O190" s="88"/>
    </row>
    <row r="191" spans="1:16" ht="16.5" thickBot="1">
      <c r="A191" s="95"/>
      <c r="B191" s="388" t="s">
        <v>160</v>
      </c>
      <c r="C191" s="389"/>
      <c r="D191" s="389"/>
      <c r="E191" s="389"/>
      <c r="F191" s="389"/>
      <c r="G191" s="389"/>
      <c r="H191" s="389"/>
      <c r="I191" s="389"/>
      <c r="J191" s="389"/>
      <c r="K191" s="389"/>
      <c r="L191" s="389"/>
      <c r="M191" s="390"/>
      <c r="N191" s="96">
        <f>+N189+N186+N184+N181+N177+N171+N168+N164+N161</f>
        <v>1681.9486749999999</v>
      </c>
      <c r="O191" s="97">
        <f>+K22</f>
        <v>1190.7659749999998</v>
      </c>
      <c r="P191" s="98">
        <f>+SUM(P161:P189)</f>
        <v>1.0000000000000002</v>
      </c>
    </row>
    <row r="192" spans="1:16" ht="16.5" collapsed="1" thickBot="1"/>
    <row r="193" spans="1:16" ht="24" thickBot="1">
      <c r="A193" s="385" t="s">
        <v>97</v>
      </c>
      <c r="B193" s="386"/>
      <c r="C193" s="386"/>
      <c r="D193" s="386"/>
      <c r="E193" s="386"/>
      <c r="F193" s="386"/>
      <c r="G193" s="386"/>
      <c r="H193" s="386"/>
      <c r="I193" s="386"/>
      <c r="J193" s="386"/>
      <c r="K193" s="386"/>
      <c r="L193" s="386"/>
      <c r="M193" s="386"/>
      <c r="N193" s="387"/>
    </row>
    <row r="194" spans="1:16" ht="16.5" thickBot="1">
      <c r="A194" s="81">
        <v>10</v>
      </c>
      <c r="B194" s="379" t="s">
        <v>120</v>
      </c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1"/>
      <c r="N194" s="82">
        <f>+SUM(N195:N196)</f>
        <v>15.794999999999998</v>
      </c>
      <c r="P194" s="84">
        <f>+N194/N213</f>
        <v>9.2756337821224971E-3</v>
      </c>
    </row>
    <row r="195" spans="1:16" ht="17.25">
      <c r="A195" s="85">
        <v>10.1</v>
      </c>
      <c r="B195" s="86" t="s">
        <v>121</v>
      </c>
      <c r="C195" s="85" t="s">
        <v>122</v>
      </c>
      <c r="D195" s="87">
        <v>20.25</v>
      </c>
      <c r="E195" s="88">
        <v>0.15</v>
      </c>
      <c r="F195" s="88">
        <v>0</v>
      </c>
      <c r="G195" s="88">
        <v>0.2</v>
      </c>
      <c r="H195" s="88">
        <v>0</v>
      </c>
      <c r="I195" s="88">
        <f>+E195+F195+G195+H195</f>
        <v>0.35</v>
      </c>
      <c r="J195" s="88">
        <f>+E195*D195</f>
        <v>3.0375000000000001</v>
      </c>
      <c r="K195" s="88">
        <f>+F195*D195</f>
        <v>0</v>
      </c>
      <c r="L195" s="88">
        <f>+G195*D195</f>
        <v>4.05</v>
      </c>
      <c r="M195" s="88">
        <f>+H195*D195</f>
        <v>0</v>
      </c>
      <c r="N195" s="88">
        <f>+I195*D195</f>
        <v>7.0874999999999995</v>
      </c>
    </row>
    <row r="196" spans="1:16" ht="18" thickBot="1">
      <c r="A196" s="85">
        <v>10.199999999999999</v>
      </c>
      <c r="B196" s="86" t="s">
        <v>123</v>
      </c>
      <c r="C196" s="85" t="s">
        <v>122</v>
      </c>
      <c r="D196" s="87">
        <v>20.25</v>
      </c>
      <c r="E196" s="89">
        <v>0.18</v>
      </c>
      <c r="F196" s="89">
        <v>0.15</v>
      </c>
      <c r="G196" s="89">
        <v>0.1</v>
      </c>
      <c r="H196" s="89">
        <v>0</v>
      </c>
      <c r="I196" s="88">
        <f>+E196+F196+G196+H196</f>
        <v>0.42999999999999994</v>
      </c>
      <c r="J196" s="88">
        <f>+E196*D196</f>
        <v>3.645</v>
      </c>
      <c r="K196" s="88">
        <f>+F196*D196</f>
        <v>3.0375000000000001</v>
      </c>
      <c r="L196" s="88">
        <f>+G196*D196</f>
        <v>2.0249999999999999</v>
      </c>
      <c r="M196" s="88">
        <f>+H196*D196</f>
        <v>0</v>
      </c>
      <c r="N196" s="88">
        <f>+I196*D196</f>
        <v>8.7074999999999996</v>
      </c>
    </row>
    <row r="197" spans="1:16" ht="16.5" thickBot="1">
      <c r="A197" s="81">
        <v>20</v>
      </c>
      <c r="B197" s="379" t="s">
        <v>124</v>
      </c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1"/>
      <c r="N197" s="82">
        <f>+N198+N199+N200</f>
        <v>59.171100000000003</v>
      </c>
      <c r="P197" s="84">
        <f>+N197/N213</f>
        <v>3.4748303519173698E-2</v>
      </c>
    </row>
    <row r="198" spans="1:16" ht="17.25">
      <c r="A198" s="85">
        <v>20.100000000000001</v>
      </c>
      <c r="B198" s="86" t="s">
        <v>125</v>
      </c>
      <c r="C198" s="85" t="s">
        <v>126</v>
      </c>
      <c r="D198" s="87">
        <v>6.07</v>
      </c>
      <c r="E198" s="88">
        <v>0.6</v>
      </c>
      <c r="F198" s="88">
        <v>0</v>
      </c>
      <c r="G198" s="88">
        <v>0.63</v>
      </c>
      <c r="H198" s="88">
        <v>0</v>
      </c>
      <c r="I198" s="88">
        <f>+E198+F198+G198+H198</f>
        <v>1.23</v>
      </c>
      <c r="J198" s="88">
        <f>+E198*D198</f>
        <v>3.6419999999999999</v>
      </c>
      <c r="K198" s="88">
        <f>+F198*D198</f>
        <v>0</v>
      </c>
      <c r="L198" s="88">
        <f>+G198*D198</f>
        <v>3.8241000000000001</v>
      </c>
      <c r="M198" s="88">
        <f>+H198*D198</f>
        <v>0</v>
      </c>
      <c r="N198" s="88">
        <f>+I198*D198</f>
        <v>7.4661</v>
      </c>
    </row>
    <row r="199" spans="1:16" ht="17.25">
      <c r="A199" s="85">
        <v>20.2</v>
      </c>
      <c r="B199" s="86" t="s">
        <v>127</v>
      </c>
      <c r="C199" s="85" t="s">
        <v>126</v>
      </c>
      <c r="D199" s="87">
        <v>10.130000000000001</v>
      </c>
      <c r="E199" s="88">
        <v>0.5</v>
      </c>
      <c r="F199" s="88">
        <v>1</v>
      </c>
      <c r="G199" s="88">
        <v>0.75</v>
      </c>
      <c r="H199" s="88">
        <v>0</v>
      </c>
      <c r="I199" s="88">
        <f>+E199+F199+G199+H199</f>
        <v>2.25</v>
      </c>
      <c r="J199" s="88">
        <f>+E199*D199</f>
        <v>5.0650000000000004</v>
      </c>
      <c r="K199" s="88">
        <f>+F199*D199</f>
        <v>10.130000000000001</v>
      </c>
      <c r="L199" s="88">
        <f>+G199*D199</f>
        <v>7.5975000000000001</v>
      </c>
      <c r="M199" s="88">
        <f>+H199*D199</f>
        <v>0</v>
      </c>
      <c r="N199" s="88">
        <f>+I199*D199</f>
        <v>22.7925</v>
      </c>
    </row>
    <row r="200" spans="1:16" ht="30.75" thickBot="1">
      <c r="A200" s="85">
        <v>20.3</v>
      </c>
      <c r="B200" s="90" t="s">
        <v>128</v>
      </c>
      <c r="C200" s="85" t="s">
        <v>126</v>
      </c>
      <c r="D200" s="87">
        <v>7.71</v>
      </c>
      <c r="E200" s="88">
        <v>1</v>
      </c>
      <c r="F200" s="88">
        <v>0</v>
      </c>
      <c r="G200" s="88">
        <v>2.75</v>
      </c>
      <c r="H200" s="88">
        <v>0</v>
      </c>
      <c r="I200" s="88">
        <f>+E200+F200+G200+H200</f>
        <v>3.75</v>
      </c>
      <c r="J200" s="88">
        <f>+E200*D200</f>
        <v>7.71</v>
      </c>
      <c r="K200" s="88">
        <f>+F200*D200</f>
        <v>0</v>
      </c>
      <c r="L200" s="88">
        <f>+G200*D200</f>
        <v>21.202500000000001</v>
      </c>
      <c r="M200" s="88">
        <f>+H200*D200</f>
        <v>0</v>
      </c>
      <c r="N200" s="88">
        <f>+I200*D200</f>
        <v>28.912500000000001</v>
      </c>
    </row>
    <row r="201" spans="1:16" ht="16.5" thickBot="1">
      <c r="A201" s="81">
        <v>30</v>
      </c>
      <c r="B201" s="379" t="s">
        <v>178</v>
      </c>
      <c r="C201" s="380"/>
      <c r="D201" s="380"/>
      <c r="E201" s="380"/>
      <c r="F201" s="380"/>
      <c r="G201" s="380"/>
      <c r="H201" s="380"/>
      <c r="I201" s="380"/>
      <c r="J201" s="380"/>
      <c r="K201" s="380"/>
      <c r="L201" s="380"/>
      <c r="M201" s="381"/>
      <c r="N201" s="82">
        <f>SUM(N202)</f>
        <v>360</v>
      </c>
      <c r="P201" s="84">
        <f>+N201/N213</f>
        <v>0.21141045657259253</v>
      </c>
    </row>
    <row r="202" spans="1:16" ht="45.75" thickBot="1">
      <c r="A202" s="85">
        <v>30.1</v>
      </c>
      <c r="B202" s="90" t="s">
        <v>179</v>
      </c>
      <c r="C202" s="85" t="s">
        <v>152</v>
      </c>
      <c r="D202" s="87">
        <v>6</v>
      </c>
      <c r="E202" s="88">
        <v>0</v>
      </c>
      <c r="F202" s="88">
        <v>0</v>
      </c>
      <c r="G202" s="88">
        <v>0</v>
      </c>
      <c r="H202" s="88">
        <v>60</v>
      </c>
      <c r="I202" s="88">
        <f>+E202+F202+G202+H202</f>
        <v>60</v>
      </c>
      <c r="J202" s="88">
        <f>+E202*D202</f>
        <v>0</v>
      </c>
      <c r="K202" s="88">
        <f>+F202*D202</f>
        <v>0</v>
      </c>
      <c r="L202" s="88">
        <f>+G202*D202</f>
        <v>0</v>
      </c>
      <c r="M202" s="88">
        <f>+H202*D202</f>
        <v>360</v>
      </c>
      <c r="N202" s="88">
        <f>+I202*D202</f>
        <v>360</v>
      </c>
    </row>
    <row r="203" spans="1:16" ht="16.5" thickBot="1">
      <c r="A203" s="81">
        <v>40</v>
      </c>
      <c r="B203" s="379" t="s">
        <v>142</v>
      </c>
      <c r="C203" s="380"/>
      <c r="D203" s="380"/>
      <c r="E203" s="380"/>
      <c r="F203" s="380"/>
      <c r="G203" s="380"/>
      <c r="H203" s="380"/>
      <c r="I203" s="380"/>
      <c r="J203" s="380"/>
      <c r="K203" s="380"/>
      <c r="L203" s="380"/>
      <c r="M203" s="381"/>
      <c r="N203" s="82">
        <f>+N204+N205+N206+N207</f>
        <v>962.00749999999994</v>
      </c>
      <c r="P203" s="84">
        <f>+N203/N213</f>
        <v>0.56494012444793973</v>
      </c>
    </row>
    <row r="204" spans="1:16" ht="45">
      <c r="A204" s="85">
        <v>40.1</v>
      </c>
      <c r="B204" s="90" t="s">
        <v>180</v>
      </c>
      <c r="C204" s="85" t="s">
        <v>152</v>
      </c>
      <c r="D204" s="87">
        <v>4</v>
      </c>
      <c r="E204" s="88">
        <v>0</v>
      </c>
      <c r="F204" s="88">
        <v>0</v>
      </c>
      <c r="G204" s="88">
        <v>0</v>
      </c>
      <c r="H204" s="88">
        <v>72</v>
      </c>
      <c r="I204" s="88">
        <f>+E204+F204+G204+H204</f>
        <v>72</v>
      </c>
      <c r="J204" s="88">
        <f>+E204*D204</f>
        <v>0</v>
      </c>
      <c r="K204" s="88">
        <f>+F204*D204</f>
        <v>0</v>
      </c>
      <c r="L204" s="88">
        <f>+G204*D204</f>
        <v>0</v>
      </c>
      <c r="M204" s="88">
        <f>+H204*D204</f>
        <v>288</v>
      </c>
      <c r="N204" s="88">
        <f>+I204*D204</f>
        <v>288</v>
      </c>
    </row>
    <row r="205" spans="1:16" ht="45">
      <c r="A205" s="85">
        <v>40.200000000000003</v>
      </c>
      <c r="B205" s="90" t="s">
        <v>181</v>
      </c>
      <c r="C205" s="93" t="s">
        <v>152</v>
      </c>
      <c r="D205" s="92">
        <v>10</v>
      </c>
      <c r="E205" s="94">
        <v>0</v>
      </c>
      <c r="F205" s="94">
        <v>0</v>
      </c>
      <c r="G205" s="94">
        <v>0</v>
      </c>
      <c r="H205" s="94">
        <v>38.5</v>
      </c>
      <c r="I205" s="88">
        <f>+E205+F205+G205+H205</f>
        <v>38.5</v>
      </c>
      <c r="J205" s="88">
        <f>+E205*D205</f>
        <v>0</v>
      </c>
      <c r="K205" s="88">
        <f>+F205*D205</f>
        <v>0</v>
      </c>
      <c r="L205" s="88">
        <f>+G205*D205</f>
        <v>0</v>
      </c>
      <c r="M205" s="88">
        <f>+H205*D205</f>
        <v>385</v>
      </c>
      <c r="N205" s="88">
        <f>+I205*D205</f>
        <v>385</v>
      </c>
    </row>
    <row r="206" spans="1:16">
      <c r="A206" s="85">
        <v>40.299999999999997</v>
      </c>
      <c r="B206" s="90" t="s">
        <v>182</v>
      </c>
      <c r="C206" s="93" t="s">
        <v>137</v>
      </c>
      <c r="D206" s="92">
        <f>+'Wood Rural'!Q305</f>
        <v>42.5</v>
      </c>
      <c r="E206" s="94">
        <v>0.45</v>
      </c>
      <c r="F206" s="94">
        <v>1</v>
      </c>
      <c r="G206" s="94">
        <v>0.1</v>
      </c>
      <c r="H206" s="94">
        <v>0</v>
      </c>
      <c r="I206" s="88">
        <f>+E206+F206+G206+H206</f>
        <v>1.55</v>
      </c>
      <c r="J206" s="88">
        <f>+E206*D206</f>
        <v>19.125</v>
      </c>
      <c r="K206" s="88">
        <f>+F206*D206</f>
        <v>42.5</v>
      </c>
      <c r="L206" s="88">
        <f>+G206*D206</f>
        <v>4.25</v>
      </c>
      <c r="M206" s="88">
        <f>+H206*D206</f>
        <v>0</v>
      </c>
      <c r="N206" s="88">
        <f>+I206*D206</f>
        <v>65.875</v>
      </c>
    </row>
    <row r="207" spans="1:16" ht="45.75" thickBot="1">
      <c r="A207" s="85">
        <v>40.4</v>
      </c>
      <c r="B207" s="90" t="s">
        <v>183</v>
      </c>
      <c r="C207" s="85" t="s">
        <v>122</v>
      </c>
      <c r="D207" s="87">
        <v>21.15</v>
      </c>
      <c r="E207" s="88">
        <v>2.25</v>
      </c>
      <c r="F207" s="88">
        <v>7.65</v>
      </c>
      <c r="G207" s="88">
        <v>0.65</v>
      </c>
      <c r="H207" s="88">
        <v>0</v>
      </c>
      <c r="I207" s="88">
        <f>+E207+F207+G207+H207</f>
        <v>10.55</v>
      </c>
      <c r="J207" s="88">
        <f>+E207*D207</f>
        <v>47.587499999999999</v>
      </c>
      <c r="K207" s="88">
        <f>+F207*D207</f>
        <v>161.79749999999999</v>
      </c>
      <c r="L207" s="88">
        <f>+G207*D207</f>
        <v>13.747499999999999</v>
      </c>
      <c r="M207" s="88">
        <f>+H207*D207</f>
        <v>0</v>
      </c>
      <c r="N207" s="88">
        <f>+I207*D207</f>
        <v>223.13249999999999</v>
      </c>
    </row>
    <row r="208" spans="1:16" ht="16.5" thickBot="1">
      <c r="A208" s="81">
        <v>50</v>
      </c>
      <c r="B208" s="379" t="s">
        <v>7</v>
      </c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1"/>
      <c r="N208" s="82">
        <f>SUM(N209:N210)</f>
        <v>295.75</v>
      </c>
      <c r="P208" s="84">
        <f>+N208/N213</f>
        <v>0.17367956258706735</v>
      </c>
    </row>
    <row r="209" spans="1:16" ht="17.25">
      <c r="A209" s="85">
        <v>50.1</v>
      </c>
      <c r="B209" s="90" t="s">
        <v>184</v>
      </c>
      <c r="C209" s="85" t="s">
        <v>122</v>
      </c>
      <c r="D209" s="92">
        <v>16.25</v>
      </c>
      <c r="E209" s="88">
        <v>5.2</v>
      </c>
      <c r="F209" s="88">
        <v>6</v>
      </c>
      <c r="G209" s="88">
        <v>1.75</v>
      </c>
      <c r="H209" s="88">
        <v>0</v>
      </c>
      <c r="I209" s="88">
        <f>+E209+F209+G209+H209</f>
        <v>12.95</v>
      </c>
      <c r="J209" s="88">
        <f>+E209*D209</f>
        <v>84.5</v>
      </c>
      <c r="K209" s="88">
        <f>+F209*D209</f>
        <v>97.5</v>
      </c>
      <c r="L209" s="88">
        <f>+G209*D209</f>
        <v>28.4375</v>
      </c>
      <c r="M209" s="88">
        <f>+H209*D209</f>
        <v>0</v>
      </c>
      <c r="N209" s="88">
        <f>+I209*D209</f>
        <v>210.4375</v>
      </c>
    </row>
    <row r="210" spans="1:16" ht="30.75" thickBot="1">
      <c r="A210" s="85">
        <v>50.2</v>
      </c>
      <c r="B210" s="90" t="s">
        <v>185</v>
      </c>
      <c r="C210" s="85" t="s">
        <v>122</v>
      </c>
      <c r="D210" s="87">
        <v>16.25</v>
      </c>
      <c r="E210" s="88">
        <v>1.5</v>
      </c>
      <c r="F210" s="88">
        <v>2.5</v>
      </c>
      <c r="G210" s="88">
        <v>1.25</v>
      </c>
      <c r="H210" s="88">
        <v>0</v>
      </c>
      <c r="I210" s="88">
        <f>+E210+F210+G210+H210</f>
        <v>5.25</v>
      </c>
      <c r="J210" s="88">
        <f>+E210*D210</f>
        <v>24.375</v>
      </c>
      <c r="K210" s="88">
        <f>+F210*D210</f>
        <v>40.625</v>
      </c>
      <c r="L210" s="88">
        <f>+G210*D210</f>
        <v>20.3125</v>
      </c>
      <c r="M210" s="88">
        <f>+H210*D210</f>
        <v>0</v>
      </c>
      <c r="N210" s="88">
        <f>+I210*D210</f>
        <v>85.3125</v>
      </c>
    </row>
    <row r="211" spans="1:16" ht="16.5" thickBot="1">
      <c r="A211" s="81">
        <v>60</v>
      </c>
      <c r="B211" s="379" t="s">
        <v>158</v>
      </c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1"/>
      <c r="N211" s="82">
        <f>SUM(N212)</f>
        <v>10.125</v>
      </c>
      <c r="P211" s="84">
        <f>+N211/N213</f>
        <v>5.945919091104165E-3</v>
      </c>
    </row>
    <row r="212" spans="1:16" ht="18" thickBot="1">
      <c r="A212" s="85">
        <v>60.1</v>
      </c>
      <c r="B212" s="86" t="s">
        <v>159</v>
      </c>
      <c r="C212" s="85" t="s">
        <v>122</v>
      </c>
      <c r="D212" s="87">
        <v>20.25</v>
      </c>
      <c r="E212" s="88">
        <v>0.3</v>
      </c>
      <c r="F212" s="88">
        <v>0</v>
      </c>
      <c r="G212" s="88">
        <v>0.2</v>
      </c>
      <c r="H212" s="88">
        <v>0</v>
      </c>
      <c r="I212" s="88">
        <f>+E212+F212+G212+H212</f>
        <v>0.5</v>
      </c>
      <c r="J212" s="88">
        <f>+E212*D212</f>
        <v>6.0750000000000002</v>
      </c>
      <c r="K212" s="88">
        <f>+F212*D212</f>
        <v>0</v>
      </c>
      <c r="L212" s="88">
        <f>+G212*D212</f>
        <v>4.05</v>
      </c>
      <c r="M212" s="88">
        <f>+H212*D212</f>
        <v>0</v>
      </c>
      <c r="N212" s="88">
        <f>+I212*D212</f>
        <v>10.125</v>
      </c>
    </row>
    <row r="213" spans="1:16" ht="16.5" thickBot="1">
      <c r="A213" s="95"/>
      <c r="B213" s="388" t="s">
        <v>160</v>
      </c>
      <c r="C213" s="389"/>
      <c r="D213" s="389"/>
      <c r="E213" s="389"/>
      <c r="F213" s="389"/>
      <c r="G213" s="389"/>
      <c r="H213" s="389"/>
      <c r="I213" s="389"/>
      <c r="J213" s="389"/>
      <c r="K213" s="389"/>
      <c r="L213" s="389"/>
      <c r="M213" s="390"/>
      <c r="N213" s="96">
        <f>+N211+N208+N203+N201+N197+N194</f>
        <v>1702.8486</v>
      </c>
      <c r="O213" s="97">
        <f>+M22</f>
        <v>1617.7574999999999</v>
      </c>
      <c r="P213" s="84">
        <f>+SUM(P194:P212)</f>
        <v>1</v>
      </c>
    </row>
    <row r="214" spans="1:16" ht="16.5" collapsed="1" thickBot="1"/>
    <row r="215" spans="1:16" ht="24" thickBot="1">
      <c r="A215" s="385" t="s">
        <v>98</v>
      </c>
      <c r="B215" s="386"/>
      <c r="C215" s="386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7"/>
    </row>
    <row r="216" spans="1:16" ht="16.5" thickBot="1">
      <c r="A216" s="81">
        <v>10</v>
      </c>
      <c r="B216" s="379" t="s">
        <v>186</v>
      </c>
      <c r="C216" s="380"/>
      <c r="D216" s="380"/>
      <c r="E216" s="380"/>
      <c r="F216" s="380"/>
      <c r="G216" s="380"/>
      <c r="H216" s="380"/>
      <c r="I216" s="380"/>
      <c r="J216" s="380"/>
      <c r="K216" s="380"/>
      <c r="L216" s="380"/>
      <c r="M216" s="381"/>
      <c r="N216" s="82">
        <f>SUM(N217:N221)</f>
        <v>1441</v>
      </c>
      <c r="P216" s="84">
        <f>+N216/N226</f>
        <v>0.51459323565227644</v>
      </c>
    </row>
    <row r="217" spans="1:16" ht="30">
      <c r="A217" s="85">
        <v>10.1</v>
      </c>
      <c r="B217" s="90" t="s">
        <v>187</v>
      </c>
      <c r="C217" s="85" t="s">
        <v>139</v>
      </c>
      <c r="D217" s="87">
        <v>1</v>
      </c>
      <c r="E217" s="88">
        <v>160</v>
      </c>
      <c r="F217" s="88">
        <v>191</v>
      </c>
      <c r="G217" s="88">
        <v>30</v>
      </c>
      <c r="H217" s="88">
        <v>0</v>
      </c>
      <c r="I217" s="88">
        <f>+E217+F217+G217+H217</f>
        <v>381</v>
      </c>
      <c r="J217" s="88">
        <f>+E217*D217</f>
        <v>160</v>
      </c>
      <c r="K217" s="88">
        <f>+F217*D217</f>
        <v>191</v>
      </c>
      <c r="L217" s="88">
        <f>+G217*D217</f>
        <v>30</v>
      </c>
      <c r="M217" s="88">
        <f>+H217*D217</f>
        <v>0</v>
      </c>
      <c r="N217" s="88">
        <f>+I217*D217</f>
        <v>381</v>
      </c>
    </row>
    <row r="218" spans="1:16" ht="30">
      <c r="A218" s="85">
        <v>10.199999999999999</v>
      </c>
      <c r="B218" s="90" t="s">
        <v>188</v>
      </c>
      <c r="C218" s="85" t="s">
        <v>152</v>
      </c>
      <c r="D218" s="87">
        <v>1</v>
      </c>
      <c r="E218" s="88">
        <v>15.5</v>
      </c>
      <c r="F218" s="88">
        <v>81.5</v>
      </c>
      <c r="G218" s="88">
        <v>4.5</v>
      </c>
      <c r="H218" s="88">
        <v>0</v>
      </c>
      <c r="I218" s="88">
        <f>+E218+F218+G218+H218</f>
        <v>101.5</v>
      </c>
      <c r="J218" s="88">
        <f>+E218*D218</f>
        <v>15.5</v>
      </c>
      <c r="K218" s="88">
        <f>+F218*D218</f>
        <v>81.5</v>
      </c>
      <c r="L218" s="88">
        <f>+G218*D218</f>
        <v>4.5</v>
      </c>
      <c r="M218" s="88">
        <f>+H218*D218</f>
        <v>0</v>
      </c>
      <c r="N218" s="88">
        <f>+I218*D218</f>
        <v>101.5</v>
      </c>
    </row>
    <row r="219" spans="1:16">
      <c r="A219" s="85">
        <v>10.3</v>
      </c>
      <c r="B219" s="86" t="s">
        <v>189</v>
      </c>
      <c r="C219" s="85" t="s">
        <v>152</v>
      </c>
      <c r="D219" s="87">
        <v>1</v>
      </c>
      <c r="E219" s="88">
        <v>0</v>
      </c>
      <c r="F219" s="88">
        <v>0</v>
      </c>
      <c r="G219" s="88">
        <v>0</v>
      </c>
      <c r="H219" s="88">
        <v>180</v>
      </c>
      <c r="I219" s="88">
        <f>+E219+F219+G219+H219</f>
        <v>180</v>
      </c>
      <c r="J219" s="88">
        <f>+E219*D219</f>
        <v>0</v>
      </c>
      <c r="K219" s="88">
        <f>+F219*D219</f>
        <v>0</v>
      </c>
      <c r="L219" s="88">
        <f>+G219*D219</f>
        <v>0</v>
      </c>
      <c r="M219" s="88">
        <f>+H219*D219</f>
        <v>180</v>
      </c>
      <c r="N219" s="88">
        <f>+I219*D219</f>
        <v>180</v>
      </c>
    </row>
    <row r="220" spans="1:16" ht="30">
      <c r="A220" s="85">
        <v>10.4</v>
      </c>
      <c r="B220" s="90" t="s">
        <v>190</v>
      </c>
      <c r="C220" s="85" t="s">
        <v>152</v>
      </c>
      <c r="D220" s="87">
        <v>1</v>
      </c>
      <c r="E220" s="88">
        <v>10.5</v>
      </c>
      <c r="F220" s="88">
        <v>42</v>
      </c>
      <c r="G220" s="88">
        <v>6</v>
      </c>
      <c r="H220" s="88">
        <v>0</v>
      </c>
      <c r="I220" s="88">
        <f>+E220+F220+G220+H220</f>
        <v>58.5</v>
      </c>
      <c r="J220" s="88">
        <f>+E220*D220</f>
        <v>10.5</v>
      </c>
      <c r="K220" s="88">
        <f>+F220*D220</f>
        <v>42</v>
      </c>
      <c r="L220" s="88">
        <f>+G220*D220</f>
        <v>6</v>
      </c>
      <c r="M220" s="88">
        <f>+H220*D220</f>
        <v>0</v>
      </c>
      <c r="N220" s="88">
        <f>+I220*D220</f>
        <v>58.5</v>
      </c>
    </row>
    <row r="221" spans="1:16" ht="30.75" thickBot="1">
      <c r="A221" s="85">
        <v>10.5</v>
      </c>
      <c r="B221" s="90" t="s">
        <v>191</v>
      </c>
      <c r="C221" s="85" t="s">
        <v>152</v>
      </c>
      <c r="D221" s="87">
        <v>1</v>
      </c>
      <c r="E221" s="88">
        <v>0</v>
      </c>
      <c r="F221" s="88">
        <v>0</v>
      </c>
      <c r="G221" s="88">
        <v>0</v>
      </c>
      <c r="H221" s="88">
        <v>720</v>
      </c>
      <c r="I221" s="88">
        <f>+E221+F221+G221+H221</f>
        <v>720</v>
      </c>
      <c r="J221" s="88">
        <f>+E221*D221</f>
        <v>0</v>
      </c>
      <c r="K221" s="88">
        <f>+F221*D221</f>
        <v>0</v>
      </c>
      <c r="L221" s="88">
        <f>+G221*D221</f>
        <v>0</v>
      </c>
      <c r="M221" s="88">
        <f>+H221*D221</f>
        <v>720</v>
      </c>
      <c r="N221" s="88">
        <f>+I221*D221</f>
        <v>720</v>
      </c>
    </row>
    <row r="222" spans="1:16" ht="16.5" thickBot="1">
      <c r="A222" s="81">
        <v>20</v>
      </c>
      <c r="B222" s="379" t="s">
        <v>192</v>
      </c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1"/>
      <c r="N222" s="82">
        <f>SUM(N223:O223)</f>
        <v>1182.27</v>
      </c>
      <c r="P222" s="84">
        <f>+N222/N226</f>
        <v>0.4221985737089638</v>
      </c>
    </row>
    <row r="223" spans="1:16" ht="75.75" thickBot="1">
      <c r="A223" s="85">
        <v>20.100000000000001</v>
      </c>
      <c r="B223" s="90" t="s">
        <v>193</v>
      </c>
      <c r="C223" s="85" t="s">
        <v>139</v>
      </c>
      <c r="D223" s="87">
        <v>1</v>
      </c>
      <c r="E223" s="88">
        <v>500</v>
      </c>
      <c r="F223" s="88">
        <v>677.77</v>
      </c>
      <c r="G223" s="88">
        <v>4.5</v>
      </c>
      <c r="H223" s="88">
        <v>0</v>
      </c>
      <c r="I223" s="88">
        <f>+E223+F223+G223+H223</f>
        <v>1182.27</v>
      </c>
      <c r="J223" s="88">
        <f>+E223*D223</f>
        <v>500</v>
      </c>
      <c r="K223" s="88">
        <f>+F223*D223</f>
        <v>677.77</v>
      </c>
      <c r="L223" s="88">
        <f>+G223*D223</f>
        <v>4.5</v>
      </c>
      <c r="M223" s="88">
        <f>+H223*D223</f>
        <v>0</v>
      </c>
      <c r="N223" s="88">
        <f>+I223*D223</f>
        <v>1182.27</v>
      </c>
    </row>
    <row r="224" spans="1:16" ht="16.5" thickBot="1">
      <c r="A224" s="81">
        <v>30</v>
      </c>
      <c r="B224" s="379" t="s">
        <v>194</v>
      </c>
      <c r="C224" s="380"/>
      <c r="D224" s="380"/>
      <c r="E224" s="380"/>
      <c r="F224" s="380"/>
      <c r="G224" s="380"/>
      <c r="H224" s="380"/>
      <c r="I224" s="380"/>
      <c r="J224" s="380"/>
      <c r="K224" s="380"/>
      <c r="L224" s="380"/>
      <c r="M224" s="381"/>
      <c r="N224" s="82">
        <f>SUM(N225:O225)</f>
        <v>177</v>
      </c>
      <c r="P224" s="84">
        <f>+N224/N226</f>
        <v>6.3208190638759834E-2</v>
      </c>
    </row>
    <row r="225" spans="1:16" ht="30.75" thickBot="1">
      <c r="A225" s="85">
        <v>30.1</v>
      </c>
      <c r="B225" s="90" t="s">
        <v>195</v>
      </c>
      <c r="C225" s="85" t="s">
        <v>139</v>
      </c>
      <c r="D225" s="87">
        <v>1</v>
      </c>
      <c r="E225" s="88">
        <v>45</v>
      </c>
      <c r="F225" s="88">
        <v>120</v>
      </c>
      <c r="G225" s="88">
        <v>12</v>
      </c>
      <c r="H225" s="88">
        <v>0</v>
      </c>
      <c r="I225" s="88">
        <f>+E225+F225+G225+H225</f>
        <v>177</v>
      </c>
      <c r="J225" s="88">
        <f>+E225*D225</f>
        <v>45</v>
      </c>
      <c r="K225" s="88">
        <f>+F225*D225</f>
        <v>120</v>
      </c>
      <c r="L225" s="88">
        <f>+G225*D225</f>
        <v>12</v>
      </c>
      <c r="M225" s="88">
        <f>+H225*D225</f>
        <v>0</v>
      </c>
      <c r="N225" s="88">
        <f>+I225*D225</f>
        <v>177</v>
      </c>
    </row>
    <row r="226" spans="1:16" ht="16.5" thickBot="1">
      <c r="A226" s="95"/>
      <c r="B226" s="388" t="s">
        <v>160</v>
      </c>
      <c r="C226" s="389"/>
      <c r="D226" s="389"/>
      <c r="E226" s="389"/>
      <c r="F226" s="389"/>
      <c r="G226" s="389"/>
      <c r="H226" s="389"/>
      <c r="I226" s="389"/>
      <c r="J226" s="389"/>
      <c r="K226" s="389"/>
      <c r="L226" s="389"/>
      <c r="M226" s="390"/>
      <c r="N226" s="96">
        <f>+N222+N216+N224</f>
        <v>2800.27</v>
      </c>
      <c r="O226" s="97">
        <f>+M52</f>
        <v>0</v>
      </c>
      <c r="P226" s="84">
        <f>+SUM(P216:P225)</f>
        <v>1</v>
      </c>
    </row>
    <row r="227" spans="1:16" collapsed="1"/>
    <row r="228" spans="1:16">
      <c r="A228" s="391"/>
      <c r="B228" s="391"/>
      <c r="C228" s="391"/>
      <c r="D228" s="391"/>
      <c r="E228" s="391"/>
      <c r="F228" s="391"/>
      <c r="G228" s="391"/>
      <c r="H228" s="391"/>
      <c r="I228" s="391"/>
      <c r="J228" s="391"/>
      <c r="K228" s="391"/>
      <c r="L228" s="391"/>
      <c r="M228" s="391"/>
      <c r="N228" s="391"/>
      <c r="O228" s="391"/>
      <c r="P228" s="391"/>
    </row>
    <row r="230" spans="1:16" ht="21">
      <c r="A230" s="344" t="s">
        <v>196</v>
      </c>
      <c r="B230" s="344"/>
      <c r="C230" s="344"/>
      <c r="D230" s="344"/>
      <c r="E230" s="344"/>
      <c r="F230" s="344"/>
      <c r="G230" s="344"/>
      <c r="H230" s="344"/>
      <c r="I230" s="344"/>
      <c r="J230" s="344"/>
      <c r="K230" s="344"/>
      <c r="L230" s="344"/>
      <c r="M230" s="344"/>
      <c r="N230" s="344"/>
    </row>
    <row r="231" spans="1:16" ht="16.5" thickBot="1"/>
    <row r="232" spans="1:16" ht="32.25" thickBot="1">
      <c r="A232" s="345" t="s">
        <v>92</v>
      </c>
      <c r="B232" s="346"/>
      <c r="C232" s="346"/>
      <c r="D232" s="346"/>
      <c r="E232" s="346"/>
      <c r="F232" s="347"/>
      <c r="G232" s="54" t="s">
        <v>93</v>
      </c>
      <c r="H232" s="54" t="s">
        <v>94</v>
      </c>
      <c r="I232" s="348" t="s">
        <v>95</v>
      </c>
      <c r="J232" s="349"/>
      <c r="K232" s="350" t="s">
        <v>96</v>
      </c>
      <c r="L232" s="351"/>
      <c r="M232" s="54" t="s">
        <v>97</v>
      </c>
      <c r="N232" s="55" t="s">
        <v>98</v>
      </c>
    </row>
    <row r="233" spans="1:16" ht="21">
      <c r="A233" s="328" t="s">
        <v>99</v>
      </c>
      <c r="B233" s="329"/>
      <c r="C233" s="329"/>
      <c r="D233" s="330"/>
      <c r="E233" s="331">
        <f>+G233+H233+I233+K233+M233+N233</f>
        <v>25299.502941666669</v>
      </c>
      <c r="F233" s="332"/>
      <c r="G233" s="58">
        <f>+N253</f>
        <v>6301.6635333333334</v>
      </c>
      <c r="H233" s="58">
        <f>+N262</f>
        <v>6301.6635333333334</v>
      </c>
      <c r="I233" s="333">
        <f>+N271</f>
        <v>6043.896200000001</v>
      </c>
      <c r="J233" s="334"/>
      <c r="K233" s="333">
        <f>+N279</f>
        <v>2149.161075</v>
      </c>
      <c r="L233" s="335"/>
      <c r="M233" s="58">
        <f>+M21</f>
        <v>1702.8486</v>
      </c>
      <c r="N233" s="59">
        <f>+N21</f>
        <v>2800.27</v>
      </c>
    </row>
    <row r="234" spans="1:16" ht="21.75" thickBot="1">
      <c r="A234" s="336" t="s">
        <v>100</v>
      </c>
      <c r="B234" s="337"/>
      <c r="C234" s="337"/>
      <c r="D234" s="337"/>
      <c r="E234" s="338">
        <f>+G234+H234+I234+K234+M234+N234</f>
        <v>18605.985541666665</v>
      </c>
      <c r="F234" s="339"/>
      <c r="G234" s="62">
        <f>+N55+N58+N60+N64+N68+N247</f>
        <v>5196.047333333333</v>
      </c>
      <c r="H234" s="63">
        <f>+N96+N99+N101+N105+N109+N256</f>
        <v>5196.047333333333</v>
      </c>
      <c r="I234" s="340">
        <f>+N137+N140+N146+N149+N152+N265</f>
        <v>4938.1550000000007</v>
      </c>
      <c r="J234" s="341"/>
      <c r="K234" s="340">
        <f>+N177+N184+N186+N274</f>
        <v>1657.9783750000001</v>
      </c>
      <c r="L234" s="341"/>
      <c r="M234" s="63">
        <f>+M22</f>
        <v>1617.7574999999999</v>
      </c>
      <c r="N234" s="64"/>
    </row>
    <row r="235" spans="1:16" ht="21.75" thickBot="1">
      <c r="A235" s="53"/>
      <c r="B235" s="53"/>
      <c r="C235" s="53"/>
      <c r="D235" s="53"/>
      <c r="E235" s="67"/>
      <c r="F235" s="67"/>
      <c r="G235" s="68"/>
      <c r="H235" s="68"/>
      <c r="I235" s="69"/>
      <c r="J235" s="70"/>
      <c r="K235" s="69"/>
      <c r="L235" s="70"/>
      <c r="M235" s="68"/>
      <c r="N235" s="66"/>
    </row>
    <row r="236" spans="1:16" ht="21.75" thickBot="1">
      <c r="A236" s="359" t="s">
        <v>101</v>
      </c>
      <c r="B236" s="360"/>
      <c r="C236" s="360"/>
      <c r="D236" s="360"/>
      <c r="E236" s="331">
        <f>+N56+N59+N61+N97+N100+N102+N138+N141+N178+N179+N206+N248+N250+N252+N251+N257+N259+N260+N261+N266+N268+N269+N270+N275+N277+N278</f>
        <v>11898.963541666664</v>
      </c>
      <c r="F236" s="332"/>
      <c r="G236" s="71">
        <f>+E236/E233</f>
        <v>0.4703240047483237</v>
      </c>
      <c r="H236" s="68"/>
      <c r="I236" s="361">
        <f>+E233-E236</f>
        <v>13400.539400000005</v>
      </c>
      <c r="J236" s="361"/>
      <c r="K236" s="357"/>
      <c r="L236" s="357"/>
      <c r="M236" s="357"/>
      <c r="N236" s="357"/>
    </row>
    <row r="237" spans="1:16" ht="21.75" thickBot="1">
      <c r="A237" s="352" t="s">
        <v>102</v>
      </c>
      <c r="B237" s="353"/>
      <c r="C237" s="353"/>
      <c r="D237" s="353"/>
      <c r="E237" s="354">
        <f>(+E25+L248+L249+L250+L251+L252+L257+L259+L258+L260+L261+L266+L267+L268+L269+L270+L275+L276+L277+L278)-L51-L52-L53-L54-L92-L93-L94-L95-L133-L134-L135-L136-L172-L173-L174-L175-L176</f>
        <v>1805.3114499999992</v>
      </c>
      <c r="F237" s="355"/>
      <c r="G237" s="72">
        <f>+E237/E233</f>
        <v>7.1357585726586209E-2</v>
      </c>
      <c r="H237" s="68"/>
      <c r="I237" s="362" t="s">
        <v>103</v>
      </c>
      <c r="J237" s="363"/>
      <c r="K237" s="363"/>
      <c r="L237" s="363"/>
      <c r="M237" s="364">
        <f>+E233-E236</f>
        <v>13400.539400000005</v>
      </c>
      <c r="N237" s="365"/>
    </row>
    <row r="238" spans="1:16" ht="21">
      <c r="A238" s="352" t="s">
        <v>104</v>
      </c>
      <c r="B238" s="353"/>
      <c r="C238" s="353"/>
      <c r="D238" s="353"/>
      <c r="E238" s="354">
        <f>(+E26+J248+J249+J250+J251+J252+J257+J258+J259+J260+J261+J266+J267+J268+J269+J270+J275+J276+J277+J278)-J51-J52-J53-J54-J92-J93-J94-J95-J133-J134-J135-J136-J172-J173-J174-J175-J176</f>
        <v>7519.9269916666653</v>
      </c>
      <c r="F238" s="355"/>
      <c r="G238" s="72">
        <f>+E238/E233</f>
        <v>0.29723615554840899</v>
      </c>
      <c r="H238" s="68"/>
      <c r="I238" s="356"/>
      <c r="J238" s="356"/>
      <c r="K238" s="69"/>
      <c r="L238" s="70"/>
      <c r="M238" s="68"/>
      <c r="N238" s="66"/>
    </row>
    <row r="239" spans="1:16" ht="21">
      <c r="A239" s="352" t="s">
        <v>105</v>
      </c>
      <c r="B239" s="353"/>
      <c r="C239" s="353"/>
      <c r="D239" s="353"/>
      <c r="E239" s="354">
        <f>(+E27+K248+K249+K250+K251+K252+K257+K258+K259+K260+K261+K266+K267+K268+K269+K270+K275+K276+K277+K278)-K51-K52-K53-K54-K92-K93-K94-K95-K133-K134-K135-K136-K172-K173-K174-K175-K176</f>
        <v>13755.794500000009</v>
      </c>
      <c r="F239" s="355"/>
      <c r="G239" s="72">
        <f>+E239/E233</f>
        <v>0.54371797468578298</v>
      </c>
      <c r="H239" s="68"/>
      <c r="I239" s="69"/>
      <c r="J239" s="357">
        <f>+E237+E238+E239+E240</f>
        <v>25299.502941666673</v>
      </c>
      <c r="K239" s="358"/>
      <c r="L239" s="70"/>
      <c r="M239" s="357"/>
      <c r="N239" s="357"/>
    </row>
    <row r="240" spans="1:16" ht="21.75" thickBot="1">
      <c r="A240" s="336" t="s">
        <v>106</v>
      </c>
      <c r="B240" s="337"/>
      <c r="C240" s="337"/>
      <c r="D240" s="337"/>
      <c r="E240" s="338">
        <f>+E28</f>
        <v>2218.4700000000003</v>
      </c>
      <c r="F240" s="339"/>
      <c r="G240" s="72">
        <f>+E240/E233</f>
        <v>8.7688284039222034E-2</v>
      </c>
      <c r="H240" s="68"/>
      <c r="I240" s="69"/>
      <c r="J240" s="357"/>
      <c r="K240" s="358"/>
      <c r="L240" s="70"/>
      <c r="M240" s="357"/>
      <c r="N240" s="357"/>
    </row>
    <row r="241" spans="1:14" ht="16.5" thickBot="1"/>
    <row r="242" spans="1:14" ht="16.5" thickBot="1">
      <c r="A242" s="366" t="s">
        <v>107</v>
      </c>
      <c r="B242" s="367"/>
      <c r="C242" s="367"/>
      <c r="D242" s="367"/>
      <c r="E242" s="367"/>
      <c r="F242" s="367"/>
      <c r="G242" s="367"/>
      <c r="H242" s="367"/>
      <c r="I242" s="367"/>
      <c r="J242" s="367"/>
      <c r="K242" s="367"/>
      <c r="L242" s="367"/>
      <c r="M242" s="367"/>
      <c r="N242" s="368"/>
    </row>
    <row r="243" spans="1:14">
      <c r="A243" s="369" t="s">
        <v>108</v>
      </c>
      <c r="B243" s="371" t="s">
        <v>109</v>
      </c>
      <c r="C243" s="371" t="s">
        <v>110</v>
      </c>
      <c r="D243" s="373" t="s">
        <v>111</v>
      </c>
      <c r="E243" s="375" t="s">
        <v>112</v>
      </c>
      <c r="F243" s="376"/>
      <c r="G243" s="376"/>
      <c r="H243" s="376"/>
      <c r="I243" s="376"/>
      <c r="J243" s="369" t="s">
        <v>113</v>
      </c>
      <c r="K243" s="371"/>
      <c r="L243" s="371"/>
      <c r="M243" s="371"/>
      <c r="N243" s="377"/>
    </row>
    <row r="244" spans="1:14" ht="26.25" thickBot="1">
      <c r="A244" s="370"/>
      <c r="B244" s="372"/>
      <c r="C244" s="372"/>
      <c r="D244" s="374"/>
      <c r="E244" s="75" t="s">
        <v>114</v>
      </c>
      <c r="F244" s="76" t="s">
        <v>115</v>
      </c>
      <c r="G244" s="76" t="s">
        <v>116</v>
      </c>
      <c r="H244" s="76" t="s">
        <v>117</v>
      </c>
      <c r="I244" s="77" t="s">
        <v>118</v>
      </c>
      <c r="J244" s="75" t="s">
        <v>114</v>
      </c>
      <c r="K244" s="76" t="s">
        <v>115</v>
      </c>
      <c r="L244" s="76" t="s">
        <v>116</v>
      </c>
      <c r="M244" s="76" t="s">
        <v>117</v>
      </c>
      <c r="N244" s="78" t="s">
        <v>11</v>
      </c>
    </row>
    <row r="245" spans="1:14" ht="11.25" customHeight="1" thickBot="1">
      <c r="A245" s="392"/>
      <c r="B245" s="393"/>
      <c r="C245" s="393"/>
      <c r="D245" s="393"/>
      <c r="E245" s="393"/>
      <c r="F245" s="393"/>
      <c r="G245" s="393"/>
      <c r="H245" s="393"/>
      <c r="I245" s="393"/>
      <c r="J245" s="393"/>
      <c r="K245" s="393"/>
      <c r="L245" s="393"/>
      <c r="M245" s="393"/>
      <c r="N245" s="394"/>
    </row>
    <row r="246" spans="1:14" ht="24" thickBot="1">
      <c r="A246" s="385" t="s">
        <v>119</v>
      </c>
      <c r="B246" s="386"/>
      <c r="C246" s="386"/>
      <c r="D246" s="386"/>
      <c r="E246" s="386"/>
      <c r="F246" s="386"/>
      <c r="G246" s="386"/>
      <c r="H246" s="386"/>
      <c r="I246" s="386"/>
      <c r="J246" s="386"/>
      <c r="K246" s="386"/>
      <c r="L246" s="386"/>
      <c r="M246" s="386"/>
      <c r="N246" s="387"/>
    </row>
    <row r="247" spans="1:14" ht="16.5" thickBot="1">
      <c r="A247" s="81">
        <v>40</v>
      </c>
      <c r="B247" s="379" t="s">
        <v>8</v>
      </c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1"/>
      <c r="N247" s="82">
        <f>SUM(N248:N252)</f>
        <v>2469.8233333333333</v>
      </c>
    </row>
    <row r="248" spans="1:14" ht="60">
      <c r="A248" s="85">
        <v>40.1</v>
      </c>
      <c r="B248" s="90" t="s">
        <v>136</v>
      </c>
      <c r="C248" s="93" t="s">
        <v>137</v>
      </c>
      <c r="D248" s="92">
        <f>+D51</f>
        <v>604.66666666666663</v>
      </c>
      <c r="E248" s="94">
        <v>0.45</v>
      </c>
      <c r="F248" s="94">
        <v>1</v>
      </c>
      <c r="G248" s="94">
        <v>0.1</v>
      </c>
      <c r="H248" s="88">
        <v>0</v>
      </c>
      <c r="I248" s="88">
        <f>+E248+F248+G248+H248</f>
        <v>1.55</v>
      </c>
      <c r="J248" s="88">
        <f>+E248*D248</f>
        <v>272.09999999999997</v>
      </c>
      <c r="K248" s="88">
        <f>+F248*D248</f>
        <v>604.66666666666663</v>
      </c>
      <c r="L248" s="88">
        <f>+G248*D248</f>
        <v>60.466666666666669</v>
      </c>
      <c r="M248" s="88">
        <f>+H248*D248</f>
        <v>0</v>
      </c>
      <c r="N248" s="88">
        <f>+I248*D248</f>
        <v>937.23333333333335</v>
      </c>
    </row>
    <row r="249" spans="1:14">
      <c r="A249" s="85">
        <v>40.200000000000003</v>
      </c>
      <c r="B249" s="90" t="s">
        <v>138</v>
      </c>
      <c r="C249" s="93" t="s">
        <v>139</v>
      </c>
      <c r="D249" s="92">
        <v>1</v>
      </c>
      <c r="E249" s="94">
        <v>0</v>
      </c>
      <c r="F249" s="94">
        <v>20.149999999999999</v>
      </c>
      <c r="G249" s="94">
        <v>5</v>
      </c>
      <c r="H249" s="88">
        <v>0</v>
      </c>
      <c r="I249" s="88">
        <f>+E249+F249+G249+H249</f>
        <v>25.15</v>
      </c>
      <c r="J249" s="88">
        <f>+E249*D249</f>
        <v>0</v>
      </c>
      <c r="K249" s="88">
        <f>+F249*D249</f>
        <v>20.149999999999999</v>
      </c>
      <c r="L249" s="88">
        <f>+G249*D249</f>
        <v>5</v>
      </c>
      <c r="M249" s="88">
        <f>+H249*D249</f>
        <v>0</v>
      </c>
      <c r="N249" s="88">
        <f>+I249*D249</f>
        <v>25.15</v>
      </c>
    </row>
    <row r="250" spans="1:14" ht="60">
      <c r="A250" s="85">
        <v>40.299999999999997</v>
      </c>
      <c r="B250" s="90" t="s">
        <v>140</v>
      </c>
      <c r="C250" s="93" t="s">
        <v>137</v>
      </c>
      <c r="D250" s="92">
        <f>+D248</f>
        <v>604.66666666666663</v>
      </c>
      <c r="E250" s="94">
        <v>0.2</v>
      </c>
      <c r="F250" s="94">
        <v>0.05</v>
      </c>
      <c r="G250" s="94">
        <v>0.08</v>
      </c>
      <c r="H250" s="88">
        <v>0</v>
      </c>
      <c r="I250" s="88">
        <f>+E250+F250+G250+H250</f>
        <v>0.33</v>
      </c>
      <c r="J250" s="88">
        <f>+E250*D250</f>
        <v>120.93333333333334</v>
      </c>
      <c r="K250" s="88">
        <f>+F250*D250</f>
        <v>30.233333333333334</v>
      </c>
      <c r="L250" s="88">
        <f>+G250*D250</f>
        <v>48.373333333333335</v>
      </c>
      <c r="M250" s="88">
        <f>+H250*D250</f>
        <v>0</v>
      </c>
      <c r="N250" s="88">
        <f>+I250*D250</f>
        <v>199.54</v>
      </c>
    </row>
    <row r="251" spans="1:14" ht="75">
      <c r="A251" s="85">
        <v>40.4</v>
      </c>
      <c r="B251" s="90" t="s">
        <v>197</v>
      </c>
      <c r="C251" s="85" t="s">
        <v>137</v>
      </c>
      <c r="D251" s="87">
        <f>+'Wood Rural'!Q309</f>
        <v>518.5</v>
      </c>
      <c r="E251" s="88">
        <v>0.9</v>
      </c>
      <c r="F251" s="88">
        <v>1.2</v>
      </c>
      <c r="G251" s="88">
        <v>0.1</v>
      </c>
      <c r="H251" s="88">
        <v>0</v>
      </c>
      <c r="I251" s="88">
        <f>+E251+F251+G251+H251</f>
        <v>2.2000000000000002</v>
      </c>
      <c r="J251" s="88">
        <f>+E251*D251</f>
        <v>466.65000000000003</v>
      </c>
      <c r="K251" s="88">
        <f>+F251*D251</f>
        <v>622.19999999999993</v>
      </c>
      <c r="L251" s="88">
        <f>+G251*D251</f>
        <v>51.85</v>
      </c>
      <c r="M251" s="88">
        <f>+H251*D251</f>
        <v>0</v>
      </c>
      <c r="N251" s="88">
        <f>+I251*D251</f>
        <v>1140.7</v>
      </c>
    </row>
    <row r="252" spans="1:14" ht="60.75" thickBot="1">
      <c r="A252" s="85">
        <v>40.5</v>
      </c>
      <c r="B252" s="90" t="s">
        <v>198</v>
      </c>
      <c r="C252" s="85" t="s">
        <v>137</v>
      </c>
      <c r="D252" s="87">
        <f>+'Wood Rural'!Q321</f>
        <v>76</v>
      </c>
      <c r="E252" s="88">
        <v>0.9</v>
      </c>
      <c r="F252" s="88">
        <v>1.2</v>
      </c>
      <c r="G252" s="88">
        <v>0.1</v>
      </c>
      <c r="H252" s="88">
        <v>0</v>
      </c>
      <c r="I252" s="88">
        <f>+E252+F252+G252+H252</f>
        <v>2.2000000000000002</v>
      </c>
      <c r="J252" s="88">
        <f>+E252*D252</f>
        <v>68.400000000000006</v>
      </c>
      <c r="K252" s="88">
        <f>+F252*D252</f>
        <v>91.2</v>
      </c>
      <c r="L252" s="88">
        <f>+G252*D252</f>
        <v>7.6000000000000005</v>
      </c>
      <c r="M252" s="88">
        <f>+H252*D252</f>
        <v>0</v>
      </c>
      <c r="N252" s="88">
        <f>+I252*D252</f>
        <v>167.20000000000002</v>
      </c>
    </row>
    <row r="253" spans="1:14" ht="16.5" thickBot="1">
      <c r="A253" s="95"/>
      <c r="B253" s="388" t="s">
        <v>160</v>
      </c>
      <c r="C253" s="389"/>
      <c r="D253" s="389"/>
      <c r="E253" s="389"/>
      <c r="F253" s="389"/>
      <c r="G253" s="389"/>
      <c r="H253" s="389"/>
      <c r="I253" s="389"/>
      <c r="J253" s="389"/>
      <c r="K253" s="389"/>
      <c r="L253" s="389"/>
      <c r="M253" s="390"/>
      <c r="N253" s="96">
        <f>+N35+N38+N42+N55+N58+N60+N64+N68+N71+N247</f>
        <v>6301.6635333333334</v>
      </c>
    </row>
    <row r="254" spans="1:14" s="102" customFormat="1" ht="15.75" customHeight="1"/>
    <row r="255" spans="1:14" ht="24" collapsed="1" thickBot="1">
      <c r="A255" s="395" t="s">
        <v>161</v>
      </c>
      <c r="B255" s="396"/>
      <c r="C255" s="396"/>
      <c r="D255" s="396"/>
      <c r="E255" s="396"/>
      <c r="F255" s="396"/>
      <c r="G255" s="396"/>
      <c r="H255" s="396"/>
      <c r="I255" s="396"/>
      <c r="J255" s="396"/>
      <c r="K255" s="396"/>
      <c r="L255" s="396"/>
      <c r="M255" s="396"/>
      <c r="N255" s="397"/>
    </row>
    <row r="256" spans="1:14" ht="16.5" thickBot="1">
      <c r="A256" s="81">
        <v>40</v>
      </c>
      <c r="B256" s="379" t="s">
        <v>8</v>
      </c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1"/>
      <c r="N256" s="82">
        <f>SUM(N257:N261)</f>
        <v>2469.8233333333333</v>
      </c>
    </row>
    <row r="257" spans="1:18" ht="60">
      <c r="A257" s="85">
        <v>40.1</v>
      </c>
      <c r="B257" s="90" t="s">
        <v>162</v>
      </c>
      <c r="C257" s="93" t="s">
        <v>137</v>
      </c>
      <c r="D257" s="92">
        <f>+D92</f>
        <v>604.66666666666663</v>
      </c>
      <c r="E257" s="94">
        <v>0.45</v>
      </c>
      <c r="F257" s="94">
        <v>1</v>
      </c>
      <c r="G257" s="94">
        <v>0.1</v>
      </c>
      <c r="H257" s="94">
        <v>0</v>
      </c>
      <c r="I257" s="94">
        <f>+E257+F257+G257+H257</f>
        <v>1.55</v>
      </c>
      <c r="J257" s="88">
        <f>+E257*D257</f>
        <v>272.09999999999997</v>
      </c>
      <c r="K257" s="88">
        <f>+F257*D257</f>
        <v>604.66666666666663</v>
      </c>
      <c r="L257" s="88">
        <f>+G257*D257</f>
        <v>60.466666666666669</v>
      </c>
      <c r="M257" s="88">
        <f>+H257*D257</f>
        <v>0</v>
      </c>
      <c r="N257" s="88">
        <f>+I257*D257</f>
        <v>937.23333333333335</v>
      </c>
    </row>
    <row r="258" spans="1:18">
      <c r="A258" s="85">
        <v>40.200000000000003</v>
      </c>
      <c r="B258" s="90" t="s">
        <v>138</v>
      </c>
      <c r="C258" s="93" t="s">
        <v>139</v>
      </c>
      <c r="D258" s="92">
        <v>1</v>
      </c>
      <c r="E258" s="94">
        <v>0</v>
      </c>
      <c r="F258" s="94">
        <v>20.149999999999999</v>
      </c>
      <c r="G258" s="94">
        <v>5</v>
      </c>
      <c r="H258" s="94">
        <v>0</v>
      </c>
      <c r="I258" s="94">
        <f>+E258+F258+G258+H258</f>
        <v>25.15</v>
      </c>
      <c r="J258" s="88">
        <f>+E258*D258</f>
        <v>0</v>
      </c>
      <c r="K258" s="88">
        <f>+F258*D258</f>
        <v>20.149999999999999</v>
      </c>
      <c r="L258" s="88">
        <f>+G258*D258</f>
        <v>5</v>
      </c>
      <c r="M258" s="88">
        <f>+H258*D258</f>
        <v>0</v>
      </c>
      <c r="N258" s="88">
        <f>+I258*D258</f>
        <v>25.15</v>
      </c>
    </row>
    <row r="259" spans="1:18" ht="60">
      <c r="A259" s="85">
        <v>40.299999999999997</v>
      </c>
      <c r="B259" s="90" t="s">
        <v>163</v>
      </c>
      <c r="C259" s="93" t="s">
        <v>137</v>
      </c>
      <c r="D259" s="92">
        <f>+D257</f>
        <v>604.66666666666663</v>
      </c>
      <c r="E259" s="94">
        <v>0.2</v>
      </c>
      <c r="F259" s="94">
        <v>0.05</v>
      </c>
      <c r="G259" s="94">
        <v>0.08</v>
      </c>
      <c r="H259" s="94">
        <v>0</v>
      </c>
      <c r="I259" s="94">
        <f>+E259+F259+G259+H259</f>
        <v>0.33</v>
      </c>
      <c r="J259" s="88">
        <f>+E259*D259</f>
        <v>120.93333333333334</v>
      </c>
      <c r="K259" s="88">
        <f>+F259*D259</f>
        <v>30.233333333333334</v>
      </c>
      <c r="L259" s="88">
        <f>+G259*D259</f>
        <v>48.373333333333335</v>
      </c>
      <c r="M259" s="88">
        <f>+H259*D259</f>
        <v>0</v>
      </c>
      <c r="N259" s="88">
        <f>+I259*D259</f>
        <v>199.54</v>
      </c>
    </row>
    <row r="260" spans="1:18" ht="75">
      <c r="A260" s="85">
        <v>40.4</v>
      </c>
      <c r="B260" s="90" t="s">
        <v>197</v>
      </c>
      <c r="C260" s="85" t="s">
        <v>137</v>
      </c>
      <c r="D260" s="87">
        <f>+'Wood Rural'!Q328</f>
        <v>518.5</v>
      </c>
      <c r="E260" s="88">
        <v>0.9</v>
      </c>
      <c r="F260" s="88">
        <v>1.2</v>
      </c>
      <c r="G260" s="88">
        <v>0.1</v>
      </c>
      <c r="H260" s="88">
        <v>0</v>
      </c>
      <c r="I260" s="88">
        <f>+E260+F260+G260+H260</f>
        <v>2.2000000000000002</v>
      </c>
      <c r="J260" s="88">
        <f>+E260*D260</f>
        <v>466.65000000000003</v>
      </c>
      <c r="K260" s="88">
        <f>+F260*D260</f>
        <v>622.19999999999993</v>
      </c>
      <c r="L260" s="88">
        <f>+G260*D260</f>
        <v>51.85</v>
      </c>
      <c r="M260" s="88">
        <f>+H260*D260</f>
        <v>0</v>
      </c>
      <c r="N260" s="88">
        <f>+I260*D260</f>
        <v>1140.7</v>
      </c>
    </row>
    <row r="261" spans="1:18" ht="60.75" thickBot="1">
      <c r="A261" s="85">
        <v>40.5</v>
      </c>
      <c r="B261" s="90" t="s">
        <v>198</v>
      </c>
      <c r="C261" s="85" t="s">
        <v>137</v>
      </c>
      <c r="D261" s="87">
        <f>+'Wood Rural'!Q340</f>
        <v>76</v>
      </c>
      <c r="E261" s="88">
        <v>0.9</v>
      </c>
      <c r="F261" s="88">
        <v>1.2</v>
      </c>
      <c r="G261" s="88">
        <v>0.1</v>
      </c>
      <c r="H261" s="88">
        <v>0</v>
      </c>
      <c r="I261" s="88">
        <f>+E261+F261+G261+H261</f>
        <v>2.2000000000000002</v>
      </c>
      <c r="J261" s="88">
        <f>+E261*D261</f>
        <v>68.400000000000006</v>
      </c>
      <c r="K261" s="88">
        <f>+F261*D261</f>
        <v>91.2</v>
      </c>
      <c r="L261" s="88">
        <f>+G261*D261</f>
        <v>7.6000000000000005</v>
      </c>
      <c r="M261" s="88">
        <f>+H261*D261</f>
        <v>0</v>
      </c>
      <c r="N261" s="88">
        <f>+I261*D261</f>
        <v>167.20000000000002</v>
      </c>
    </row>
    <row r="262" spans="1:18" ht="16.5" thickBot="1">
      <c r="A262" s="95"/>
      <c r="B262" s="388" t="s">
        <v>160</v>
      </c>
      <c r="C262" s="389"/>
      <c r="D262" s="389"/>
      <c r="E262" s="389"/>
      <c r="F262" s="389"/>
      <c r="G262" s="389"/>
      <c r="H262" s="389"/>
      <c r="I262" s="389"/>
      <c r="J262" s="389"/>
      <c r="K262" s="389"/>
      <c r="L262" s="389"/>
      <c r="M262" s="390"/>
      <c r="N262" s="96">
        <f>+N76+N79+N83+N96+N99+N101+N105+N109+N112+N256</f>
        <v>6301.6635333333334</v>
      </c>
    </row>
    <row r="263" spans="1:18" ht="16.5" thickBot="1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</row>
    <row r="264" spans="1:18" ht="24" collapsed="1" thickBot="1">
      <c r="A264" s="385" t="s">
        <v>95</v>
      </c>
      <c r="B264" s="386"/>
      <c r="C264" s="386"/>
      <c r="D264" s="386"/>
      <c r="E264" s="386"/>
      <c r="F264" s="386"/>
      <c r="G264" s="386"/>
      <c r="H264" s="386"/>
      <c r="I264" s="386"/>
      <c r="J264" s="386"/>
      <c r="K264" s="386"/>
      <c r="L264" s="386"/>
      <c r="M264" s="386"/>
      <c r="N264" s="387"/>
    </row>
    <row r="265" spans="1:18" ht="16.5" thickBot="1">
      <c r="A265" s="81">
        <v>40</v>
      </c>
      <c r="B265" s="379" t="s">
        <v>8</v>
      </c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1"/>
      <c r="N265" s="82">
        <f>SUM(N266:N270)</f>
        <v>2729.5900000000006</v>
      </c>
    </row>
    <row r="266" spans="1:18" ht="60">
      <c r="A266" s="85">
        <v>40.1</v>
      </c>
      <c r="B266" s="90" t="s">
        <v>162</v>
      </c>
      <c r="C266" s="93" t="s">
        <v>137</v>
      </c>
      <c r="D266" s="92">
        <f>+D133</f>
        <v>658.00000000000011</v>
      </c>
      <c r="E266" s="94">
        <v>0.45</v>
      </c>
      <c r="F266" s="94">
        <v>1</v>
      </c>
      <c r="G266" s="94">
        <v>0.1</v>
      </c>
      <c r="H266" s="94">
        <v>0</v>
      </c>
      <c r="I266" s="94">
        <f>+E266+F266+G266+H266</f>
        <v>1.55</v>
      </c>
      <c r="J266" s="88">
        <f>+E266*D266</f>
        <v>296.10000000000008</v>
      </c>
      <c r="K266" s="88">
        <f>+F266*D266</f>
        <v>658.00000000000011</v>
      </c>
      <c r="L266" s="88">
        <f>+G266*D266</f>
        <v>65.800000000000011</v>
      </c>
      <c r="M266" s="88">
        <f>+H266*D266</f>
        <v>0</v>
      </c>
      <c r="N266" s="88">
        <f>+I266*D266</f>
        <v>1019.9000000000002</v>
      </c>
    </row>
    <row r="267" spans="1:18">
      <c r="A267" s="85">
        <v>40.200000000000003</v>
      </c>
      <c r="B267" s="90" t="s">
        <v>138</v>
      </c>
      <c r="C267" s="93" t="s">
        <v>139</v>
      </c>
      <c r="D267" s="92">
        <v>1</v>
      </c>
      <c r="E267" s="94">
        <v>0</v>
      </c>
      <c r="F267" s="94">
        <v>20.149999999999999</v>
      </c>
      <c r="G267" s="94">
        <v>5</v>
      </c>
      <c r="H267" s="94">
        <v>0</v>
      </c>
      <c r="I267" s="94">
        <f>+E267+F267+G267+H267</f>
        <v>25.15</v>
      </c>
      <c r="J267" s="88">
        <f>+E267*D267</f>
        <v>0</v>
      </c>
      <c r="K267" s="88">
        <f>+F267*D267</f>
        <v>20.149999999999999</v>
      </c>
      <c r="L267" s="88">
        <f>+G267*D267</f>
        <v>5</v>
      </c>
      <c r="M267" s="88">
        <f>+H267*D267</f>
        <v>0</v>
      </c>
      <c r="N267" s="88">
        <f>+I267*D267</f>
        <v>25.15</v>
      </c>
    </row>
    <row r="268" spans="1:18" ht="60">
      <c r="A268" s="85">
        <v>40.299999999999997</v>
      </c>
      <c r="B268" s="90" t="s">
        <v>163</v>
      </c>
      <c r="C268" s="93" t="s">
        <v>137</v>
      </c>
      <c r="D268" s="92">
        <f>+D266</f>
        <v>658.00000000000011</v>
      </c>
      <c r="E268" s="94">
        <v>0.2</v>
      </c>
      <c r="F268" s="94">
        <v>0.05</v>
      </c>
      <c r="G268" s="94">
        <v>0.08</v>
      </c>
      <c r="H268" s="94">
        <v>0</v>
      </c>
      <c r="I268" s="94">
        <f>+E268+F268+G268+H268</f>
        <v>0.33</v>
      </c>
      <c r="J268" s="88">
        <f>+E268*D268</f>
        <v>131.60000000000002</v>
      </c>
      <c r="K268" s="88">
        <f>+F268*D268</f>
        <v>32.900000000000006</v>
      </c>
      <c r="L268" s="88">
        <f>+G268*D268</f>
        <v>52.640000000000008</v>
      </c>
      <c r="M268" s="88">
        <f>+H268*D268</f>
        <v>0</v>
      </c>
      <c r="N268" s="88">
        <f>+I268*D268</f>
        <v>217.14000000000004</v>
      </c>
    </row>
    <row r="269" spans="1:18" ht="75">
      <c r="A269" s="85">
        <v>40.4</v>
      </c>
      <c r="B269" s="90" t="s">
        <v>197</v>
      </c>
      <c r="C269" s="85" t="s">
        <v>137</v>
      </c>
      <c r="D269" s="87">
        <f>+'Wood Rural'!Q347</f>
        <v>590</v>
      </c>
      <c r="E269" s="88">
        <v>0.9</v>
      </c>
      <c r="F269" s="88">
        <v>1.2</v>
      </c>
      <c r="G269" s="88">
        <v>0.1</v>
      </c>
      <c r="H269" s="88">
        <v>0</v>
      </c>
      <c r="I269" s="88">
        <f>+E269+F269+G269+H269</f>
        <v>2.2000000000000002</v>
      </c>
      <c r="J269" s="88">
        <f>+E269*D269</f>
        <v>531</v>
      </c>
      <c r="K269" s="88">
        <f>+F269*D269</f>
        <v>708</v>
      </c>
      <c r="L269" s="88">
        <f>+G269*D269</f>
        <v>59</v>
      </c>
      <c r="M269" s="88">
        <f>+H269*D269</f>
        <v>0</v>
      </c>
      <c r="N269" s="88">
        <f>+I269*D269</f>
        <v>1298</v>
      </c>
    </row>
    <row r="270" spans="1:18" ht="60.75" thickBot="1">
      <c r="A270" s="85">
        <v>40.5</v>
      </c>
      <c r="B270" s="90" t="s">
        <v>198</v>
      </c>
      <c r="C270" s="85" t="s">
        <v>137</v>
      </c>
      <c r="D270" s="87">
        <f>+'Wood Rural'!Q364</f>
        <v>77</v>
      </c>
      <c r="E270" s="88">
        <v>0.9</v>
      </c>
      <c r="F270" s="88">
        <v>1.2</v>
      </c>
      <c r="G270" s="88">
        <v>0.1</v>
      </c>
      <c r="H270" s="88">
        <v>0</v>
      </c>
      <c r="I270" s="88">
        <f>+E270+F270+G270+H270</f>
        <v>2.2000000000000002</v>
      </c>
      <c r="J270" s="88">
        <f>+E270*D270</f>
        <v>69.3</v>
      </c>
      <c r="K270" s="88">
        <f>+F270*D270</f>
        <v>92.399999999999991</v>
      </c>
      <c r="L270" s="88">
        <f>+G270*D270</f>
        <v>7.7</v>
      </c>
      <c r="M270" s="88">
        <f>+H270*D270</f>
        <v>0</v>
      </c>
      <c r="N270" s="88">
        <f>+I270*D270</f>
        <v>169.4</v>
      </c>
    </row>
    <row r="271" spans="1:18" ht="16.5" thickBot="1">
      <c r="A271" s="95"/>
      <c r="B271" s="388" t="s">
        <v>160</v>
      </c>
      <c r="C271" s="389"/>
      <c r="D271" s="389"/>
      <c r="E271" s="389"/>
      <c r="F271" s="389"/>
      <c r="G271" s="389"/>
      <c r="H271" s="389"/>
      <c r="I271" s="389"/>
      <c r="J271" s="389"/>
      <c r="K271" s="389"/>
      <c r="L271" s="389"/>
      <c r="M271" s="390"/>
      <c r="N271" s="96">
        <f>+N117+N120+N124+N137+N140+N146+N149+N152+N156+N265</f>
        <v>6043.896200000001</v>
      </c>
    </row>
    <row r="272" spans="1:18" ht="16.5" thickBot="1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</row>
    <row r="273" spans="1:16" ht="24" collapsed="1" thickBot="1">
      <c r="A273" s="385" t="s">
        <v>96</v>
      </c>
      <c r="B273" s="386"/>
      <c r="C273" s="386"/>
      <c r="D273" s="386"/>
      <c r="E273" s="386"/>
      <c r="F273" s="386"/>
      <c r="G273" s="386"/>
      <c r="H273" s="386"/>
      <c r="I273" s="386"/>
      <c r="J273" s="386"/>
      <c r="K273" s="386"/>
      <c r="L273" s="386"/>
      <c r="M273" s="386"/>
      <c r="N273" s="387"/>
    </row>
    <row r="274" spans="1:16" ht="16.5" thickBot="1">
      <c r="A274" s="81">
        <v>40</v>
      </c>
      <c r="B274" s="379" t="s">
        <v>8</v>
      </c>
      <c r="C274" s="380"/>
      <c r="D274" s="380"/>
      <c r="E274" s="380"/>
      <c r="F274" s="380"/>
      <c r="G274" s="380"/>
      <c r="H274" s="380"/>
      <c r="I274" s="380"/>
      <c r="J274" s="380"/>
      <c r="K274" s="380"/>
      <c r="L274" s="380"/>
      <c r="M274" s="381"/>
      <c r="N274" s="82">
        <f>SUM(N275:O278)</f>
        <v>1146.0300000000002</v>
      </c>
    </row>
    <row r="275" spans="1:16" ht="60">
      <c r="A275" s="85">
        <v>40.1</v>
      </c>
      <c r="B275" s="90" t="s">
        <v>162</v>
      </c>
      <c r="C275" s="93" t="s">
        <v>137</v>
      </c>
      <c r="D275" s="92">
        <f>+D172</f>
        <v>196</v>
      </c>
      <c r="E275" s="94">
        <v>0.45</v>
      </c>
      <c r="F275" s="94">
        <v>1</v>
      </c>
      <c r="G275" s="94">
        <v>0.1</v>
      </c>
      <c r="H275" s="94">
        <v>0</v>
      </c>
      <c r="I275" s="88">
        <f>+E275+F275+G275+H275</f>
        <v>1.55</v>
      </c>
      <c r="J275" s="88">
        <f>+E275*D275</f>
        <v>88.2</v>
      </c>
      <c r="K275" s="88">
        <f>+F275*D275</f>
        <v>196</v>
      </c>
      <c r="L275" s="88">
        <f>+G275*D275</f>
        <v>19.600000000000001</v>
      </c>
      <c r="M275" s="88">
        <f>+H275*D275</f>
        <v>0</v>
      </c>
      <c r="N275" s="88">
        <f>+I275*D275</f>
        <v>303.8</v>
      </c>
    </row>
    <row r="276" spans="1:16">
      <c r="A276" s="85">
        <v>40.200000000000003</v>
      </c>
      <c r="B276" s="90" t="s">
        <v>138</v>
      </c>
      <c r="C276" s="93" t="s">
        <v>139</v>
      </c>
      <c r="D276" s="92">
        <v>1</v>
      </c>
      <c r="E276" s="94">
        <v>0</v>
      </c>
      <c r="F276" s="94">
        <v>20.149999999999999</v>
      </c>
      <c r="G276" s="94">
        <v>5</v>
      </c>
      <c r="H276" s="94">
        <v>0</v>
      </c>
      <c r="I276" s="88">
        <f>+E276+F276+G276+H276</f>
        <v>25.15</v>
      </c>
      <c r="J276" s="88">
        <f>+E276*D276</f>
        <v>0</v>
      </c>
      <c r="K276" s="88">
        <f>+F276*D276</f>
        <v>20.149999999999999</v>
      </c>
      <c r="L276" s="88">
        <f>+G276*D276</f>
        <v>5</v>
      </c>
      <c r="M276" s="88">
        <f>+H276*D276</f>
        <v>0</v>
      </c>
      <c r="N276" s="88">
        <f>+I276*D276</f>
        <v>25.15</v>
      </c>
    </row>
    <row r="277" spans="1:16" ht="60">
      <c r="A277" s="85">
        <v>40.299999999999997</v>
      </c>
      <c r="B277" s="90" t="s">
        <v>163</v>
      </c>
      <c r="C277" s="93" t="s">
        <v>137</v>
      </c>
      <c r="D277" s="92">
        <f>+D275</f>
        <v>196</v>
      </c>
      <c r="E277" s="94">
        <v>0.2</v>
      </c>
      <c r="F277" s="94">
        <v>0.05</v>
      </c>
      <c r="G277" s="94">
        <v>0.08</v>
      </c>
      <c r="H277" s="94">
        <v>0</v>
      </c>
      <c r="I277" s="88">
        <f>+E277+F277+G277+H277</f>
        <v>0.33</v>
      </c>
      <c r="J277" s="88">
        <f>+E277*D277</f>
        <v>39.200000000000003</v>
      </c>
      <c r="K277" s="88">
        <f>+F277*D277</f>
        <v>9.8000000000000007</v>
      </c>
      <c r="L277" s="88">
        <f>+G277*D277</f>
        <v>15.68</v>
      </c>
      <c r="M277" s="88">
        <f>+H277*D277</f>
        <v>0</v>
      </c>
      <c r="N277" s="88">
        <f>+I277*D277</f>
        <v>64.680000000000007</v>
      </c>
    </row>
    <row r="278" spans="1:16" ht="75.75" thickBot="1">
      <c r="A278" s="85">
        <v>40.4</v>
      </c>
      <c r="B278" s="90" t="s">
        <v>197</v>
      </c>
      <c r="C278" s="85" t="s">
        <v>137</v>
      </c>
      <c r="D278" s="87">
        <f>+'Wood Rural'!Q371</f>
        <v>342</v>
      </c>
      <c r="E278" s="88">
        <v>0.9</v>
      </c>
      <c r="F278" s="88">
        <v>1.2</v>
      </c>
      <c r="G278" s="88">
        <v>0.1</v>
      </c>
      <c r="H278" s="88">
        <v>0</v>
      </c>
      <c r="I278" s="88">
        <f>+E278+F278+G278+H278</f>
        <v>2.2000000000000002</v>
      </c>
      <c r="J278" s="88">
        <f>+E278*D278</f>
        <v>307.8</v>
      </c>
      <c r="K278" s="88">
        <f>+F278*D278</f>
        <v>410.4</v>
      </c>
      <c r="L278" s="88">
        <f>+G278*D278</f>
        <v>34.200000000000003</v>
      </c>
      <c r="M278" s="88">
        <f>+H278*D278</f>
        <v>0</v>
      </c>
      <c r="N278" s="88">
        <f>+I278*D278</f>
        <v>752.40000000000009</v>
      </c>
    </row>
    <row r="279" spans="1:16" ht="16.5" thickBot="1">
      <c r="A279" s="95"/>
      <c r="B279" s="388" t="s">
        <v>160</v>
      </c>
      <c r="C279" s="389"/>
      <c r="D279" s="389"/>
      <c r="E279" s="389"/>
      <c r="F279" s="389"/>
      <c r="G279" s="389"/>
      <c r="H279" s="389"/>
      <c r="I279" s="389"/>
      <c r="J279" s="389"/>
      <c r="K279" s="389"/>
      <c r="L279" s="389"/>
      <c r="M279" s="390"/>
      <c r="N279" s="96">
        <f>+N161+N164+N168+N177+N181+N184+N186+N189+N274</f>
        <v>2149.161075</v>
      </c>
    </row>
    <row r="280" spans="1:16" collapsed="1"/>
    <row r="282" spans="1:16">
      <c r="A282" s="391"/>
      <c r="B282" s="391"/>
      <c r="C282" s="391"/>
      <c r="D282" s="391"/>
      <c r="E282" s="391"/>
      <c r="F282" s="391"/>
      <c r="G282" s="391"/>
      <c r="H282" s="391"/>
      <c r="I282" s="391"/>
      <c r="J282" s="391"/>
      <c r="K282" s="391"/>
      <c r="L282" s="391"/>
      <c r="M282" s="391"/>
      <c r="N282" s="391"/>
      <c r="O282" s="391"/>
      <c r="P282" s="391"/>
    </row>
    <row r="284" spans="1:16" ht="21">
      <c r="A284" s="344" t="s">
        <v>199</v>
      </c>
      <c r="B284" s="344"/>
      <c r="C284" s="344"/>
      <c r="D284" s="344"/>
      <c r="E284" s="344"/>
      <c r="F284" s="344"/>
      <c r="G284" s="344"/>
      <c r="H284" s="344"/>
      <c r="I284" s="344"/>
      <c r="J284" s="344"/>
      <c r="K284" s="344"/>
      <c r="L284" s="344"/>
      <c r="M284" s="344"/>
      <c r="N284" s="344"/>
    </row>
    <row r="285" spans="1:16" ht="16.5" thickBot="1"/>
    <row r="286" spans="1:16" ht="32.25" thickBot="1">
      <c r="A286" s="345" t="s">
        <v>92</v>
      </c>
      <c r="B286" s="346"/>
      <c r="C286" s="346"/>
      <c r="D286" s="346"/>
      <c r="E286" s="346"/>
      <c r="F286" s="347"/>
      <c r="G286" s="54" t="s">
        <v>93</v>
      </c>
      <c r="H286" s="54" t="s">
        <v>94</v>
      </c>
      <c r="I286" s="348" t="s">
        <v>95</v>
      </c>
      <c r="J286" s="349"/>
      <c r="K286" s="350" t="s">
        <v>96</v>
      </c>
      <c r="L286" s="351"/>
      <c r="M286" s="54" t="s">
        <v>97</v>
      </c>
      <c r="N286" s="55" t="s">
        <v>98</v>
      </c>
    </row>
    <row r="287" spans="1:16" ht="21">
      <c r="A287" s="328" t="s">
        <v>99</v>
      </c>
      <c r="B287" s="329"/>
      <c r="C287" s="329"/>
      <c r="D287" s="330"/>
      <c r="E287" s="331">
        <f>+G287+H287+I287+K287+M287+N287</f>
        <v>25315.687941666671</v>
      </c>
      <c r="F287" s="332"/>
      <c r="G287" s="58">
        <f>+N304</f>
        <v>6276.1785333333337</v>
      </c>
      <c r="H287" s="58">
        <f>+N310</f>
        <v>6276.1785333333337</v>
      </c>
      <c r="I287" s="333">
        <f>+N318</f>
        <v>6111.0512000000017</v>
      </c>
      <c r="J287" s="334"/>
      <c r="K287" s="333">
        <f>+K233</f>
        <v>2149.161075</v>
      </c>
      <c r="L287" s="335"/>
      <c r="M287" s="58">
        <f>+M233</f>
        <v>1702.8486</v>
      </c>
      <c r="N287" s="59">
        <f>+N233</f>
        <v>2800.27</v>
      </c>
    </row>
    <row r="288" spans="1:16" ht="21.75" thickBot="1">
      <c r="A288" s="336" t="s">
        <v>100</v>
      </c>
      <c r="B288" s="337"/>
      <c r="C288" s="337"/>
      <c r="D288" s="337"/>
      <c r="E288" s="338">
        <f>+G288+H288+I288+K288+M288+N288</f>
        <v>18622.170541666666</v>
      </c>
      <c r="F288" s="339"/>
      <c r="G288" s="62">
        <f>+N55+N58+N64+N68+N247+N301</f>
        <v>5170.5623333333333</v>
      </c>
      <c r="H288" s="63">
        <f>+N96+N99+N105+N109+N256+N307</f>
        <v>5170.5623333333333</v>
      </c>
      <c r="I288" s="340">
        <f>+N137+N146+N149+N152+N265+N313</f>
        <v>5005.3100000000013</v>
      </c>
      <c r="J288" s="341"/>
      <c r="K288" s="340">
        <f>+K234</f>
        <v>1657.9783750000001</v>
      </c>
      <c r="L288" s="341"/>
      <c r="M288" s="63">
        <f>+M234</f>
        <v>1617.7574999999999</v>
      </c>
      <c r="N288" s="64"/>
    </row>
    <row r="289" spans="1:14" ht="21.75" thickBot="1">
      <c r="A289" s="53"/>
      <c r="B289" s="53"/>
      <c r="C289" s="53"/>
      <c r="D289" s="53"/>
      <c r="E289" s="67"/>
      <c r="F289" s="67"/>
      <c r="G289" s="68"/>
      <c r="H289" s="68"/>
      <c r="I289" s="69"/>
      <c r="J289" s="70"/>
      <c r="K289" s="69"/>
      <c r="L289" s="70"/>
      <c r="M289" s="68"/>
      <c r="N289" s="66"/>
    </row>
    <row r="290" spans="1:14" ht="21.75" thickBot="1">
      <c r="A290" s="359" t="s">
        <v>101</v>
      </c>
      <c r="B290" s="360"/>
      <c r="C290" s="360"/>
      <c r="D290" s="360"/>
      <c r="E290" s="331">
        <f>+N56+N59+N97+N100+N138+N178+N179+N206+N248+N250+N251+N252+N257+N259+N260+N261+N266+N268+N269+N270+N275+N277+N278+N302+N303+N308+N309+N314+N315</f>
        <v>13260.213541666664</v>
      </c>
      <c r="F290" s="332"/>
      <c r="G290" s="71">
        <f>+E290/E287</f>
        <v>0.52379431964169143</v>
      </c>
      <c r="H290" s="68"/>
      <c r="I290" s="361">
        <f>+E287-E290</f>
        <v>12055.474400000006</v>
      </c>
      <c r="J290" s="361"/>
      <c r="K290" s="357"/>
      <c r="L290" s="357"/>
      <c r="M290" s="357"/>
      <c r="N290" s="357"/>
    </row>
    <row r="291" spans="1:14" ht="21.75" thickBot="1">
      <c r="A291" s="352" t="s">
        <v>102</v>
      </c>
      <c r="B291" s="353"/>
      <c r="C291" s="353"/>
      <c r="D291" s="353"/>
      <c r="E291" s="354">
        <f>(+E237+L302+L303+L308+L309+L314+L315+L316+L317)-L61-L62-L63-L102-L103-L104-L141-L142-L143-L144-L145</f>
        <v>1828.9139499999992</v>
      </c>
      <c r="F291" s="355"/>
      <c r="G291" s="72">
        <f>+E291/E287</f>
        <v>7.2244291927371251E-2</v>
      </c>
      <c r="H291" s="68"/>
      <c r="I291" s="362" t="s">
        <v>103</v>
      </c>
      <c r="J291" s="363"/>
      <c r="K291" s="363"/>
      <c r="L291" s="363"/>
      <c r="M291" s="364">
        <f>+E287-E290</f>
        <v>12055.474400000006</v>
      </c>
      <c r="N291" s="365"/>
    </row>
    <row r="292" spans="1:14" ht="21">
      <c r="A292" s="352" t="s">
        <v>104</v>
      </c>
      <c r="B292" s="353"/>
      <c r="C292" s="353"/>
      <c r="D292" s="353"/>
      <c r="E292" s="354">
        <f>(+E238+J302+J303+J308+J309+J314+J315+J316+J317)-J61-J62-J63-J102-J103-J104-J141-J142-J143-J144-J145</f>
        <v>7712.3019916666653</v>
      </c>
      <c r="F292" s="355"/>
      <c r="G292" s="72">
        <f>+E292/E287</f>
        <v>0.3046451674328437</v>
      </c>
      <c r="H292" s="68"/>
      <c r="I292" s="356"/>
      <c r="J292" s="356"/>
      <c r="K292" s="69"/>
      <c r="L292" s="70"/>
      <c r="M292" s="68"/>
      <c r="N292" s="66"/>
    </row>
    <row r="293" spans="1:14" ht="21">
      <c r="A293" s="352" t="s">
        <v>105</v>
      </c>
      <c r="B293" s="353"/>
      <c r="C293" s="353"/>
      <c r="D293" s="353"/>
      <c r="E293" s="354">
        <f>(+E239+K302+K303+K308+K309+K314+K315+K316+K317)-K61-K62-K63-K102-K103-K104-K141-K142-K143-K144-K145</f>
        <v>13556.002000000008</v>
      </c>
      <c r="F293" s="355"/>
      <c r="G293" s="72">
        <f>+E293/E287</f>
        <v>0.53547831807834889</v>
      </c>
      <c r="H293" s="68"/>
      <c r="I293" s="69"/>
      <c r="J293" s="357">
        <f>+E291+E292+E293+E294</f>
        <v>25315.687941666674</v>
      </c>
      <c r="K293" s="358"/>
      <c r="L293" s="70"/>
      <c r="M293" s="357"/>
      <c r="N293" s="357"/>
    </row>
    <row r="294" spans="1:14" ht="21.75" thickBot="1">
      <c r="A294" s="336" t="s">
        <v>106</v>
      </c>
      <c r="B294" s="337"/>
      <c r="C294" s="337"/>
      <c r="D294" s="337"/>
      <c r="E294" s="338">
        <f>+E240</f>
        <v>2218.4700000000003</v>
      </c>
      <c r="F294" s="339"/>
      <c r="G294" s="72">
        <f>+E294/E287</f>
        <v>8.7632222561436199E-2</v>
      </c>
      <c r="H294" s="68"/>
      <c r="I294" s="69"/>
      <c r="J294" s="357"/>
      <c r="K294" s="358"/>
      <c r="L294" s="70"/>
      <c r="M294" s="357"/>
      <c r="N294" s="357"/>
    </row>
    <row r="295" spans="1:14" ht="16.5" thickBot="1"/>
    <row r="296" spans="1:14" ht="16.5" thickBot="1">
      <c r="A296" s="366" t="s">
        <v>107</v>
      </c>
      <c r="B296" s="367"/>
      <c r="C296" s="367"/>
      <c r="D296" s="367"/>
      <c r="E296" s="367"/>
      <c r="F296" s="367"/>
      <c r="G296" s="367"/>
      <c r="H296" s="367"/>
      <c r="I296" s="367"/>
      <c r="J296" s="367"/>
      <c r="K296" s="367"/>
      <c r="L296" s="367"/>
      <c r="M296" s="367"/>
      <c r="N296" s="368"/>
    </row>
    <row r="297" spans="1:14">
      <c r="A297" s="369" t="s">
        <v>108</v>
      </c>
      <c r="B297" s="371" t="s">
        <v>109</v>
      </c>
      <c r="C297" s="371" t="s">
        <v>110</v>
      </c>
      <c r="D297" s="373" t="s">
        <v>111</v>
      </c>
      <c r="E297" s="375" t="s">
        <v>112</v>
      </c>
      <c r="F297" s="376"/>
      <c r="G297" s="376"/>
      <c r="H297" s="376"/>
      <c r="I297" s="376"/>
      <c r="J297" s="369" t="s">
        <v>113</v>
      </c>
      <c r="K297" s="371"/>
      <c r="L297" s="371"/>
      <c r="M297" s="371"/>
      <c r="N297" s="377"/>
    </row>
    <row r="298" spans="1:14" ht="26.25" thickBot="1">
      <c r="A298" s="370"/>
      <c r="B298" s="372"/>
      <c r="C298" s="372"/>
      <c r="D298" s="374"/>
      <c r="E298" s="75" t="s">
        <v>114</v>
      </c>
      <c r="F298" s="76" t="s">
        <v>115</v>
      </c>
      <c r="G298" s="76" t="s">
        <v>116</v>
      </c>
      <c r="H298" s="76" t="s">
        <v>117</v>
      </c>
      <c r="I298" s="77" t="s">
        <v>118</v>
      </c>
      <c r="J298" s="75" t="s">
        <v>114</v>
      </c>
      <c r="K298" s="76" t="s">
        <v>115</v>
      </c>
      <c r="L298" s="76" t="s">
        <v>116</v>
      </c>
      <c r="M298" s="76" t="s">
        <v>117</v>
      </c>
      <c r="N298" s="78" t="s">
        <v>11</v>
      </c>
    </row>
    <row r="299" spans="1:14" ht="16.5" thickBot="1">
      <c r="A299" s="392"/>
      <c r="B299" s="393"/>
      <c r="C299" s="393"/>
      <c r="D299" s="393"/>
      <c r="E299" s="393"/>
      <c r="F299" s="393"/>
      <c r="G299" s="393"/>
      <c r="H299" s="393"/>
      <c r="I299" s="393"/>
      <c r="J299" s="393"/>
      <c r="K299" s="393"/>
      <c r="L299" s="393"/>
      <c r="M299" s="393"/>
      <c r="N299" s="394"/>
    </row>
    <row r="300" spans="1:14" ht="24" thickBot="1">
      <c r="A300" s="385" t="s">
        <v>119</v>
      </c>
      <c r="B300" s="386"/>
      <c r="C300" s="386"/>
      <c r="D300" s="386"/>
      <c r="E300" s="386"/>
      <c r="F300" s="386"/>
      <c r="G300" s="386"/>
      <c r="H300" s="386"/>
      <c r="I300" s="386"/>
      <c r="J300" s="386"/>
      <c r="K300" s="386"/>
      <c r="L300" s="386"/>
      <c r="M300" s="386"/>
      <c r="N300" s="387"/>
    </row>
    <row r="301" spans="1:14" ht="16.5" thickBot="1">
      <c r="A301" s="81">
        <v>70</v>
      </c>
      <c r="B301" s="379" t="s">
        <v>7</v>
      </c>
      <c r="C301" s="380"/>
      <c r="D301" s="380"/>
      <c r="E301" s="380"/>
      <c r="F301" s="380"/>
      <c r="G301" s="380"/>
      <c r="H301" s="380"/>
      <c r="I301" s="380"/>
      <c r="J301" s="380"/>
      <c r="K301" s="380"/>
      <c r="L301" s="380"/>
      <c r="M301" s="381"/>
      <c r="N301" s="82">
        <f>SUM(N302:O303)</f>
        <v>748.25</v>
      </c>
    </row>
    <row r="302" spans="1:14" ht="30">
      <c r="A302" s="85">
        <v>70.099999999999994</v>
      </c>
      <c r="B302" s="90" t="s">
        <v>147</v>
      </c>
      <c r="C302" s="93" t="s">
        <v>137</v>
      </c>
      <c r="D302" s="92">
        <f>+D61</f>
        <v>190</v>
      </c>
      <c r="E302" s="94">
        <v>0.45</v>
      </c>
      <c r="F302" s="94">
        <v>1</v>
      </c>
      <c r="G302" s="94">
        <v>0.1</v>
      </c>
      <c r="H302" s="94">
        <v>0</v>
      </c>
      <c r="I302" s="94">
        <f>+E302+F302+G302+H302</f>
        <v>1.55</v>
      </c>
      <c r="J302" s="94">
        <f>+E302*D302</f>
        <v>85.5</v>
      </c>
      <c r="K302" s="88">
        <f>+F302*D302</f>
        <v>190</v>
      </c>
      <c r="L302" s="88">
        <f>+G302*D302</f>
        <v>19</v>
      </c>
      <c r="M302" s="88">
        <f>+H302*D302</f>
        <v>0</v>
      </c>
      <c r="N302" s="88">
        <f>+I302*D302</f>
        <v>294.5</v>
      </c>
    </row>
    <row r="303" spans="1:14" ht="45.75" thickBot="1">
      <c r="A303" s="85">
        <v>70.2</v>
      </c>
      <c r="B303" s="90" t="s">
        <v>200</v>
      </c>
      <c r="C303" s="85" t="s">
        <v>137</v>
      </c>
      <c r="D303" s="87">
        <f>+'Wood Rural'!Q383</f>
        <v>206.25</v>
      </c>
      <c r="E303" s="88">
        <v>0.9</v>
      </c>
      <c r="F303" s="88">
        <v>1.2</v>
      </c>
      <c r="G303" s="88">
        <v>0.1</v>
      </c>
      <c r="H303" s="88">
        <v>0</v>
      </c>
      <c r="I303" s="88">
        <f>+E303+F303+G303+H303</f>
        <v>2.2000000000000002</v>
      </c>
      <c r="J303" s="88">
        <f>+E303*D303</f>
        <v>185.625</v>
      </c>
      <c r="K303" s="88">
        <f>+F303*D303</f>
        <v>247.5</v>
      </c>
      <c r="L303" s="88">
        <f>+G303*D303</f>
        <v>20.625</v>
      </c>
      <c r="M303" s="88">
        <f>+H303*D303</f>
        <v>0</v>
      </c>
      <c r="N303" s="88">
        <f>+I303*D303</f>
        <v>453.75000000000006</v>
      </c>
    </row>
    <row r="304" spans="1:14" ht="16.5" thickBot="1">
      <c r="A304" s="95"/>
      <c r="B304" s="388" t="s">
        <v>160</v>
      </c>
      <c r="C304" s="389"/>
      <c r="D304" s="389"/>
      <c r="E304" s="389"/>
      <c r="F304" s="389"/>
      <c r="G304" s="389"/>
      <c r="H304" s="389"/>
      <c r="I304" s="389"/>
      <c r="J304" s="389"/>
      <c r="K304" s="389"/>
      <c r="L304" s="389"/>
      <c r="M304" s="390"/>
      <c r="N304" s="96">
        <f>+N253-N60+N301</f>
        <v>6276.1785333333337</v>
      </c>
    </row>
    <row r="305" spans="1:16" ht="16.5" thickBot="1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</row>
    <row r="306" spans="1:16" ht="24" thickBot="1">
      <c r="A306" s="385" t="s">
        <v>161</v>
      </c>
      <c r="B306" s="386"/>
      <c r="C306" s="386"/>
      <c r="D306" s="386"/>
      <c r="E306" s="386"/>
      <c r="F306" s="386"/>
      <c r="G306" s="386"/>
      <c r="H306" s="386"/>
      <c r="I306" s="386"/>
      <c r="J306" s="386"/>
      <c r="K306" s="386"/>
      <c r="L306" s="386"/>
      <c r="M306" s="386"/>
      <c r="N306" s="387"/>
    </row>
    <row r="307" spans="1:16" ht="16.5" thickBot="1">
      <c r="A307" s="81">
        <v>70</v>
      </c>
      <c r="B307" s="379" t="s">
        <v>7</v>
      </c>
      <c r="C307" s="380"/>
      <c r="D307" s="380"/>
      <c r="E307" s="380"/>
      <c r="F307" s="380"/>
      <c r="G307" s="380"/>
      <c r="H307" s="380"/>
      <c r="I307" s="380"/>
      <c r="J307" s="380"/>
      <c r="K307" s="380"/>
      <c r="L307" s="380"/>
      <c r="M307" s="381"/>
      <c r="N307" s="82">
        <f>SUM(N308:O309)</f>
        <v>748.25</v>
      </c>
    </row>
    <row r="308" spans="1:16" ht="30">
      <c r="A308" s="85">
        <v>70.099999999999994</v>
      </c>
      <c r="B308" s="90" t="s">
        <v>147</v>
      </c>
      <c r="C308" s="93" t="s">
        <v>137</v>
      </c>
      <c r="D308" s="92">
        <f>+D102</f>
        <v>190</v>
      </c>
      <c r="E308" s="94">
        <v>0.45</v>
      </c>
      <c r="F308" s="94">
        <v>1</v>
      </c>
      <c r="G308" s="94">
        <v>0.1</v>
      </c>
      <c r="H308" s="94">
        <v>0</v>
      </c>
      <c r="I308" s="94">
        <f>+E308+F308+G308+H308</f>
        <v>1.55</v>
      </c>
      <c r="J308" s="94">
        <f>+E308*D308</f>
        <v>85.5</v>
      </c>
      <c r="K308" s="88">
        <f>+F308*D308</f>
        <v>190</v>
      </c>
      <c r="L308" s="88">
        <f>+G308*D308</f>
        <v>19</v>
      </c>
      <c r="M308" s="88">
        <f>+H308*D308</f>
        <v>0</v>
      </c>
      <c r="N308" s="88">
        <f>+I308*D308</f>
        <v>294.5</v>
      </c>
    </row>
    <row r="309" spans="1:16" ht="45.75" thickBot="1">
      <c r="A309" s="85">
        <v>70.2</v>
      </c>
      <c r="B309" s="90" t="s">
        <v>200</v>
      </c>
      <c r="C309" s="85" t="s">
        <v>137</v>
      </c>
      <c r="D309" s="87">
        <f>+'Wood Rural'!Q386</f>
        <v>206.25</v>
      </c>
      <c r="E309" s="88">
        <v>0.9</v>
      </c>
      <c r="F309" s="88">
        <v>1.2</v>
      </c>
      <c r="G309" s="88">
        <v>0.1</v>
      </c>
      <c r="H309" s="88">
        <v>0</v>
      </c>
      <c r="I309" s="88">
        <f>+E309+F309+G309+H309</f>
        <v>2.2000000000000002</v>
      </c>
      <c r="J309" s="88">
        <f>+E309*D309</f>
        <v>185.625</v>
      </c>
      <c r="K309" s="88">
        <f>+F309*D309</f>
        <v>247.5</v>
      </c>
      <c r="L309" s="88">
        <f>+G309*D309</f>
        <v>20.625</v>
      </c>
      <c r="M309" s="88">
        <f>+H309*D309</f>
        <v>0</v>
      </c>
      <c r="N309" s="88">
        <f>+I309*D309</f>
        <v>453.75000000000006</v>
      </c>
    </row>
    <row r="310" spans="1:16" ht="16.5" thickBot="1">
      <c r="A310" s="95"/>
      <c r="B310" s="388" t="s">
        <v>160</v>
      </c>
      <c r="C310" s="389"/>
      <c r="D310" s="389"/>
      <c r="E310" s="389"/>
      <c r="F310" s="389"/>
      <c r="G310" s="389"/>
      <c r="H310" s="389"/>
      <c r="I310" s="389"/>
      <c r="J310" s="389"/>
      <c r="K310" s="389"/>
      <c r="L310" s="389"/>
      <c r="M310" s="390"/>
      <c r="N310" s="96">
        <f>+N262-N101+N307</f>
        <v>6276.1785333333337</v>
      </c>
    </row>
    <row r="311" spans="1:16" ht="16.5" thickBot="1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</row>
    <row r="312" spans="1:16" ht="24" thickBot="1">
      <c r="A312" s="385" t="s">
        <v>95</v>
      </c>
      <c r="B312" s="386"/>
      <c r="C312" s="386"/>
      <c r="D312" s="386"/>
      <c r="E312" s="386"/>
      <c r="F312" s="386"/>
      <c r="G312" s="386"/>
      <c r="H312" s="386"/>
      <c r="I312" s="386"/>
      <c r="J312" s="386"/>
      <c r="K312" s="386"/>
      <c r="L312" s="386"/>
      <c r="M312" s="386"/>
      <c r="N312" s="387"/>
    </row>
    <row r="313" spans="1:16" ht="16.5" thickBot="1">
      <c r="A313" s="81">
        <v>70</v>
      </c>
      <c r="B313" s="379" t="s">
        <v>7</v>
      </c>
      <c r="C313" s="380"/>
      <c r="D313" s="380"/>
      <c r="E313" s="380"/>
      <c r="F313" s="380"/>
      <c r="G313" s="380"/>
      <c r="H313" s="380"/>
      <c r="I313" s="380"/>
      <c r="J313" s="380"/>
      <c r="K313" s="380"/>
      <c r="L313" s="380"/>
      <c r="M313" s="381"/>
      <c r="N313" s="82">
        <f>SUM(N314:O317)</f>
        <v>792.83999999999992</v>
      </c>
    </row>
    <row r="314" spans="1:16" ht="30">
      <c r="A314" s="85">
        <v>70.099999999999994</v>
      </c>
      <c r="B314" s="90" t="s">
        <v>147</v>
      </c>
      <c r="C314" s="93" t="s">
        <v>137</v>
      </c>
      <c r="D314" s="92">
        <f>+D141</f>
        <v>190</v>
      </c>
      <c r="E314" s="94">
        <v>0.45</v>
      </c>
      <c r="F314" s="94">
        <v>1</v>
      </c>
      <c r="G314" s="94">
        <v>0.1</v>
      </c>
      <c r="H314" s="94">
        <v>0</v>
      </c>
      <c r="I314" s="94">
        <f>+E314+F314+G314+H314</f>
        <v>1.55</v>
      </c>
      <c r="J314" s="94">
        <f>+E314*D314</f>
        <v>85.5</v>
      </c>
      <c r="K314" s="88">
        <f>+F314*D314</f>
        <v>190</v>
      </c>
      <c r="L314" s="88">
        <f>+G314*D314</f>
        <v>19</v>
      </c>
      <c r="M314" s="88">
        <f>+H314*D314</f>
        <v>0</v>
      </c>
      <c r="N314" s="88">
        <f>+I314*D314</f>
        <v>294.5</v>
      </c>
    </row>
    <row r="315" spans="1:16" ht="45">
      <c r="A315" s="85">
        <v>70.2</v>
      </c>
      <c r="B315" s="90" t="s">
        <v>200</v>
      </c>
      <c r="C315" s="85" t="s">
        <v>137</v>
      </c>
      <c r="D315" s="87">
        <f>+'Wood Rural'!Q389</f>
        <v>206.25</v>
      </c>
      <c r="E315" s="88">
        <v>0.9</v>
      </c>
      <c r="F315" s="88">
        <v>1.2</v>
      </c>
      <c r="G315" s="88">
        <v>0.1</v>
      </c>
      <c r="H315" s="88">
        <v>0</v>
      </c>
      <c r="I315" s="88">
        <f>+E315+F315+G315+H315</f>
        <v>2.2000000000000002</v>
      </c>
      <c r="J315" s="88">
        <f>+E315*D315</f>
        <v>185.625</v>
      </c>
      <c r="K315" s="88">
        <f>+F315*D315</f>
        <v>247.5</v>
      </c>
      <c r="L315" s="88">
        <f>+G315*D315</f>
        <v>20.625</v>
      </c>
      <c r="M315" s="88">
        <f>+H315*D315</f>
        <v>0</v>
      </c>
      <c r="N315" s="88">
        <f>+I315*D315</f>
        <v>453.75000000000006</v>
      </c>
    </row>
    <row r="316" spans="1:16" ht="30">
      <c r="A316" s="85">
        <v>70.3</v>
      </c>
      <c r="B316" s="90" t="s">
        <v>164</v>
      </c>
      <c r="C316" s="85" t="s">
        <v>122</v>
      </c>
      <c r="D316" s="87">
        <v>2.4500000000000002</v>
      </c>
      <c r="E316" s="88">
        <v>5.2</v>
      </c>
      <c r="F316" s="88">
        <v>6</v>
      </c>
      <c r="G316" s="88">
        <v>1.75</v>
      </c>
      <c r="H316" s="88">
        <v>0</v>
      </c>
      <c r="I316" s="88">
        <f>+E316+F316+G316+H316</f>
        <v>12.95</v>
      </c>
      <c r="J316" s="88">
        <f>+E316*D316</f>
        <v>12.740000000000002</v>
      </c>
      <c r="K316" s="88">
        <f>+F316*D316</f>
        <v>14.700000000000001</v>
      </c>
      <c r="L316" s="88">
        <f>+G316*D316</f>
        <v>4.2875000000000005</v>
      </c>
      <c r="M316" s="88">
        <f>+H316*D316</f>
        <v>0</v>
      </c>
      <c r="N316" s="88">
        <f>+I316*D316</f>
        <v>31.727499999999999</v>
      </c>
    </row>
    <row r="317" spans="1:16" ht="30.75" thickBot="1">
      <c r="A317" s="85">
        <v>70.400000000000006</v>
      </c>
      <c r="B317" s="90" t="s">
        <v>165</v>
      </c>
      <c r="C317" s="85" t="s">
        <v>122</v>
      </c>
      <c r="D317" s="87">
        <v>2.4500000000000002</v>
      </c>
      <c r="E317" s="88">
        <v>1.5</v>
      </c>
      <c r="F317" s="88">
        <v>2.5</v>
      </c>
      <c r="G317" s="88">
        <v>1.25</v>
      </c>
      <c r="H317" s="88">
        <v>0</v>
      </c>
      <c r="I317" s="88">
        <f>+E317+F317+G317+H317</f>
        <v>5.25</v>
      </c>
      <c r="J317" s="88">
        <f>+E317*D317</f>
        <v>3.6750000000000003</v>
      </c>
      <c r="K317" s="88">
        <f>+F317*D317</f>
        <v>6.125</v>
      </c>
      <c r="L317" s="88">
        <f>+G317*D317</f>
        <v>3.0625</v>
      </c>
      <c r="M317" s="88">
        <f>+H317*D317</f>
        <v>0</v>
      </c>
      <c r="N317" s="88">
        <f>+I317*D317</f>
        <v>12.862500000000001</v>
      </c>
    </row>
    <row r="318" spans="1:16" ht="16.5" thickBot="1">
      <c r="A318" s="95"/>
      <c r="B318" s="388" t="s">
        <v>160</v>
      </c>
      <c r="C318" s="389"/>
      <c r="D318" s="389"/>
      <c r="E318" s="389"/>
      <c r="F318" s="389"/>
      <c r="G318" s="389"/>
      <c r="H318" s="389"/>
      <c r="I318" s="389"/>
      <c r="J318" s="389"/>
      <c r="K318" s="389"/>
      <c r="L318" s="389"/>
      <c r="M318" s="390"/>
      <c r="N318" s="96">
        <f>+N271-N140+N313</f>
        <v>6111.0512000000017</v>
      </c>
    </row>
    <row r="323" spans="7:12">
      <c r="G323" s="103"/>
    </row>
    <row r="324" spans="7:12">
      <c r="L324" s="91"/>
    </row>
  </sheetData>
  <dataConsolidate link="1"/>
  <mergeCells count="203">
    <mergeCell ref="B310:M310"/>
    <mergeCell ref="A312:N312"/>
    <mergeCell ref="B313:M313"/>
    <mergeCell ref="B318:M318"/>
    <mergeCell ref="A299:N299"/>
    <mergeCell ref="A300:N300"/>
    <mergeCell ref="B301:M301"/>
    <mergeCell ref="B304:M304"/>
    <mergeCell ref="A306:N306"/>
    <mergeCell ref="B307:M307"/>
    <mergeCell ref="A297:A298"/>
    <mergeCell ref="B297:B298"/>
    <mergeCell ref="C297:C298"/>
    <mergeCell ref="D297:D298"/>
    <mergeCell ref="E297:I297"/>
    <mergeCell ref="J297:N297"/>
    <mergeCell ref="M293:N293"/>
    <mergeCell ref="A294:D294"/>
    <mergeCell ref="E294:F294"/>
    <mergeCell ref="J294:K294"/>
    <mergeCell ref="M294:N294"/>
    <mergeCell ref="A296:N296"/>
    <mergeCell ref="A292:D292"/>
    <mergeCell ref="E292:F292"/>
    <mergeCell ref="I292:J292"/>
    <mergeCell ref="A293:D293"/>
    <mergeCell ref="E293:F293"/>
    <mergeCell ref="J293:K293"/>
    <mergeCell ref="A290:D290"/>
    <mergeCell ref="E290:F290"/>
    <mergeCell ref="I290:J290"/>
    <mergeCell ref="K290:N290"/>
    <mergeCell ref="A291:D291"/>
    <mergeCell ref="E291:F291"/>
    <mergeCell ref="I291:L291"/>
    <mergeCell ref="M291:N291"/>
    <mergeCell ref="A287:D287"/>
    <mergeCell ref="E287:F287"/>
    <mergeCell ref="I287:J287"/>
    <mergeCell ref="K287:L287"/>
    <mergeCell ref="A288:D288"/>
    <mergeCell ref="E288:F288"/>
    <mergeCell ref="I288:J288"/>
    <mergeCell ref="K288:L288"/>
    <mergeCell ref="B279:M279"/>
    <mergeCell ref="A282:P282"/>
    <mergeCell ref="A284:N284"/>
    <mergeCell ref="A286:F286"/>
    <mergeCell ref="I286:J286"/>
    <mergeCell ref="K286:L286"/>
    <mergeCell ref="B262:M262"/>
    <mergeCell ref="A264:N264"/>
    <mergeCell ref="B265:M265"/>
    <mergeCell ref="B271:M271"/>
    <mergeCell ref="A273:N273"/>
    <mergeCell ref="B274:M274"/>
    <mergeCell ref="A245:N245"/>
    <mergeCell ref="A246:N246"/>
    <mergeCell ref="B247:M247"/>
    <mergeCell ref="B253:M253"/>
    <mergeCell ref="A255:N255"/>
    <mergeCell ref="B256:M256"/>
    <mergeCell ref="A243:A244"/>
    <mergeCell ref="B243:B244"/>
    <mergeCell ref="C243:C244"/>
    <mergeCell ref="D243:D244"/>
    <mergeCell ref="E243:I243"/>
    <mergeCell ref="J243:N243"/>
    <mergeCell ref="M239:N239"/>
    <mergeCell ref="A240:D240"/>
    <mergeCell ref="E240:F240"/>
    <mergeCell ref="J240:K240"/>
    <mergeCell ref="M240:N240"/>
    <mergeCell ref="A242:N242"/>
    <mergeCell ref="A238:D238"/>
    <mergeCell ref="E238:F238"/>
    <mergeCell ref="I238:J238"/>
    <mergeCell ref="A239:D239"/>
    <mergeCell ref="E239:F239"/>
    <mergeCell ref="J239:K239"/>
    <mergeCell ref="A236:D236"/>
    <mergeCell ref="E236:F236"/>
    <mergeCell ref="I236:J236"/>
    <mergeCell ref="K236:N236"/>
    <mergeCell ref="A237:D237"/>
    <mergeCell ref="E237:F237"/>
    <mergeCell ref="I237:L237"/>
    <mergeCell ref="M237:N237"/>
    <mergeCell ref="A233:D233"/>
    <mergeCell ref="E233:F233"/>
    <mergeCell ref="I233:J233"/>
    <mergeCell ref="K233:L233"/>
    <mergeCell ref="A234:D234"/>
    <mergeCell ref="E234:F234"/>
    <mergeCell ref="I234:J234"/>
    <mergeCell ref="K234:L234"/>
    <mergeCell ref="B226:M226"/>
    <mergeCell ref="A228:P228"/>
    <mergeCell ref="A230:N230"/>
    <mergeCell ref="A232:F232"/>
    <mergeCell ref="I232:J232"/>
    <mergeCell ref="K232:L232"/>
    <mergeCell ref="B211:M211"/>
    <mergeCell ref="B213:M213"/>
    <mergeCell ref="A215:N215"/>
    <mergeCell ref="B216:M216"/>
    <mergeCell ref="B222:M222"/>
    <mergeCell ref="B224:M224"/>
    <mergeCell ref="A193:N193"/>
    <mergeCell ref="B194:M194"/>
    <mergeCell ref="B197:M197"/>
    <mergeCell ref="B201:M201"/>
    <mergeCell ref="B203:M203"/>
    <mergeCell ref="B208:M208"/>
    <mergeCell ref="B177:M177"/>
    <mergeCell ref="B181:M181"/>
    <mergeCell ref="B184:M184"/>
    <mergeCell ref="B186:M186"/>
    <mergeCell ref="B189:M189"/>
    <mergeCell ref="B191:M191"/>
    <mergeCell ref="B158:M158"/>
    <mergeCell ref="A160:N160"/>
    <mergeCell ref="B161:M161"/>
    <mergeCell ref="B164:M164"/>
    <mergeCell ref="B168:M168"/>
    <mergeCell ref="B171:M171"/>
    <mergeCell ref="B137:M137"/>
    <mergeCell ref="B140:M140"/>
    <mergeCell ref="B146:M146"/>
    <mergeCell ref="B149:M149"/>
    <mergeCell ref="B152:M152"/>
    <mergeCell ref="B156:M156"/>
    <mergeCell ref="B114:M114"/>
    <mergeCell ref="A116:N116"/>
    <mergeCell ref="B117:M117"/>
    <mergeCell ref="B120:M120"/>
    <mergeCell ref="B124:M124"/>
    <mergeCell ref="B132:M132"/>
    <mergeCell ref="B96:M96"/>
    <mergeCell ref="B99:M99"/>
    <mergeCell ref="B101:M101"/>
    <mergeCell ref="B105:M105"/>
    <mergeCell ref="B109:M109"/>
    <mergeCell ref="B112:M112"/>
    <mergeCell ref="B73:M73"/>
    <mergeCell ref="A75:N75"/>
    <mergeCell ref="B76:M76"/>
    <mergeCell ref="B79:M79"/>
    <mergeCell ref="B83:M83"/>
    <mergeCell ref="B91:M91"/>
    <mergeCell ref="B55:M55"/>
    <mergeCell ref="B58:M58"/>
    <mergeCell ref="B60:M60"/>
    <mergeCell ref="B64:M64"/>
    <mergeCell ref="B68:M68"/>
    <mergeCell ref="B71:M71"/>
    <mergeCell ref="A33:N33"/>
    <mergeCell ref="A34:N34"/>
    <mergeCell ref="B35:M35"/>
    <mergeCell ref="B38:M38"/>
    <mergeCell ref="B42:M42"/>
    <mergeCell ref="B50:M50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4:D24"/>
    <mergeCell ref="E24:F24"/>
    <mergeCell ref="I24:J24"/>
    <mergeCell ref="K24:N24"/>
    <mergeCell ref="A25:D25"/>
    <mergeCell ref="E25:F25"/>
    <mergeCell ref="I25:L25"/>
    <mergeCell ref="M25:N25"/>
    <mergeCell ref="A21:D21"/>
    <mergeCell ref="E21:F21"/>
    <mergeCell ref="I21:J21"/>
    <mergeCell ref="K21:L21"/>
    <mergeCell ref="A22:D22"/>
    <mergeCell ref="E22:F22"/>
    <mergeCell ref="I22:J22"/>
    <mergeCell ref="K22:L22"/>
    <mergeCell ref="A1:N1"/>
    <mergeCell ref="A2:N2"/>
    <mergeCell ref="A18:N18"/>
    <mergeCell ref="A20:F20"/>
    <mergeCell ref="I20:J20"/>
    <mergeCell ref="K20:L20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6"/>
  <sheetViews>
    <sheetView showGridLines="0" topLeftCell="A34" zoomScale="90" zoomScaleNormal="90" workbookViewId="0">
      <selection activeCell="B46" sqref="B46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7.57031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4" customHeight="1">
      <c r="A2" s="343" t="s">
        <v>90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4" customHeight="1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4" customHeight="1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4" customHeight="1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4" customHeight="1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4" customHeight="1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4" customHeight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4" customHeight="1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4" customHeight="1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4" customHeigh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4" customHeight="1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4" customHeight="1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4" customHeight="1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4" customHeight="1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4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1">
      <c r="A17" s="344" t="s">
        <v>201</v>
      </c>
      <c r="B17" s="344"/>
      <c r="C17" s="344"/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53"/>
    </row>
    <row r="18" spans="1:16" ht="21.75" thickBo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32.25" thickBot="1">
      <c r="A19" s="345" t="s">
        <v>92</v>
      </c>
      <c r="B19" s="346"/>
      <c r="C19" s="346"/>
      <c r="D19" s="346"/>
      <c r="E19" s="346"/>
      <c r="F19" s="347"/>
      <c r="G19" s="54" t="s">
        <v>93</v>
      </c>
      <c r="H19" s="54" t="s">
        <v>94</v>
      </c>
      <c r="I19" s="348" t="s">
        <v>95</v>
      </c>
      <c r="J19" s="349"/>
      <c r="K19" s="350" t="s">
        <v>96</v>
      </c>
      <c r="L19" s="351"/>
      <c r="M19" s="54" t="s">
        <v>97</v>
      </c>
      <c r="N19" s="55" t="s">
        <v>98</v>
      </c>
      <c r="O19" s="56"/>
      <c r="P19" s="57"/>
    </row>
    <row r="20" spans="1:16" ht="21">
      <c r="A20" s="328" t="s">
        <v>99</v>
      </c>
      <c r="B20" s="329"/>
      <c r="C20" s="329"/>
      <c r="D20" s="330"/>
      <c r="E20" s="331">
        <f>+G20+H20+I20+K20+M20+N20</f>
        <v>21785.114441666672</v>
      </c>
      <c r="F20" s="332"/>
      <c r="G20" s="58">
        <f>+N70</f>
        <v>5363.4450333333343</v>
      </c>
      <c r="H20" s="58">
        <f>+N110</f>
        <v>5363.4450333333343</v>
      </c>
      <c r="I20" s="333">
        <f>+N153</f>
        <v>4873.1571000000004</v>
      </c>
      <c r="J20" s="334"/>
      <c r="K20" s="333">
        <f>+N187</f>
        <v>1681.9486749999999</v>
      </c>
      <c r="L20" s="335"/>
      <c r="M20" s="58">
        <f>+N210</f>
        <v>1702.8486</v>
      </c>
      <c r="N20" s="59">
        <f>+N224</f>
        <v>2800.27</v>
      </c>
      <c r="O20" s="60"/>
      <c r="P20" s="61"/>
    </row>
    <row r="21" spans="1:16" ht="21.75" thickBot="1">
      <c r="A21" s="336" t="s">
        <v>100</v>
      </c>
      <c r="B21" s="337"/>
      <c r="C21" s="337"/>
      <c r="D21" s="337"/>
      <c r="E21" s="338">
        <f>+G21+H21+I21+K21+M21+N21</f>
        <v>16339.755141666668</v>
      </c>
      <c r="F21" s="339"/>
      <c r="G21" s="62">
        <f>+N47+N52+N55+N57+N61+N65</f>
        <v>4673.8815333333341</v>
      </c>
      <c r="H21" s="63">
        <f>+N87+N92+N95+N97+N101+N105</f>
        <v>4673.8815333333341</v>
      </c>
      <c r="I21" s="340">
        <f>+N127+N132+N135+N141+N144+N147</f>
        <v>4183.4686000000002</v>
      </c>
      <c r="J21" s="341"/>
      <c r="K21" s="340">
        <f>+N167+N173+N180+N182</f>
        <v>1190.7659749999998</v>
      </c>
      <c r="L21" s="341"/>
      <c r="M21" s="63">
        <f>+N198+N200+N205</f>
        <v>1617.7574999999999</v>
      </c>
      <c r="N21" s="64"/>
      <c r="O21" s="65"/>
      <c r="P21" s="66"/>
    </row>
    <row r="22" spans="1:16" ht="21.75" thickBot="1">
      <c r="A22" s="53"/>
      <c r="B22" s="53"/>
      <c r="C22" s="53"/>
      <c r="D22" s="53"/>
      <c r="E22" s="67"/>
      <c r="F22" s="67"/>
      <c r="G22" s="68"/>
      <c r="H22" s="68"/>
      <c r="I22" s="69"/>
      <c r="J22" s="70"/>
      <c r="K22" s="69"/>
      <c r="L22" s="70"/>
      <c r="M22" s="68"/>
      <c r="N22" s="66"/>
      <c r="O22" s="66"/>
      <c r="P22" s="66"/>
    </row>
    <row r="23" spans="1:16" ht="21.75" thickBot="1">
      <c r="A23" s="359" t="s">
        <v>101</v>
      </c>
      <c r="B23" s="360"/>
      <c r="C23" s="360"/>
      <c r="D23" s="360"/>
      <c r="E23" s="331">
        <f>+N48+N50+N56+N58+N88+N90+N93+N96+N128+N130+N133+N136+N168+N170+N174+N175+N203</f>
        <v>6582.8635416666684</v>
      </c>
      <c r="F23" s="332"/>
      <c r="G23" s="71">
        <f>+E23/E20</f>
        <v>0.30217254810817723</v>
      </c>
      <c r="H23" s="68"/>
      <c r="I23" s="361">
        <f>+E20-E23</f>
        <v>15202.250900000003</v>
      </c>
      <c r="J23" s="361"/>
      <c r="K23" s="357"/>
      <c r="L23" s="357"/>
      <c r="M23" s="357"/>
      <c r="N23" s="357"/>
      <c r="O23" s="66"/>
      <c r="P23" s="66"/>
    </row>
    <row r="24" spans="1:16" ht="21.75" thickBot="1">
      <c r="A24" s="352" t="s">
        <v>102</v>
      </c>
      <c r="B24" s="353"/>
      <c r="C24" s="353"/>
      <c r="D24" s="353"/>
      <c r="E24" s="354">
        <f>+L35+L36+L38+L40+L39+L42+L43+L44+L45+L48+L49+L50+L51+L53+L54+L56+L58+L59+L60+L62+L63+L64+L66+L67+L69+L75+L76+L78+L79+L80+L82+L83+L84+L85+L88+L90+L89+L91+L93+L94+L96+L98+L99+L100+L102+L103+L104+L106+L107+L109+L115+L116+L118+L119+L120+L122+L123+L124+L125+L128+L129+L130+L131+L133+L134+L136+L137+L138+L139+L140+L142+L143+L145+L146+L148+L149+L150+L152+L158+L159+L161+L162+L163+L165+L166+L168+L169+L170+L171+L172+L174+L175+L176+L178+L179+L181+L183+L184+L186+L192+L193+L195+L196+L197+L199+L201+L202+L203+L204+L206+L207+L209+L215+L216+L217+L218+L219+L221+L223</f>
        <v>1418.2283500000001</v>
      </c>
      <c r="F24" s="355"/>
      <c r="G24" s="72">
        <f>+E24/E20</f>
        <v>6.5100798703515941E-2</v>
      </c>
      <c r="H24" s="68"/>
      <c r="I24" s="362" t="s">
        <v>103</v>
      </c>
      <c r="J24" s="363"/>
      <c r="K24" s="363"/>
      <c r="L24" s="363"/>
      <c r="M24" s="364">
        <f>+I23</f>
        <v>15202.250900000003</v>
      </c>
      <c r="N24" s="365"/>
      <c r="O24" s="66"/>
      <c r="P24" s="66"/>
    </row>
    <row r="25" spans="1:16" ht="21">
      <c r="A25" s="352" t="s">
        <v>104</v>
      </c>
      <c r="B25" s="353"/>
      <c r="C25" s="353"/>
      <c r="D25" s="353"/>
      <c r="E25" s="354">
        <f>+J35+J36+J38+J39+J40+J42+J43+J44+J45+J48+J49+J50+J51+J53+J54+J56+J58+J59+J60+J62+J63+J64+J66+J67+J69+J75+J76+J78+J79+J80+J82+J83+J84+J85+J88+J89+J90+J91+J93+J94+J96+J98+J99+J100+J102+J103+J104+J106+J107+J109+J115+J116+J118+J119+J120+J122+J123+J124+J125+J128+J129+J130+J131+J133+J134+J136+J137+J138+J139+J140+J142+J143+J145+J146+J148+J149+J150+J152+J158+J159+J161+J162+J163+J165+J166+J168+J169+J170+J171+J172+J174+J176+J175+J179+J178+J181+J183+J184+J186+J192+J193+J195+J196+J197+J199+J201+J202+J203+J204+J206+J207+J209+J215+J216+J218+J217+J219+J221+J223</f>
        <v>5498.5969916666654</v>
      </c>
      <c r="F25" s="355"/>
      <c r="G25" s="72">
        <f>+E25/E20</f>
        <v>0.25240156559150007</v>
      </c>
      <c r="H25" s="68"/>
      <c r="I25" s="356"/>
      <c r="J25" s="356"/>
      <c r="K25" s="69"/>
      <c r="L25" s="70"/>
      <c r="M25" s="68"/>
      <c r="N25" s="66"/>
      <c r="O25" s="66"/>
      <c r="P25" s="66"/>
    </row>
    <row r="26" spans="1:16" ht="21">
      <c r="A26" s="352" t="s">
        <v>105</v>
      </c>
      <c r="B26" s="353"/>
      <c r="C26" s="353"/>
      <c r="D26" s="353"/>
      <c r="E26" s="354">
        <f>+K35+K36+K38+K39+K40+K42+K43+K44+K45+K48+K49+K50+K51+K53+K54+K56+K58+K59+K60+K62+K63+K64+K66+K67+K69+K75+K76+K78+K79+K80+K82+K83+K84+K85+K88+K89+K90+K91+K93+K94+K96+K98+K99+K100+K102+K103+K104+K106+K107+K109+K115+K116+K118+K119+K120+K122+K123+K124+K125+K128+K130+K129+K131+K133+K134+K136+K137+K138+K139+K140+K142+K143+K145+K146+K148+K149+K150+K152+K158+K159+K161+K162+K163+K165+K166+K168+K169+K170+K171+K172+K174+K175+K176+K178+K179+K181+K183+K184+K186+K192+K193+K195+K196+K197+K199+K201+K202+K203+K204+K206+K207+K209+K215+K216+K218+K217+K219+K221+K223</f>
        <v>12367.331600000001</v>
      </c>
      <c r="F26" s="355"/>
      <c r="G26" s="72">
        <f>+E26/E20</f>
        <v>0.56769642560821165</v>
      </c>
      <c r="H26" s="68"/>
      <c r="I26" s="69"/>
      <c r="J26" s="357">
        <f>+E24+E25+E26+E27</f>
        <v>21502.626941666669</v>
      </c>
      <c r="K26" s="358"/>
      <c r="L26" s="70"/>
      <c r="M26" s="357"/>
      <c r="N26" s="357"/>
      <c r="O26" s="66"/>
      <c r="P26" s="66"/>
    </row>
    <row r="27" spans="1:16" ht="21.75" thickBot="1">
      <c r="A27" s="336" t="s">
        <v>106</v>
      </c>
      <c r="B27" s="337"/>
      <c r="C27" s="337"/>
      <c r="D27" s="337"/>
      <c r="E27" s="338">
        <f>+M148+M149+M150+M199+M201+M202+M217+M219</f>
        <v>2218.4700000000003</v>
      </c>
      <c r="F27" s="339"/>
      <c r="G27" s="72">
        <f>+E27/E20</f>
        <v>0.10183421372149909</v>
      </c>
      <c r="H27" s="68"/>
      <c r="I27" s="69"/>
      <c r="J27" s="357"/>
      <c r="K27" s="358"/>
      <c r="L27" s="70"/>
      <c r="M27" s="357"/>
      <c r="N27" s="357"/>
      <c r="O27" s="66"/>
      <c r="P27" s="66"/>
    </row>
    <row r="28" spans="1:16" ht="21.75" thickBot="1">
      <c r="A28" s="378"/>
      <c r="B28" s="378"/>
      <c r="C28" s="378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</row>
    <row r="29" spans="1:16" ht="16.5" thickBot="1">
      <c r="A29" s="366" t="s">
        <v>107</v>
      </c>
      <c r="B29" s="367"/>
      <c r="C29" s="367"/>
      <c r="D29" s="367"/>
      <c r="E29" s="367"/>
      <c r="F29" s="367"/>
      <c r="G29" s="367"/>
      <c r="H29" s="367"/>
      <c r="I29" s="367"/>
      <c r="J29" s="367"/>
      <c r="K29" s="367"/>
      <c r="L29" s="367"/>
      <c r="M29" s="367"/>
      <c r="N29" s="368"/>
      <c r="O29" s="73"/>
    </row>
    <row r="30" spans="1:16">
      <c r="A30" s="369" t="s">
        <v>108</v>
      </c>
      <c r="B30" s="371" t="s">
        <v>109</v>
      </c>
      <c r="C30" s="371" t="s">
        <v>110</v>
      </c>
      <c r="D30" s="373" t="s">
        <v>111</v>
      </c>
      <c r="E30" s="375" t="s">
        <v>112</v>
      </c>
      <c r="F30" s="376"/>
      <c r="G30" s="376"/>
      <c r="H30" s="376"/>
      <c r="I30" s="376"/>
      <c r="J30" s="369" t="s">
        <v>113</v>
      </c>
      <c r="K30" s="371"/>
      <c r="L30" s="371"/>
      <c r="M30" s="371"/>
      <c r="N30" s="377"/>
      <c r="O30" s="74"/>
    </row>
    <row r="31" spans="1:16" ht="26.25" thickBot="1">
      <c r="A31" s="370"/>
      <c r="B31" s="372"/>
      <c r="C31" s="372"/>
      <c r="D31" s="374"/>
      <c r="E31" s="75" t="s">
        <v>114</v>
      </c>
      <c r="F31" s="76" t="s">
        <v>115</v>
      </c>
      <c r="G31" s="76" t="s">
        <v>116</v>
      </c>
      <c r="H31" s="76" t="s">
        <v>117</v>
      </c>
      <c r="I31" s="77" t="s">
        <v>118</v>
      </c>
      <c r="J31" s="75" t="s">
        <v>114</v>
      </c>
      <c r="K31" s="76" t="s">
        <v>115</v>
      </c>
      <c r="L31" s="76" t="s">
        <v>116</v>
      </c>
      <c r="M31" s="76" t="s">
        <v>117</v>
      </c>
      <c r="N31" s="78" t="s">
        <v>11</v>
      </c>
      <c r="O31" s="79"/>
    </row>
    <row r="32" spans="1:16" ht="9.75" customHeight="1" thickBot="1">
      <c r="A32" s="382"/>
      <c r="B32" s="383"/>
      <c r="C32" s="383"/>
      <c r="D32" s="383"/>
      <c r="E32" s="383"/>
      <c r="F32" s="383"/>
      <c r="G32" s="383"/>
      <c r="H32" s="383"/>
      <c r="I32" s="383"/>
      <c r="J32" s="383"/>
      <c r="K32" s="383"/>
      <c r="L32" s="383"/>
      <c r="M32" s="383"/>
      <c r="N32" s="384"/>
      <c r="O32" s="80"/>
    </row>
    <row r="33" spans="1:17" ht="24" thickBot="1">
      <c r="A33" s="385" t="s">
        <v>119</v>
      </c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7"/>
      <c r="O33" s="80"/>
    </row>
    <row r="34" spans="1:17" ht="16.5" thickBot="1">
      <c r="A34" s="81">
        <v>10</v>
      </c>
      <c r="B34" s="379" t="s">
        <v>120</v>
      </c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1"/>
      <c r="N34" s="82">
        <f>+SUM(N35:N36)</f>
        <v>15.093</v>
      </c>
      <c r="O34" s="83"/>
      <c r="P34" s="84">
        <f>+N34/N70</f>
        <v>2.8140495346178334E-3</v>
      </c>
    </row>
    <row r="35" spans="1:17" ht="17.25">
      <c r="A35" s="85">
        <v>10.1</v>
      </c>
      <c r="B35" s="86" t="s">
        <v>121</v>
      </c>
      <c r="C35" s="85" t="s">
        <v>122</v>
      </c>
      <c r="D35" s="87">
        <v>19.350000000000001</v>
      </c>
      <c r="E35" s="88">
        <v>0.15</v>
      </c>
      <c r="F35" s="88">
        <v>0</v>
      </c>
      <c r="G35" s="88">
        <v>0.2</v>
      </c>
      <c r="H35" s="88">
        <v>0</v>
      </c>
      <c r="I35" s="88">
        <f>+E35+F35+G35+H35</f>
        <v>0.35</v>
      </c>
      <c r="J35" s="88">
        <f>+E35*D35</f>
        <v>2.9025000000000003</v>
      </c>
      <c r="K35" s="88">
        <f>+F35*D35</f>
        <v>0</v>
      </c>
      <c r="L35" s="88">
        <f>+G35*D35</f>
        <v>3.8700000000000006</v>
      </c>
      <c r="M35" s="88">
        <f>+H35*D35</f>
        <v>0</v>
      </c>
      <c r="N35" s="88">
        <f>+I35*D35</f>
        <v>6.7725</v>
      </c>
      <c r="O35" s="88"/>
    </row>
    <row r="36" spans="1:17" ht="18" thickBot="1">
      <c r="A36" s="85">
        <v>10.199999999999999</v>
      </c>
      <c r="B36" s="86" t="s">
        <v>123</v>
      </c>
      <c r="C36" s="85" t="s">
        <v>122</v>
      </c>
      <c r="D36" s="87">
        <v>19.350000000000001</v>
      </c>
      <c r="E36" s="89">
        <v>0.18</v>
      </c>
      <c r="F36" s="89">
        <v>0.15</v>
      </c>
      <c r="G36" s="89">
        <v>0.1</v>
      </c>
      <c r="H36" s="89">
        <v>0</v>
      </c>
      <c r="I36" s="88">
        <f t="shared" ref="I36:I64" si="0">+E36+F36+G36+H36</f>
        <v>0.42999999999999994</v>
      </c>
      <c r="J36" s="88">
        <f t="shared" ref="J36:J64" si="1">+E36*D36</f>
        <v>3.4830000000000001</v>
      </c>
      <c r="K36" s="88">
        <f t="shared" ref="K36:K64" si="2">+F36*D36</f>
        <v>2.9025000000000003</v>
      </c>
      <c r="L36" s="88">
        <f t="shared" ref="L36:L64" si="3">+G36*D36</f>
        <v>1.9350000000000003</v>
      </c>
      <c r="M36" s="88">
        <f t="shared" ref="M36:M64" si="4">+H36*D36</f>
        <v>0</v>
      </c>
      <c r="N36" s="88">
        <f t="shared" ref="N36:N64" si="5">+I36*D36</f>
        <v>8.3204999999999991</v>
      </c>
      <c r="O36" s="88"/>
    </row>
    <row r="37" spans="1:17" ht="16.5" thickBot="1">
      <c r="A37" s="81">
        <v>20</v>
      </c>
      <c r="B37" s="379" t="s">
        <v>124</v>
      </c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1"/>
      <c r="N37" s="82">
        <f>+N38+N39+N40</f>
        <v>56.601300000000002</v>
      </c>
      <c r="O37" s="83"/>
      <c r="P37" s="84">
        <f>+N37/N70</f>
        <v>1.0553161195505492E-2</v>
      </c>
    </row>
    <row r="38" spans="1:17" ht="17.25">
      <c r="A38" s="85">
        <v>20.100000000000001</v>
      </c>
      <c r="B38" s="86" t="s">
        <v>125</v>
      </c>
      <c r="C38" s="85" t="s">
        <v>126</v>
      </c>
      <c r="D38" s="87">
        <v>5.81</v>
      </c>
      <c r="E38" s="88">
        <v>0.6</v>
      </c>
      <c r="F38" s="88">
        <v>0</v>
      </c>
      <c r="G38" s="88">
        <v>0.63</v>
      </c>
      <c r="H38" s="88">
        <v>0</v>
      </c>
      <c r="I38" s="88">
        <f t="shared" si="0"/>
        <v>1.23</v>
      </c>
      <c r="J38" s="88">
        <f t="shared" si="1"/>
        <v>3.4859999999999998</v>
      </c>
      <c r="K38" s="88">
        <f t="shared" si="2"/>
        <v>0</v>
      </c>
      <c r="L38" s="88">
        <f t="shared" si="3"/>
        <v>3.6602999999999999</v>
      </c>
      <c r="M38" s="88">
        <f t="shared" si="4"/>
        <v>0</v>
      </c>
      <c r="N38" s="88">
        <f t="shared" si="5"/>
        <v>7.1462999999999992</v>
      </c>
      <c r="O38" s="88"/>
    </row>
    <row r="39" spans="1:17" ht="17.25">
      <c r="A39" s="85">
        <v>20.2</v>
      </c>
      <c r="B39" s="86" t="s">
        <v>127</v>
      </c>
      <c r="C39" s="85" t="s">
        <v>126</v>
      </c>
      <c r="D39" s="87">
        <v>9.68</v>
      </c>
      <c r="E39" s="88">
        <v>0.5</v>
      </c>
      <c r="F39" s="88">
        <v>1</v>
      </c>
      <c r="G39" s="88">
        <v>0.75</v>
      </c>
      <c r="H39" s="88">
        <v>0</v>
      </c>
      <c r="I39" s="88">
        <f t="shared" si="0"/>
        <v>2.25</v>
      </c>
      <c r="J39" s="88">
        <f t="shared" si="1"/>
        <v>4.84</v>
      </c>
      <c r="K39" s="88">
        <f t="shared" si="2"/>
        <v>9.68</v>
      </c>
      <c r="L39" s="88">
        <f t="shared" si="3"/>
        <v>7.26</v>
      </c>
      <c r="M39" s="88">
        <f t="shared" si="4"/>
        <v>0</v>
      </c>
      <c r="N39" s="88">
        <f t="shared" si="5"/>
        <v>21.78</v>
      </c>
      <c r="O39" s="88"/>
    </row>
    <row r="40" spans="1:17" ht="30.75" thickBot="1">
      <c r="A40" s="85">
        <v>20.3</v>
      </c>
      <c r="B40" s="90" t="s">
        <v>128</v>
      </c>
      <c r="C40" s="85" t="s">
        <v>126</v>
      </c>
      <c r="D40" s="87">
        <v>7.38</v>
      </c>
      <c r="E40" s="88">
        <v>1</v>
      </c>
      <c r="F40" s="88">
        <v>0</v>
      </c>
      <c r="G40" s="88">
        <v>2.75</v>
      </c>
      <c r="H40" s="88">
        <v>0</v>
      </c>
      <c r="I40" s="88">
        <f t="shared" si="0"/>
        <v>3.75</v>
      </c>
      <c r="J40" s="88">
        <f t="shared" si="1"/>
        <v>7.38</v>
      </c>
      <c r="K40" s="88">
        <f t="shared" si="2"/>
        <v>0</v>
      </c>
      <c r="L40" s="88">
        <f t="shared" si="3"/>
        <v>20.294999999999998</v>
      </c>
      <c r="M40" s="88">
        <f t="shared" si="4"/>
        <v>0</v>
      </c>
      <c r="N40" s="88">
        <f t="shared" si="5"/>
        <v>27.675000000000001</v>
      </c>
      <c r="O40" s="88"/>
    </row>
    <row r="41" spans="1:17" ht="16.5" thickBot="1">
      <c r="A41" s="81">
        <v>30</v>
      </c>
      <c r="B41" s="379" t="s">
        <v>6</v>
      </c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1"/>
      <c r="N41" s="82">
        <f>SUM(N42:O46)</f>
        <v>608.19420000000002</v>
      </c>
      <c r="O41" s="83"/>
      <c r="P41" s="84">
        <f>+N41/N70</f>
        <v>0.11339618402353843</v>
      </c>
      <c r="Q41" s="91"/>
    </row>
    <row r="42" spans="1:17" ht="17.25">
      <c r="A42" s="85">
        <v>30.1</v>
      </c>
      <c r="B42" s="86" t="s">
        <v>129</v>
      </c>
      <c r="C42" s="85" t="s">
        <v>126</v>
      </c>
      <c r="D42" s="92">
        <v>3.24</v>
      </c>
      <c r="E42" s="88">
        <v>2</v>
      </c>
      <c r="F42" s="88">
        <v>0</v>
      </c>
      <c r="G42" s="88">
        <v>0.57999999999999996</v>
      </c>
      <c r="H42" s="88">
        <v>0</v>
      </c>
      <c r="I42" s="88">
        <f t="shared" si="0"/>
        <v>2.58</v>
      </c>
      <c r="J42" s="88">
        <f t="shared" si="1"/>
        <v>6.48</v>
      </c>
      <c r="K42" s="88">
        <f t="shared" si="2"/>
        <v>0</v>
      </c>
      <c r="L42" s="88">
        <f t="shared" si="3"/>
        <v>1.8792</v>
      </c>
      <c r="M42" s="88">
        <f t="shared" si="4"/>
        <v>0</v>
      </c>
      <c r="N42" s="88">
        <f t="shared" si="5"/>
        <v>8.3592000000000013</v>
      </c>
      <c r="O42" s="88"/>
    </row>
    <row r="43" spans="1:17" ht="17.25">
      <c r="A43" s="85">
        <v>30.2</v>
      </c>
      <c r="B43" s="90" t="s">
        <v>202</v>
      </c>
      <c r="C43" s="85" t="s">
        <v>126</v>
      </c>
      <c r="D43" s="92">
        <v>0.32</v>
      </c>
      <c r="E43" s="88">
        <v>3</v>
      </c>
      <c r="F43" s="88">
        <v>3.25</v>
      </c>
      <c r="G43" s="88">
        <v>2</v>
      </c>
      <c r="H43" s="88">
        <v>0</v>
      </c>
      <c r="I43" s="88">
        <f t="shared" si="0"/>
        <v>8.25</v>
      </c>
      <c r="J43" s="88">
        <f t="shared" si="1"/>
        <v>0.96</v>
      </c>
      <c r="K43" s="88">
        <f t="shared" si="2"/>
        <v>1.04</v>
      </c>
      <c r="L43" s="88">
        <f t="shared" si="3"/>
        <v>0.64</v>
      </c>
      <c r="M43" s="88">
        <f t="shared" si="4"/>
        <v>0</v>
      </c>
      <c r="N43" s="88">
        <f t="shared" si="5"/>
        <v>2.64</v>
      </c>
      <c r="O43" s="88"/>
    </row>
    <row r="44" spans="1:17" ht="30">
      <c r="A44" s="85">
        <v>30.3</v>
      </c>
      <c r="B44" s="90" t="s">
        <v>128</v>
      </c>
      <c r="C44" s="85" t="s">
        <v>126</v>
      </c>
      <c r="D44" s="92">
        <v>4.1100000000000003</v>
      </c>
      <c r="E44" s="88">
        <v>1</v>
      </c>
      <c r="F44" s="88">
        <v>0</v>
      </c>
      <c r="G44" s="88">
        <v>2.75</v>
      </c>
      <c r="H44" s="88">
        <v>0</v>
      </c>
      <c r="I44" s="88">
        <f t="shared" si="0"/>
        <v>3.75</v>
      </c>
      <c r="J44" s="88">
        <f t="shared" si="1"/>
        <v>4.1100000000000003</v>
      </c>
      <c r="K44" s="88">
        <f t="shared" si="2"/>
        <v>0</v>
      </c>
      <c r="L44" s="88">
        <f t="shared" si="3"/>
        <v>11.3025</v>
      </c>
      <c r="M44" s="88">
        <f t="shared" si="4"/>
        <v>0</v>
      </c>
      <c r="N44" s="88">
        <f t="shared" si="5"/>
        <v>15.412500000000001</v>
      </c>
      <c r="O44" s="88"/>
    </row>
    <row r="45" spans="1:17" ht="30">
      <c r="A45" s="85">
        <v>30.4</v>
      </c>
      <c r="B45" s="90" t="s">
        <v>203</v>
      </c>
      <c r="C45" s="85" t="s">
        <v>126</v>
      </c>
      <c r="D45" s="92">
        <v>3.24</v>
      </c>
      <c r="E45" s="88">
        <v>14.25</v>
      </c>
      <c r="F45" s="88">
        <v>120.75</v>
      </c>
      <c r="G45" s="88">
        <v>15.5</v>
      </c>
      <c r="H45" s="88">
        <v>0</v>
      </c>
      <c r="I45" s="88">
        <f t="shared" si="0"/>
        <v>150.5</v>
      </c>
      <c r="J45" s="88">
        <f t="shared" si="1"/>
        <v>46.17</v>
      </c>
      <c r="K45" s="88">
        <f t="shared" si="2"/>
        <v>391.23</v>
      </c>
      <c r="L45" s="88">
        <f t="shared" si="3"/>
        <v>50.220000000000006</v>
      </c>
      <c r="M45" s="88">
        <f t="shared" si="4"/>
        <v>0</v>
      </c>
      <c r="N45" s="88">
        <f t="shared" si="5"/>
        <v>487.62</v>
      </c>
      <c r="O45" s="88"/>
    </row>
    <row r="46" spans="1:17" ht="16.5" thickBot="1">
      <c r="A46" s="85">
        <v>30.5</v>
      </c>
      <c r="B46" s="90" t="s">
        <v>204</v>
      </c>
      <c r="C46" s="85" t="s">
        <v>137</v>
      </c>
      <c r="D46" s="92">
        <v>60.75</v>
      </c>
      <c r="E46" s="94">
        <v>0.45</v>
      </c>
      <c r="F46" s="94">
        <v>1</v>
      </c>
      <c r="G46" s="94">
        <v>0.1</v>
      </c>
      <c r="H46" s="94">
        <v>0</v>
      </c>
      <c r="I46" s="94">
        <f>+E46+F46+G46+H46</f>
        <v>1.55</v>
      </c>
      <c r="J46" s="94">
        <f>+E46*D46</f>
        <v>27.337500000000002</v>
      </c>
      <c r="K46" s="88">
        <f>+F46*D46</f>
        <v>60.75</v>
      </c>
      <c r="L46" s="88">
        <f>+G46*D46</f>
        <v>6.0750000000000002</v>
      </c>
      <c r="M46" s="88">
        <f>+H46*D46</f>
        <v>0</v>
      </c>
      <c r="N46" s="88">
        <f>+I46*D46</f>
        <v>94.162500000000009</v>
      </c>
      <c r="O46" s="88"/>
    </row>
    <row r="47" spans="1:17" ht="16.5" thickBot="1">
      <c r="A47" s="81">
        <v>40</v>
      </c>
      <c r="B47" s="379" t="s">
        <v>8</v>
      </c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1"/>
      <c r="N47" s="82">
        <f>SUM(N48:N51)</f>
        <v>1947.6575333333335</v>
      </c>
      <c r="O47" s="83"/>
      <c r="P47" s="84">
        <f>+N47/N70</f>
        <v>0.36313554464132941</v>
      </c>
    </row>
    <row r="48" spans="1:17" ht="60">
      <c r="A48" s="85">
        <v>40.1</v>
      </c>
      <c r="B48" s="90" t="s">
        <v>136</v>
      </c>
      <c r="C48" s="93" t="s">
        <v>137</v>
      </c>
      <c r="D48" s="92">
        <f>+'Wood Rural'!Q10</f>
        <v>604.66666666666663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272.09999999999997</v>
      </c>
      <c r="K48" s="88">
        <f t="shared" si="2"/>
        <v>604.66666666666663</v>
      </c>
      <c r="L48" s="88">
        <f t="shared" si="3"/>
        <v>60.466666666666669</v>
      </c>
      <c r="M48" s="88">
        <f t="shared" si="4"/>
        <v>0</v>
      </c>
      <c r="N48" s="88">
        <f t="shared" si="5"/>
        <v>937.23333333333335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20.149999999999999</v>
      </c>
      <c r="G49" s="94">
        <v>5</v>
      </c>
      <c r="H49" s="88">
        <v>0</v>
      </c>
      <c r="I49" s="88">
        <f t="shared" si="0"/>
        <v>25.15</v>
      </c>
      <c r="J49" s="88">
        <f t="shared" si="1"/>
        <v>0</v>
      </c>
      <c r="K49" s="88">
        <f t="shared" si="2"/>
        <v>20.149999999999999</v>
      </c>
      <c r="L49" s="88">
        <f t="shared" si="3"/>
        <v>5</v>
      </c>
      <c r="M49" s="88">
        <f t="shared" si="4"/>
        <v>0</v>
      </c>
      <c r="N49" s="88">
        <f t="shared" si="5"/>
        <v>25.15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604.66666666666663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120.93333333333334</v>
      </c>
      <c r="K50" s="88">
        <f t="shared" si="2"/>
        <v>30.233333333333334</v>
      </c>
      <c r="L50" s="88">
        <f t="shared" si="3"/>
        <v>48.373333333333335</v>
      </c>
      <c r="M50" s="88">
        <f t="shared" si="4"/>
        <v>0</v>
      </c>
      <c r="N50" s="88">
        <f t="shared" si="5"/>
        <v>199.54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v>38.630000000000003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212.465</v>
      </c>
      <c r="K51" s="88">
        <f t="shared" si="2"/>
        <v>573.26920000000007</v>
      </c>
      <c r="L51" s="88">
        <f t="shared" si="3"/>
        <v>0</v>
      </c>
      <c r="M51" s="88">
        <f t="shared" si="4"/>
        <v>0</v>
      </c>
      <c r="N51" s="88">
        <f t="shared" si="5"/>
        <v>785.7342000000001</v>
      </c>
      <c r="O51" s="88"/>
    </row>
    <row r="52" spans="1:16" ht="16.5" thickBot="1">
      <c r="A52" s="81">
        <v>50</v>
      </c>
      <c r="B52" s="379" t="s">
        <v>142</v>
      </c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1"/>
      <c r="N52" s="82">
        <f>+N53+N54</f>
        <v>415.14600000000002</v>
      </c>
      <c r="O52" s="83"/>
      <c r="P52" s="84">
        <f>+N52/N70</f>
        <v>7.7402862790595314E-2</v>
      </c>
    </row>
    <row r="53" spans="1:16" ht="30">
      <c r="A53" s="85">
        <v>50.1</v>
      </c>
      <c r="B53" s="90" t="s">
        <v>143</v>
      </c>
      <c r="C53" s="85" t="s">
        <v>137</v>
      </c>
      <c r="D53" s="92">
        <f>+'Wood Rural'!Q70</f>
        <v>120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54</v>
      </c>
      <c r="K53" s="88">
        <f t="shared" si="2"/>
        <v>120</v>
      </c>
      <c r="L53" s="88">
        <f t="shared" si="3"/>
        <v>12</v>
      </c>
      <c r="M53" s="88">
        <f t="shared" si="4"/>
        <v>0</v>
      </c>
      <c r="N53" s="88">
        <f t="shared" si="5"/>
        <v>186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87">
        <v>21.72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48.87</v>
      </c>
      <c r="K54" s="88">
        <f t="shared" si="2"/>
        <v>166.15799999999999</v>
      </c>
      <c r="L54" s="88">
        <f t="shared" si="3"/>
        <v>14.118</v>
      </c>
      <c r="M54" s="88">
        <f t="shared" si="4"/>
        <v>0</v>
      </c>
      <c r="N54" s="88">
        <f t="shared" si="5"/>
        <v>229.14600000000002</v>
      </c>
      <c r="O54" s="88"/>
    </row>
    <row r="55" spans="1:16" ht="16.5" thickBot="1">
      <c r="A55" s="81">
        <v>60</v>
      </c>
      <c r="B55" s="379" t="s">
        <v>145</v>
      </c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1"/>
      <c r="N55" s="82">
        <f>SUM(N56:N56)</f>
        <v>748.125</v>
      </c>
      <c r="O55" s="83"/>
      <c r="P55" s="84">
        <f>+N55/N70</f>
        <v>0.1394859079100223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f>+'Wood Rural'!Q71</f>
        <v>393.75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236.25</v>
      </c>
      <c r="K56" s="88">
        <f t="shared" si="2"/>
        <v>472.5</v>
      </c>
      <c r="L56" s="88">
        <f t="shared" si="3"/>
        <v>39.375</v>
      </c>
      <c r="M56" s="88">
        <f t="shared" si="4"/>
        <v>0</v>
      </c>
      <c r="N56" s="88">
        <f t="shared" si="5"/>
        <v>748.125</v>
      </c>
      <c r="O56" s="88"/>
    </row>
    <row r="57" spans="1:16" ht="16.5" thickBot="1">
      <c r="A57" s="81">
        <v>70</v>
      </c>
      <c r="B57" s="379" t="s">
        <v>7</v>
      </c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1"/>
      <c r="N57" s="82">
        <f>SUM(N58:O60)</f>
        <v>773.73500000000001</v>
      </c>
      <c r="O57" s="83"/>
      <c r="P57" s="84">
        <f>+N57/N70</f>
        <v>0.14426082400235404</v>
      </c>
    </row>
    <row r="58" spans="1:16" ht="30">
      <c r="A58" s="85">
        <v>70.099999999999994</v>
      </c>
      <c r="B58" s="90" t="s">
        <v>147</v>
      </c>
      <c r="C58" s="93" t="s">
        <v>137</v>
      </c>
      <c r="D58" s="92">
        <f>+'Wood Rural'!Q74</f>
        <v>190</v>
      </c>
      <c r="E58" s="94">
        <v>0.45</v>
      </c>
      <c r="F58" s="94">
        <v>1</v>
      </c>
      <c r="G58" s="94">
        <v>0.1</v>
      </c>
      <c r="H58" s="94">
        <v>0</v>
      </c>
      <c r="I58" s="94">
        <f t="shared" si="0"/>
        <v>1.55</v>
      </c>
      <c r="J58" s="94">
        <f t="shared" si="1"/>
        <v>85.5</v>
      </c>
      <c r="K58" s="88">
        <f t="shared" si="2"/>
        <v>190</v>
      </c>
      <c r="L58" s="88">
        <f t="shared" si="3"/>
        <v>19</v>
      </c>
      <c r="M58" s="88">
        <f t="shared" si="4"/>
        <v>0</v>
      </c>
      <c r="N58" s="88">
        <f t="shared" si="5"/>
        <v>294.5</v>
      </c>
      <c r="O58" s="88"/>
    </row>
    <row r="59" spans="1:16" ht="30">
      <c r="A59" s="85">
        <v>70.2</v>
      </c>
      <c r="B59" s="90" t="s">
        <v>148</v>
      </c>
      <c r="C59" s="93" t="s">
        <v>122</v>
      </c>
      <c r="D59" s="92">
        <v>12.9</v>
      </c>
      <c r="E59" s="94">
        <v>4.5</v>
      </c>
      <c r="F59" s="94">
        <v>15.1</v>
      </c>
      <c r="G59" s="94">
        <v>0</v>
      </c>
      <c r="H59" s="94">
        <v>0</v>
      </c>
      <c r="I59" s="94">
        <f t="shared" si="0"/>
        <v>19.600000000000001</v>
      </c>
      <c r="J59" s="94">
        <f t="shared" si="1"/>
        <v>58.050000000000004</v>
      </c>
      <c r="K59" s="88">
        <f t="shared" si="2"/>
        <v>194.79</v>
      </c>
      <c r="L59" s="88">
        <f t="shared" si="3"/>
        <v>0</v>
      </c>
      <c r="M59" s="88">
        <f t="shared" si="4"/>
        <v>0</v>
      </c>
      <c r="N59" s="88">
        <f t="shared" si="5"/>
        <v>252.84000000000003</v>
      </c>
      <c r="O59" s="88"/>
    </row>
    <row r="60" spans="1:16" ht="30.75" thickBot="1">
      <c r="A60" s="85">
        <v>70.3</v>
      </c>
      <c r="B60" s="90" t="s">
        <v>149</v>
      </c>
      <c r="C60" s="93" t="s">
        <v>122</v>
      </c>
      <c r="D60" s="92">
        <v>12.9</v>
      </c>
      <c r="E60" s="94">
        <v>5.5</v>
      </c>
      <c r="F60" s="94">
        <v>11</v>
      </c>
      <c r="G60" s="94">
        <v>1.05</v>
      </c>
      <c r="H60" s="94">
        <v>0</v>
      </c>
      <c r="I60" s="94">
        <f t="shared" si="0"/>
        <v>17.55</v>
      </c>
      <c r="J60" s="94">
        <f t="shared" si="1"/>
        <v>70.95</v>
      </c>
      <c r="K60" s="88">
        <f t="shared" si="2"/>
        <v>141.9</v>
      </c>
      <c r="L60" s="88">
        <f t="shared" si="3"/>
        <v>13.545000000000002</v>
      </c>
      <c r="M60" s="88">
        <f t="shared" si="4"/>
        <v>0</v>
      </c>
      <c r="N60" s="88">
        <f t="shared" si="5"/>
        <v>226.39500000000001</v>
      </c>
      <c r="O60" s="88"/>
    </row>
    <row r="61" spans="1:16" ht="16.5" thickBot="1">
      <c r="A61" s="81">
        <v>80</v>
      </c>
      <c r="B61" s="379" t="s">
        <v>150</v>
      </c>
      <c r="C61" s="380"/>
      <c r="D61" s="380"/>
      <c r="E61" s="380"/>
      <c r="F61" s="380"/>
      <c r="G61" s="380"/>
      <c r="H61" s="380"/>
      <c r="I61" s="380"/>
      <c r="J61" s="380"/>
      <c r="K61" s="380"/>
      <c r="L61" s="380"/>
      <c r="M61" s="381"/>
      <c r="N61" s="82">
        <f>SUM(N62:N64)</f>
        <v>457</v>
      </c>
      <c r="O61" s="83"/>
      <c r="P61" s="84">
        <f>+N61/N70</f>
        <v>8.5206429293072941E-2</v>
      </c>
    </row>
    <row r="62" spans="1:16" ht="105">
      <c r="A62" s="85">
        <v>80.099999999999994</v>
      </c>
      <c r="B62" s="90" t="s">
        <v>151</v>
      </c>
      <c r="C62" s="85" t="s">
        <v>152</v>
      </c>
      <c r="D62" s="87">
        <v>1</v>
      </c>
      <c r="E62" s="88">
        <v>45</v>
      </c>
      <c r="F62" s="88">
        <v>102.5</v>
      </c>
      <c r="G62" s="88">
        <v>8</v>
      </c>
      <c r="H62" s="88">
        <v>0</v>
      </c>
      <c r="I62" s="88">
        <f t="shared" si="0"/>
        <v>155.5</v>
      </c>
      <c r="J62" s="88">
        <f t="shared" si="1"/>
        <v>45</v>
      </c>
      <c r="K62" s="88">
        <f t="shared" si="2"/>
        <v>102.5</v>
      </c>
      <c r="L62" s="88">
        <f t="shared" si="3"/>
        <v>8</v>
      </c>
      <c r="M62" s="88">
        <f t="shared" si="4"/>
        <v>0</v>
      </c>
      <c r="N62" s="88">
        <f t="shared" si="5"/>
        <v>155.5</v>
      </c>
      <c r="O62" s="88"/>
    </row>
    <row r="63" spans="1:16" ht="60">
      <c r="A63" s="85">
        <v>80.2</v>
      </c>
      <c r="B63" s="90" t="s">
        <v>153</v>
      </c>
      <c r="C63" s="85" t="s">
        <v>152</v>
      </c>
      <c r="D63" s="87">
        <v>1</v>
      </c>
      <c r="E63" s="88">
        <v>16.75</v>
      </c>
      <c r="F63" s="88">
        <v>93.25</v>
      </c>
      <c r="G63" s="88">
        <v>4</v>
      </c>
      <c r="H63" s="88">
        <v>0</v>
      </c>
      <c r="I63" s="88">
        <f t="shared" si="0"/>
        <v>114</v>
      </c>
      <c r="J63" s="88">
        <f t="shared" si="1"/>
        <v>16.75</v>
      </c>
      <c r="K63" s="88">
        <f t="shared" si="2"/>
        <v>93.25</v>
      </c>
      <c r="L63" s="88">
        <f t="shared" si="3"/>
        <v>4</v>
      </c>
      <c r="M63" s="88">
        <f t="shared" si="4"/>
        <v>0</v>
      </c>
      <c r="N63" s="88">
        <f t="shared" si="5"/>
        <v>114</v>
      </c>
      <c r="O63" s="88"/>
    </row>
    <row r="64" spans="1:16" ht="60.75" thickBot="1">
      <c r="A64" s="85">
        <v>80.3</v>
      </c>
      <c r="B64" s="90" t="s">
        <v>154</v>
      </c>
      <c r="C64" s="85" t="s">
        <v>152</v>
      </c>
      <c r="D64" s="87">
        <v>2</v>
      </c>
      <c r="E64" s="88">
        <v>12.75</v>
      </c>
      <c r="F64" s="88">
        <v>77</v>
      </c>
      <c r="G64" s="88">
        <v>4</v>
      </c>
      <c r="H64" s="88">
        <v>0</v>
      </c>
      <c r="I64" s="88">
        <f t="shared" si="0"/>
        <v>93.75</v>
      </c>
      <c r="J64" s="88">
        <f t="shared" si="1"/>
        <v>25.5</v>
      </c>
      <c r="K64" s="88">
        <f t="shared" si="2"/>
        <v>154</v>
      </c>
      <c r="L64" s="88">
        <f t="shared" si="3"/>
        <v>8</v>
      </c>
      <c r="M64" s="88">
        <f t="shared" si="4"/>
        <v>0</v>
      </c>
      <c r="N64" s="88">
        <f t="shared" si="5"/>
        <v>187.5</v>
      </c>
      <c r="O64" s="88"/>
    </row>
    <row r="65" spans="1:16" ht="16.5" thickBot="1">
      <c r="A65" s="81">
        <v>90</v>
      </c>
      <c r="B65" s="379" t="s">
        <v>155</v>
      </c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1"/>
      <c r="N65" s="82">
        <f>SUM(N66:N67)</f>
        <v>332.21800000000002</v>
      </c>
      <c r="O65" s="83"/>
      <c r="P65" s="84">
        <f>+N65/N70</f>
        <v>6.1941158702157786E-2</v>
      </c>
    </row>
    <row r="66" spans="1:16" ht="33" customHeight="1">
      <c r="A66" s="85">
        <v>90.1</v>
      </c>
      <c r="B66" s="90" t="s">
        <v>156</v>
      </c>
      <c r="C66" s="85" t="s">
        <v>122</v>
      </c>
      <c r="D66" s="92">
        <v>38.630000000000003</v>
      </c>
      <c r="E66" s="94">
        <v>0.72</v>
      </c>
      <c r="F66" s="94">
        <v>3.5</v>
      </c>
      <c r="G66" s="94">
        <v>0.08</v>
      </c>
      <c r="H66" s="94">
        <v>0</v>
      </c>
      <c r="I66" s="94">
        <f>+E66+F66+G66+H66</f>
        <v>4.3</v>
      </c>
      <c r="J66" s="88">
        <f>+E66*D66</f>
        <v>27.813600000000001</v>
      </c>
      <c r="K66" s="88">
        <f>+F66*D66</f>
        <v>135.20500000000001</v>
      </c>
      <c r="L66" s="88">
        <f>+G66*D66</f>
        <v>3.0904000000000003</v>
      </c>
      <c r="M66" s="88">
        <f>+H66*D66</f>
        <v>0</v>
      </c>
      <c r="N66" s="88">
        <f>+I66*D66</f>
        <v>166.10900000000001</v>
      </c>
      <c r="O66" s="88"/>
    </row>
    <row r="67" spans="1:16" ht="33" customHeight="1" thickBot="1">
      <c r="A67" s="85">
        <v>90.2</v>
      </c>
      <c r="B67" s="90" t="s">
        <v>157</v>
      </c>
      <c r="C67" s="85" t="s">
        <v>122</v>
      </c>
      <c r="D67" s="92">
        <v>38.630000000000003</v>
      </c>
      <c r="E67" s="94">
        <v>0.72</v>
      </c>
      <c r="F67" s="94">
        <v>3.5</v>
      </c>
      <c r="G67" s="94">
        <v>0.08</v>
      </c>
      <c r="H67" s="94">
        <v>0</v>
      </c>
      <c r="I67" s="94">
        <f>+E67+F67+G67+H67</f>
        <v>4.3</v>
      </c>
      <c r="J67" s="88">
        <f>+E67*D67</f>
        <v>27.813600000000001</v>
      </c>
      <c r="K67" s="88">
        <f>+F67*D67</f>
        <v>135.20500000000001</v>
      </c>
      <c r="L67" s="88">
        <f>+G67*D67</f>
        <v>3.0904000000000003</v>
      </c>
      <c r="M67" s="88">
        <f>+H67*D67</f>
        <v>0</v>
      </c>
      <c r="N67" s="88">
        <f>+I67*D67</f>
        <v>166.10900000000001</v>
      </c>
      <c r="O67" s="88"/>
    </row>
    <row r="68" spans="1:16" ht="16.5" thickBot="1">
      <c r="A68" s="81">
        <v>100</v>
      </c>
      <c r="B68" s="379" t="s">
        <v>158</v>
      </c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1"/>
      <c r="N68" s="82">
        <f>SUM(N69)</f>
        <v>9.6750000000000007</v>
      </c>
      <c r="O68" s="83"/>
      <c r="P68" s="84">
        <f>+N68/N70</f>
        <v>1.8038779068063036E-3</v>
      </c>
    </row>
    <row r="69" spans="1:16" ht="18" thickBot="1">
      <c r="A69" s="85">
        <v>100.1</v>
      </c>
      <c r="B69" s="86" t="s">
        <v>159</v>
      </c>
      <c r="C69" s="85" t="s">
        <v>122</v>
      </c>
      <c r="D69" s="87">
        <v>19.350000000000001</v>
      </c>
      <c r="E69" s="88">
        <v>0.3</v>
      </c>
      <c r="F69" s="88">
        <v>0</v>
      </c>
      <c r="G69" s="88">
        <v>0.2</v>
      </c>
      <c r="H69" s="88">
        <v>0</v>
      </c>
      <c r="I69" s="88">
        <f>+E69+F69+G69+H69</f>
        <v>0.5</v>
      </c>
      <c r="J69" s="88">
        <f>+E69*D69</f>
        <v>5.8050000000000006</v>
      </c>
      <c r="K69" s="88">
        <f>+F69*D69</f>
        <v>0</v>
      </c>
      <c r="L69" s="88">
        <f>+G69*D69</f>
        <v>3.8700000000000006</v>
      </c>
      <c r="M69" s="88">
        <f>+H69*D69</f>
        <v>0</v>
      </c>
      <c r="N69" s="88">
        <f>+I69*D69</f>
        <v>9.6750000000000007</v>
      </c>
      <c r="O69" s="88"/>
    </row>
    <row r="70" spans="1:16" ht="16.5" thickBot="1">
      <c r="A70" s="95"/>
      <c r="B70" s="388" t="s">
        <v>160</v>
      </c>
      <c r="C70" s="389"/>
      <c r="D70" s="389"/>
      <c r="E70" s="389"/>
      <c r="F70" s="389"/>
      <c r="G70" s="389"/>
      <c r="H70" s="389"/>
      <c r="I70" s="389"/>
      <c r="J70" s="389"/>
      <c r="K70" s="389"/>
      <c r="L70" s="389"/>
      <c r="M70" s="390"/>
      <c r="N70" s="96">
        <f>+N68+N65+N61+N57+N55+N52+N47+N41+N37+N34</f>
        <v>5363.4450333333343</v>
      </c>
      <c r="O70" s="97">
        <f>+G21</f>
        <v>4673.8815333333341</v>
      </c>
      <c r="P70" s="98">
        <f>+SUM(P34:P68)</f>
        <v>0.99999999999999989</v>
      </c>
    </row>
    <row r="71" spans="1:16">
      <c r="A71" s="85"/>
      <c r="B71" s="99"/>
      <c r="C71" s="85"/>
      <c r="D71" s="87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</row>
    <row r="72" spans="1:16" ht="16.5" thickBot="1">
      <c r="A72" s="85"/>
      <c r="B72" s="99"/>
      <c r="C72" s="85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1:16" ht="24" thickBot="1">
      <c r="A73" s="385" t="s">
        <v>161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7"/>
      <c r="O73" s="80"/>
    </row>
    <row r="74" spans="1:16" ht="16.5" thickBot="1">
      <c r="A74" s="81">
        <v>10</v>
      </c>
      <c r="B74" s="379" t="s">
        <v>120</v>
      </c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1"/>
      <c r="N74" s="82">
        <f>+SUM(N75:N76)</f>
        <v>15.093</v>
      </c>
      <c r="O74" s="83"/>
      <c r="P74" s="84">
        <f>+N74/N110</f>
        <v>2.8140495346178334E-3</v>
      </c>
    </row>
    <row r="75" spans="1:16" ht="17.25">
      <c r="A75" s="85">
        <v>10.1</v>
      </c>
      <c r="B75" s="86" t="s">
        <v>121</v>
      </c>
      <c r="C75" s="85" t="s">
        <v>122</v>
      </c>
      <c r="D75" s="87">
        <v>19.350000000000001</v>
      </c>
      <c r="E75" s="88">
        <v>0.15</v>
      </c>
      <c r="F75" s="88">
        <v>0</v>
      </c>
      <c r="G75" s="88">
        <v>0.2</v>
      </c>
      <c r="H75" s="88">
        <v>0</v>
      </c>
      <c r="I75" s="88">
        <f>+E75+F75+G75+H75</f>
        <v>0.35</v>
      </c>
      <c r="J75" s="88">
        <f>+E75*D75</f>
        <v>2.9025000000000003</v>
      </c>
      <c r="K75" s="88">
        <f>+F75*D75</f>
        <v>0</v>
      </c>
      <c r="L75" s="88">
        <f>+G75*D75</f>
        <v>3.8700000000000006</v>
      </c>
      <c r="M75" s="88">
        <f>+H75*D75</f>
        <v>0</v>
      </c>
      <c r="N75" s="88">
        <f>+I75*D75</f>
        <v>6.7725</v>
      </c>
      <c r="O75" s="88"/>
    </row>
    <row r="76" spans="1:16" ht="18" thickBot="1">
      <c r="A76" s="85">
        <v>10.199999999999999</v>
      </c>
      <c r="B76" s="86" t="s">
        <v>123</v>
      </c>
      <c r="C76" s="85" t="s">
        <v>122</v>
      </c>
      <c r="D76" s="87">
        <v>19.350000000000001</v>
      </c>
      <c r="E76" s="89">
        <v>0.18</v>
      </c>
      <c r="F76" s="89">
        <v>0.15</v>
      </c>
      <c r="G76" s="89">
        <v>0.1</v>
      </c>
      <c r="H76" s="89">
        <v>0</v>
      </c>
      <c r="I76" s="88">
        <f>+E76+F76+G76+H76</f>
        <v>0.42999999999999994</v>
      </c>
      <c r="J76" s="88">
        <f>+E76*D76</f>
        <v>3.4830000000000001</v>
      </c>
      <c r="K76" s="88">
        <f>+F76*D76</f>
        <v>2.9025000000000003</v>
      </c>
      <c r="L76" s="88">
        <f>+G76*D76</f>
        <v>1.9350000000000003</v>
      </c>
      <c r="M76" s="88">
        <f>+H76*D76</f>
        <v>0</v>
      </c>
      <c r="N76" s="88">
        <f>+I76*D76</f>
        <v>8.3204999999999991</v>
      </c>
      <c r="O76" s="88"/>
    </row>
    <row r="77" spans="1:16" ht="16.5" thickBot="1">
      <c r="A77" s="81">
        <v>20</v>
      </c>
      <c r="B77" s="379" t="s">
        <v>124</v>
      </c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1"/>
      <c r="N77" s="82">
        <f>+N78+N79+N80</f>
        <v>56.601300000000002</v>
      </c>
      <c r="O77" s="83"/>
      <c r="P77" s="84">
        <f>+N77/N110</f>
        <v>1.0553161195505492E-2</v>
      </c>
    </row>
    <row r="78" spans="1:16" ht="17.25">
      <c r="A78" s="85">
        <v>20.100000000000001</v>
      </c>
      <c r="B78" s="86" t="s">
        <v>125</v>
      </c>
      <c r="C78" s="85" t="s">
        <v>126</v>
      </c>
      <c r="D78" s="87">
        <v>5.81</v>
      </c>
      <c r="E78" s="88">
        <v>0.6</v>
      </c>
      <c r="F78" s="88">
        <v>0</v>
      </c>
      <c r="G78" s="88">
        <v>0.63</v>
      </c>
      <c r="H78" s="88">
        <v>0</v>
      </c>
      <c r="I78" s="88">
        <f>+E78+F78+G78+H78</f>
        <v>1.23</v>
      </c>
      <c r="J78" s="88">
        <f>+E78*D78</f>
        <v>3.4859999999999998</v>
      </c>
      <c r="K78" s="88">
        <f>+F78*D78</f>
        <v>0</v>
      </c>
      <c r="L78" s="88">
        <f>+G78*D78</f>
        <v>3.6602999999999999</v>
      </c>
      <c r="M78" s="88">
        <f>+H78*D78</f>
        <v>0</v>
      </c>
      <c r="N78" s="88">
        <f>+I78*D78</f>
        <v>7.1462999999999992</v>
      </c>
      <c r="O78" s="88"/>
    </row>
    <row r="79" spans="1:16" ht="17.25">
      <c r="A79" s="85">
        <v>20.2</v>
      </c>
      <c r="B79" s="86" t="s">
        <v>127</v>
      </c>
      <c r="C79" s="85" t="s">
        <v>126</v>
      </c>
      <c r="D79" s="87">
        <v>9.68</v>
      </c>
      <c r="E79" s="88">
        <v>0.5</v>
      </c>
      <c r="F79" s="88">
        <v>1</v>
      </c>
      <c r="G79" s="88">
        <v>0.75</v>
      </c>
      <c r="H79" s="88">
        <v>0</v>
      </c>
      <c r="I79" s="88">
        <f>+E79+F79+G79+H79</f>
        <v>2.25</v>
      </c>
      <c r="J79" s="88">
        <f>+E79*D79</f>
        <v>4.84</v>
      </c>
      <c r="K79" s="88">
        <f>+F79*D79</f>
        <v>9.68</v>
      </c>
      <c r="L79" s="88">
        <f>+G79*D79</f>
        <v>7.26</v>
      </c>
      <c r="M79" s="88">
        <f>+H79*D79</f>
        <v>0</v>
      </c>
      <c r="N79" s="88">
        <f>+I79*D79</f>
        <v>21.78</v>
      </c>
      <c r="O79" s="88"/>
    </row>
    <row r="80" spans="1:16" ht="30.75" thickBot="1">
      <c r="A80" s="85">
        <v>20.3</v>
      </c>
      <c r="B80" s="90" t="s">
        <v>128</v>
      </c>
      <c r="C80" s="85" t="s">
        <v>126</v>
      </c>
      <c r="D80" s="87">
        <v>7.38</v>
      </c>
      <c r="E80" s="88">
        <v>1</v>
      </c>
      <c r="F80" s="88">
        <v>0</v>
      </c>
      <c r="G80" s="88">
        <v>2.75</v>
      </c>
      <c r="H80" s="88">
        <v>0</v>
      </c>
      <c r="I80" s="88">
        <f>+E80+F80+G80+H80</f>
        <v>3.75</v>
      </c>
      <c r="J80" s="88">
        <f>+E80*D80</f>
        <v>7.38</v>
      </c>
      <c r="K80" s="88">
        <f>+F80*D80</f>
        <v>0</v>
      </c>
      <c r="L80" s="88">
        <f>+G80*D80</f>
        <v>20.294999999999998</v>
      </c>
      <c r="M80" s="88">
        <f>+H80*D80</f>
        <v>0</v>
      </c>
      <c r="N80" s="88">
        <f>+I80*D80</f>
        <v>27.675000000000001</v>
      </c>
      <c r="O80" s="88"/>
    </row>
    <row r="81" spans="1:16" ht="16.5" thickBot="1">
      <c r="A81" s="81">
        <v>30</v>
      </c>
      <c r="B81" s="379" t="s">
        <v>6</v>
      </c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1"/>
      <c r="N81" s="82">
        <f>SUM(N82:O86)</f>
        <v>608.19420000000002</v>
      </c>
      <c r="O81" s="83"/>
      <c r="P81" s="84">
        <f>+N81/N110</f>
        <v>0.11339618402353843</v>
      </c>
    </row>
    <row r="82" spans="1:16" ht="17.25">
      <c r="A82" s="85">
        <v>30.1</v>
      </c>
      <c r="B82" s="86" t="s">
        <v>129</v>
      </c>
      <c r="C82" s="85" t="s">
        <v>126</v>
      </c>
      <c r="D82" s="92">
        <v>3.24</v>
      </c>
      <c r="E82" s="88">
        <v>2</v>
      </c>
      <c r="F82" s="88">
        <v>0</v>
      </c>
      <c r="G82" s="88">
        <v>0.57999999999999996</v>
      </c>
      <c r="H82" s="88">
        <v>0</v>
      </c>
      <c r="I82" s="88">
        <f>+E82+F82+G82+H82</f>
        <v>2.58</v>
      </c>
      <c r="J82" s="88">
        <f>+E82*D82</f>
        <v>6.48</v>
      </c>
      <c r="K82" s="88">
        <f>+F82*D82</f>
        <v>0</v>
      </c>
      <c r="L82" s="88">
        <f>+G82*D82</f>
        <v>1.8792</v>
      </c>
      <c r="M82" s="88">
        <f>+H82*D82</f>
        <v>0</v>
      </c>
      <c r="N82" s="88">
        <f>+I82*D82</f>
        <v>8.3592000000000013</v>
      </c>
      <c r="O82" s="88"/>
    </row>
    <row r="83" spans="1:16" ht="17.25">
      <c r="A83" s="85">
        <v>30.2</v>
      </c>
      <c r="B83" s="90" t="s">
        <v>202</v>
      </c>
      <c r="C83" s="85" t="s">
        <v>126</v>
      </c>
      <c r="D83" s="92">
        <v>0.32</v>
      </c>
      <c r="E83" s="88">
        <v>3</v>
      </c>
      <c r="F83" s="88">
        <v>3.25</v>
      </c>
      <c r="G83" s="88">
        <v>2</v>
      </c>
      <c r="H83" s="88">
        <v>0</v>
      </c>
      <c r="I83" s="88">
        <f>+E83+F83+G83+H83</f>
        <v>8.25</v>
      </c>
      <c r="J83" s="88">
        <f>+E83*D83</f>
        <v>0.96</v>
      </c>
      <c r="K83" s="88">
        <f>+F83*D83</f>
        <v>1.04</v>
      </c>
      <c r="L83" s="88">
        <f>+G83*D83</f>
        <v>0.64</v>
      </c>
      <c r="M83" s="88">
        <f>+H83*D83</f>
        <v>0</v>
      </c>
      <c r="N83" s="88">
        <f>+I83*D83</f>
        <v>2.64</v>
      </c>
      <c r="O83" s="88"/>
    </row>
    <row r="84" spans="1:16" ht="30">
      <c r="A84" s="85">
        <v>30.3</v>
      </c>
      <c r="B84" s="90" t="s">
        <v>128</v>
      </c>
      <c r="C84" s="85" t="s">
        <v>126</v>
      </c>
      <c r="D84" s="92">
        <v>4.1100000000000003</v>
      </c>
      <c r="E84" s="88">
        <v>1</v>
      </c>
      <c r="F84" s="88">
        <v>0</v>
      </c>
      <c r="G84" s="88">
        <v>2.75</v>
      </c>
      <c r="H84" s="88">
        <v>0</v>
      </c>
      <c r="I84" s="88">
        <f>+E84+F84+G84+H84</f>
        <v>3.75</v>
      </c>
      <c r="J84" s="88">
        <f>+E84*D84</f>
        <v>4.1100000000000003</v>
      </c>
      <c r="K84" s="88">
        <f>+F84*D84</f>
        <v>0</v>
      </c>
      <c r="L84" s="88">
        <f>+G84*D84</f>
        <v>11.3025</v>
      </c>
      <c r="M84" s="88">
        <f>+H84*D84</f>
        <v>0</v>
      </c>
      <c r="N84" s="88">
        <f>+I84*D84</f>
        <v>15.412500000000001</v>
      </c>
      <c r="O84" s="88"/>
    </row>
    <row r="85" spans="1:16" ht="30">
      <c r="A85" s="85">
        <v>30.4</v>
      </c>
      <c r="B85" s="90" t="s">
        <v>203</v>
      </c>
      <c r="C85" s="85" t="s">
        <v>126</v>
      </c>
      <c r="D85" s="92">
        <v>3.24</v>
      </c>
      <c r="E85" s="88">
        <v>14.25</v>
      </c>
      <c r="F85" s="88">
        <v>120.75</v>
      </c>
      <c r="G85" s="88">
        <v>15.5</v>
      </c>
      <c r="H85" s="88">
        <v>0</v>
      </c>
      <c r="I85" s="88">
        <f>+E85+F85+G85+H85</f>
        <v>150.5</v>
      </c>
      <c r="J85" s="88">
        <f>+E85*D85</f>
        <v>46.17</v>
      </c>
      <c r="K85" s="88">
        <f>+F85*D85</f>
        <v>391.23</v>
      </c>
      <c r="L85" s="88">
        <f>+G85*D85</f>
        <v>50.220000000000006</v>
      </c>
      <c r="M85" s="88">
        <f>+H85*D85</f>
        <v>0</v>
      </c>
      <c r="N85" s="88">
        <f>+I85*D85</f>
        <v>487.62</v>
      </c>
      <c r="O85" s="88"/>
    </row>
    <row r="86" spans="1:16" ht="16.5" thickBot="1">
      <c r="A86" s="85">
        <v>30.5</v>
      </c>
      <c r="B86" s="90" t="s">
        <v>204</v>
      </c>
      <c r="C86" s="85" t="s">
        <v>137</v>
      </c>
      <c r="D86" s="92">
        <v>60.75</v>
      </c>
      <c r="E86" s="94">
        <v>0.45</v>
      </c>
      <c r="F86" s="94">
        <v>1</v>
      </c>
      <c r="G86" s="94">
        <v>0.1</v>
      </c>
      <c r="H86" s="94">
        <v>0</v>
      </c>
      <c r="I86" s="94">
        <f>+E86+F86+G86+H86</f>
        <v>1.55</v>
      </c>
      <c r="J86" s="94">
        <f>+E86*D86</f>
        <v>27.337500000000002</v>
      </c>
      <c r="K86" s="88">
        <f>+F86*D86</f>
        <v>60.75</v>
      </c>
      <c r="L86" s="88">
        <f>+G86*D86</f>
        <v>6.0750000000000002</v>
      </c>
      <c r="M86" s="88">
        <f>+H86*D86</f>
        <v>0</v>
      </c>
      <c r="N86" s="88">
        <f>+I86*D86</f>
        <v>94.162500000000009</v>
      </c>
      <c r="O86" s="88"/>
    </row>
    <row r="87" spans="1:16" ht="16.5" thickBot="1">
      <c r="A87" s="81">
        <v>40</v>
      </c>
      <c r="B87" s="379" t="s">
        <v>8</v>
      </c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1"/>
      <c r="N87" s="82">
        <f>SUM(N88:N91)</f>
        <v>1947.6575333333335</v>
      </c>
      <c r="O87" s="83"/>
      <c r="P87" s="84">
        <f>+N87/N110</f>
        <v>0.36313554464132941</v>
      </c>
    </row>
    <row r="88" spans="1:16" ht="60">
      <c r="A88" s="85">
        <v>40.1</v>
      </c>
      <c r="B88" s="90" t="s">
        <v>162</v>
      </c>
      <c r="C88" s="93" t="s">
        <v>137</v>
      </c>
      <c r="D88" s="92">
        <f>+'Wood Rural'!Q93</f>
        <v>604.66666666666663</v>
      </c>
      <c r="E88" s="94">
        <v>0.45</v>
      </c>
      <c r="F88" s="94">
        <v>1</v>
      </c>
      <c r="G88" s="94">
        <v>0.1</v>
      </c>
      <c r="H88" s="94">
        <v>0</v>
      </c>
      <c r="I88" s="94">
        <f>+E88+F88+G88+H88</f>
        <v>1.55</v>
      </c>
      <c r="J88" s="88">
        <f>+E88*D88</f>
        <v>272.09999999999997</v>
      </c>
      <c r="K88" s="88">
        <f>+F88*D88</f>
        <v>604.66666666666663</v>
      </c>
      <c r="L88" s="88">
        <f>+G88*D88</f>
        <v>60.466666666666669</v>
      </c>
      <c r="M88" s="88">
        <f>+H88*D88</f>
        <v>0</v>
      </c>
      <c r="N88" s="88">
        <f>+I88*D88</f>
        <v>937.23333333333335</v>
      </c>
      <c r="O88" s="88"/>
    </row>
    <row r="89" spans="1:16">
      <c r="A89" s="85">
        <v>40.200000000000003</v>
      </c>
      <c r="B89" s="90" t="s">
        <v>138</v>
      </c>
      <c r="C89" s="93" t="s">
        <v>139</v>
      </c>
      <c r="D89" s="92">
        <v>1</v>
      </c>
      <c r="E89" s="94">
        <v>0</v>
      </c>
      <c r="F89" s="94">
        <v>20.149999999999999</v>
      </c>
      <c r="G89" s="94">
        <v>5</v>
      </c>
      <c r="H89" s="94">
        <v>0</v>
      </c>
      <c r="I89" s="94">
        <f>+E89+F89+G89+H89</f>
        <v>25.15</v>
      </c>
      <c r="J89" s="88">
        <f>+E89*D89</f>
        <v>0</v>
      </c>
      <c r="K89" s="88">
        <f>+F89*D89</f>
        <v>20.149999999999999</v>
      </c>
      <c r="L89" s="88">
        <f>+G89*D89</f>
        <v>5</v>
      </c>
      <c r="M89" s="88">
        <f>+H89*D89</f>
        <v>0</v>
      </c>
      <c r="N89" s="88">
        <f>+I89*D89</f>
        <v>25.15</v>
      </c>
      <c r="O89" s="88"/>
    </row>
    <row r="90" spans="1:16" ht="60">
      <c r="A90" s="85">
        <v>40.299999999999997</v>
      </c>
      <c r="B90" s="90" t="s">
        <v>163</v>
      </c>
      <c r="C90" s="93" t="s">
        <v>137</v>
      </c>
      <c r="D90" s="92">
        <f>+D88</f>
        <v>604.66666666666663</v>
      </c>
      <c r="E90" s="94">
        <v>0.2</v>
      </c>
      <c r="F90" s="94">
        <v>0.05</v>
      </c>
      <c r="G90" s="94">
        <v>0.08</v>
      </c>
      <c r="H90" s="94">
        <v>0</v>
      </c>
      <c r="I90" s="94">
        <f>+E90+F90+G90+H90</f>
        <v>0.33</v>
      </c>
      <c r="J90" s="88">
        <f>+E90*D90</f>
        <v>120.93333333333334</v>
      </c>
      <c r="K90" s="88">
        <f>+F90*D90</f>
        <v>30.233333333333334</v>
      </c>
      <c r="L90" s="88">
        <f>+G90*D90</f>
        <v>48.373333333333335</v>
      </c>
      <c r="M90" s="88">
        <f>+H90*D90</f>
        <v>0</v>
      </c>
      <c r="N90" s="88">
        <f>+I90*D90</f>
        <v>199.54</v>
      </c>
      <c r="O90" s="88"/>
    </row>
    <row r="91" spans="1:16" ht="45.75" thickBot="1">
      <c r="A91" s="85">
        <v>40.4</v>
      </c>
      <c r="B91" s="90" t="s">
        <v>141</v>
      </c>
      <c r="C91" s="85" t="s">
        <v>122</v>
      </c>
      <c r="D91" s="87">
        <v>38.630000000000003</v>
      </c>
      <c r="E91" s="88">
        <v>5.5</v>
      </c>
      <c r="F91" s="88">
        <v>14.84</v>
      </c>
      <c r="G91" s="88">
        <v>0</v>
      </c>
      <c r="H91" s="88">
        <v>0</v>
      </c>
      <c r="I91" s="88">
        <f>+E91+F91+G91+H91</f>
        <v>20.34</v>
      </c>
      <c r="J91" s="88">
        <f>+E91*D91</f>
        <v>212.465</v>
      </c>
      <c r="K91" s="88">
        <f>+F91*D91</f>
        <v>573.26920000000007</v>
      </c>
      <c r="L91" s="88">
        <f>+G91*D91</f>
        <v>0</v>
      </c>
      <c r="M91" s="88">
        <f>+H91*D91</f>
        <v>0</v>
      </c>
      <c r="N91" s="88">
        <f>+I91*D91</f>
        <v>785.7342000000001</v>
      </c>
      <c r="O91" s="88"/>
    </row>
    <row r="92" spans="1:16" ht="16.5" thickBot="1">
      <c r="A92" s="81">
        <v>50</v>
      </c>
      <c r="B92" s="379" t="s">
        <v>142</v>
      </c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1"/>
      <c r="N92" s="82">
        <f>+N93+N94</f>
        <v>415.14600000000002</v>
      </c>
      <c r="O92" s="83"/>
      <c r="P92" s="84">
        <f>+N92/N110</f>
        <v>7.7402862790595314E-2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Rural'!Q153</f>
        <v>120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54</v>
      </c>
      <c r="K93" s="88">
        <f>+F93*D93</f>
        <v>120</v>
      </c>
      <c r="L93" s="88">
        <f>+G93*D93</f>
        <v>12</v>
      </c>
      <c r="M93" s="88">
        <f>+H93*D93</f>
        <v>0</v>
      </c>
      <c r="N93" s="88">
        <f>+I93*D93</f>
        <v>186</v>
      </c>
      <c r="O93" s="88"/>
    </row>
    <row r="94" spans="1:16" ht="45.75" thickBot="1">
      <c r="A94" s="85">
        <v>50.2</v>
      </c>
      <c r="B94" s="90" t="s">
        <v>144</v>
      </c>
      <c r="C94" s="85" t="s">
        <v>122</v>
      </c>
      <c r="D94" s="87">
        <v>21.72</v>
      </c>
      <c r="E94" s="88">
        <v>2.25</v>
      </c>
      <c r="F94" s="88">
        <v>7.65</v>
      </c>
      <c r="G94" s="88">
        <v>0.65</v>
      </c>
      <c r="H94" s="88">
        <v>0</v>
      </c>
      <c r="I94" s="88">
        <f>+E94+F94+G94+H94</f>
        <v>10.55</v>
      </c>
      <c r="J94" s="88">
        <f>+E94*D94</f>
        <v>48.87</v>
      </c>
      <c r="K94" s="88">
        <f>+F94*D94</f>
        <v>166.15799999999999</v>
      </c>
      <c r="L94" s="88">
        <f>+G94*D94</f>
        <v>14.118</v>
      </c>
      <c r="M94" s="88">
        <f>+H94*D94</f>
        <v>0</v>
      </c>
      <c r="N94" s="88">
        <f>+I94*D94</f>
        <v>229.14600000000002</v>
      </c>
      <c r="O94" s="88"/>
    </row>
    <row r="95" spans="1:16" ht="16.5" thickBot="1">
      <c r="A95" s="81">
        <v>60</v>
      </c>
      <c r="B95" s="379" t="s">
        <v>145</v>
      </c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1"/>
      <c r="N95" s="82">
        <f>SUM(N96:N96)</f>
        <v>748.125</v>
      </c>
      <c r="O95" s="83"/>
      <c r="P95" s="84">
        <f>+N95/N110</f>
        <v>0.1394859079100223</v>
      </c>
    </row>
    <row r="96" spans="1:16" ht="60.75" thickBot="1">
      <c r="A96" s="85">
        <v>60.1</v>
      </c>
      <c r="B96" s="90" t="s">
        <v>146</v>
      </c>
      <c r="C96" s="85" t="s">
        <v>137</v>
      </c>
      <c r="D96" s="92">
        <f>+'Wood Rural'!Q154</f>
        <v>393.75</v>
      </c>
      <c r="E96" s="94">
        <v>0.6</v>
      </c>
      <c r="F96" s="94">
        <v>1.2</v>
      </c>
      <c r="G96" s="94">
        <v>0.1</v>
      </c>
      <c r="H96" s="94">
        <v>0</v>
      </c>
      <c r="I96" s="88">
        <f>+E96+F96+G96+H96</f>
        <v>1.9</v>
      </c>
      <c r="J96" s="88">
        <f>+E96*D96</f>
        <v>236.25</v>
      </c>
      <c r="K96" s="88">
        <f>+F96*D96</f>
        <v>472.5</v>
      </c>
      <c r="L96" s="88">
        <f>+G96*D96</f>
        <v>39.375</v>
      </c>
      <c r="M96" s="88">
        <f>+H96*D96</f>
        <v>0</v>
      </c>
      <c r="N96" s="88">
        <f>+I96*D96</f>
        <v>748.125</v>
      </c>
      <c r="O96" s="88"/>
    </row>
    <row r="97" spans="1:16" ht="16.5" thickBot="1">
      <c r="A97" s="81">
        <v>70</v>
      </c>
      <c r="B97" s="379" t="s">
        <v>7</v>
      </c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1"/>
      <c r="N97" s="82">
        <f>SUM(N98:O100)</f>
        <v>773.73500000000001</v>
      </c>
      <c r="O97" s="83"/>
      <c r="P97" s="84">
        <f>+N97/N110</f>
        <v>0.14426082400235404</v>
      </c>
    </row>
    <row r="98" spans="1:16" ht="30">
      <c r="A98" s="85">
        <v>70.099999999999994</v>
      </c>
      <c r="B98" s="90" t="s">
        <v>147</v>
      </c>
      <c r="C98" s="93" t="s">
        <v>137</v>
      </c>
      <c r="D98" s="92">
        <f>+D58</f>
        <v>190</v>
      </c>
      <c r="E98" s="94">
        <v>0.45</v>
      </c>
      <c r="F98" s="94">
        <v>1</v>
      </c>
      <c r="G98" s="94">
        <v>0.1</v>
      </c>
      <c r="H98" s="94">
        <v>0</v>
      </c>
      <c r="I98" s="94">
        <f>+E98+F98+G98+H98</f>
        <v>1.55</v>
      </c>
      <c r="J98" s="88">
        <f>+E98*D98</f>
        <v>85.5</v>
      </c>
      <c r="K98" s="88">
        <f>+F98*D98</f>
        <v>190</v>
      </c>
      <c r="L98" s="88">
        <f>+G98*D98</f>
        <v>19</v>
      </c>
      <c r="M98" s="88">
        <f>+H98*D98</f>
        <v>0</v>
      </c>
      <c r="N98" s="88">
        <f>+I98*D98</f>
        <v>294.5</v>
      </c>
      <c r="O98" s="88"/>
    </row>
    <row r="99" spans="1:16" ht="30">
      <c r="A99" s="85">
        <v>70.2</v>
      </c>
      <c r="B99" s="90" t="s">
        <v>148</v>
      </c>
      <c r="C99" s="93" t="s">
        <v>122</v>
      </c>
      <c r="D99" s="92">
        <v>12.9</v>
      </c>
      <c r="E99" s="94">
        <v>4.5</v>
      </c>
      <c r="F99" s="94">
        <v>15.1</v>
      </c>
      <c r="G99" s="94">
        <v>0</v>
      </c>
      <c r="H99" s="94">
        <v>0</v>
      </c>
      <c r="I99" s="94">
        <f>+E99+F99+G99+H99</f>
        <v>19.600000000000001</v>
      </c>
      <c r="J99" s="88">
        <f>+E99*D99</f>
        <v>58.050000000000004</v>
      </c>
      <c r="K99" s="88">
        <f>+F99*D99</f>
        <v>194.79</v>
      </c>
      <c r="L99" s="88">
        <f>+G99*D99</f>
        <v>0</v>
      </c>
      <c r="M99" s="88">
        <f>+H99*D99</f>
        <v>0</v>
      </c>
      <c r="N99" s="88">
        <f>+I99*D99</f>
        <v>252.84000000000003</v>
      </c>
      <c r="O99" s="88"/>
    </row>
    <row r="100" spans="1:16" ht="30.75" thickBot="1">
      <c r="A100" s="85">
        <v>70.3</v>
      </c>
      <c r="B100" s="90" t="s">
        <v>149</v>
      </c>
      <c r="C100" s="85" t="s">
        <v>122</v>
      </c>
      <c r="D100" s="87">
        <v>12.9</v>
      </c>
      <c r="E100" s="88">
        <v>5.5</v>
      </c>
      <c r="F100" s="88">
        <v>11</v>
      </c>
      <c r="G100" s="88">
        <v>1.05</v>
      </c>
      <c r="H100" s="88">
        <v>0</v>
      </c>
      <c r="I100" s="88">
        <f>+E100+F100+G100+H100</f>
        <v>17.55</v>
      </c>
      <c r="J100" s="88">
        <f>+E100*D100</f>
        <v>70.95</v>
      </c>
      <c r="K100" s="88">
        <f>+F100*D100</f>
        <v>141.9</v>
      </c>
      <c r="L100" s="88">
        <f>+G100*D100</f>
        <v>13.545000000000002</v>
      </c>
      <c r="M100" s="88">
        <f>+H100*D100</f>
        <v>0</v>
      </c>
      <c r="N100" s="88">
        <f>+I100*D100</f>
        <v>226.39500000000001</v>
      </c>
      <c r="O100" s="88"/>
    </row>
    <row r="101" spans="1:16" ht="16.5" thickBot="1">
      <c r="A101" s="81">
        <v>80</v>
      </c>
      <c r="B101" s="379" t="s">
        <v>150</v>
      </c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1"/>
      <c r="N101" s="82">
        <f>SUM(N102:N104)</f>
        <v>457</v>
      </c>
      <c r="O101" s="83"/>
      <c r="P101" s="84">
        <f>+N101/N110</f>
        <v>8.5206429293072941E-2</v>
      </c>
    </row>
    <row r="102" spans="1:16" ht="105">
      <c r="A102" s="85">
        <v>80.099999999999994</v>
      </c>
      <c r="B102" s="90" t="s">
        <v>151</v>
      </c>
      <c r="C102" s="85" t="s">
        <v>152</v>
      </c>
      <c r="D102" s="87">
        <v>1</v>
      </c>
      <c r="E102" s="88">
        <v>45</v>
      </c>
      <c r="F102" s="88">
        <v>102.5</v>
      </c>
      <c r="G102" s="88">
        <v>8</v>
      </c>
      <c r="H102" s="88">
        <v>0</v>
      </c>
      <c r="I102" s="88">
        <f>+E102+F102+G102+H102</f>
        <v>155.5</v>
      </c>
      <c r="J102" s="88">
        <f>+E102*D102</f>
        <v>45</v>
      </c>
      <c r="K102" s="88">
        <f>+F102*D102</f>
        <v>102.5</v>
      </c>
      <c r="L102" s="88">
        <f>+G102*D102</f>
        <v>8</v>
      </c>
      <c r="M102" s="88">
        <f>+H102*D102</f>
        <v>0</v>
      </c>
      <c r="N102" s="88">
        <f>+I102*D102</f>
        <v>155.5</v>
      </c>
      <c r="O102" s="88"/>
    </row>
    <row r="103" spans="1:16" ht="60">
      <c r="A103" s="85">
        <v>80.2</v>
      </c>
      <c r="B103" s="90" t="s">
        <v>153</v>
      </c>
      <c r="C103" s="85" t="s">
        <v>152</v>
      </c>
      <c r="D103" s="87">
        <v>1</v>
      </c>
      <c r="E103" s="88">
        <v>16.75</v>
      </c>
      <c r="F103" s="88">
        <v>93.25</v>
      </c>
      <c r="G103" s="88">
        <v>4</v>
      </c>
      <c r="H103" s="88">
        <v>0</v>
      </c>
      <c r="I103" s="88">
        <f>+E103+F103+G103+H103</f>
        <v>114</v>
      </c>
      <c r="J103" s="88">
        <f>+E103*D103</f>
        <v>16.75</v>
      </c>
      <c r="K103" s="88">
        <f>+F103*D103</f>
        <v>93.25</v>
      </c>
      <c r="L103" s="88">
        <f>+G103*D103</f>
        <v>4</v>
      </c>
      <c r="M103" s="88">
        <f>+H103*D103</f>
        <v>0</v>
      </c>
      <c r="N103" s="88">
        <f>+I103*D103</f>
        <v>114</v>
      </c>
      <c r="O103" s="88"/>
    </row>
    <row r="104" spans="1:16" ht="60.75" thickBot="1">
      <c r="A104" s="85">
        <v>80.3</v>
      </c>
      <c r="B104" s="90" t="s">
        <v>154</v>
      </c>
      <c r="C104" s="85" t="s">
        <v>152</v>
      </c>
      <c r="D104" s="87">
        <v>2</v>
      </c>
      <c r="E104" s="88">
        <v>12.75</v>
      </c>
      <c r="F104" s="88">
        <v>77</v>
      </c>
      <c r="G104" s="88">
        <v>4</v>
      </c>
      <c r="H104" s="88">
        <v>0</v>
      </c>
      <c r="I104" s="88">
        <f>+E104+F104+G104+H104</f>
        <v>93.75</v>
      </c>
      <c r="J104" s="88">
        <f>+E104*D104</f>
        <v>25.5</v>
      </c>
      <c r="K104" s="88">
        <f>+F104*D104</f>
        <v>154</v>
      </c>
      <c r="L104" s="88">
        <f>+G104*D104</f>
        <v>8</v>
      </c>
      <c r="M104" s="88">
        <f>+H104*D104</f>
        <v>0</v>
      </c>
      <c r="N104" s="88">
        <f>+I104*D104</f>
        <v>187.5</v>
      </c>
      <c r="O104" s="88"/>
    </row>
    <row r="105" spans="1:16" ht="16.5" thickBot="1">
      <c r="A105" s="81">
        <v>90</v>
      </c>
      <c r="B105" s="379" t="s">
        <v>155</v>
      </c>
      <c r="C105" s="380"/>
      <c r="D105" s="380"/>
      <c r="E105" s="380"/>
      <c r="F105" s="380"/>
      <c r="G105" s="380"/>
      <c r="H105" s="380"/>
      <c r="I105" s="380"/>
      <c r="J105" s="380"/>
      <c r="K105" s="380"/>
      <c r="L105" s="380"/>
      <c r="M105" s="381"/>
      <c r="N105" s="82">
        <f>SUM(N106:N107)</f>
        <v>332.21800000000002</v>
      </c>
      <c r="O105" s="83"/>
      <c r="P105" s="84">
        <f>+N105/N110</f>
        <v>6.1941158702157786E-2</v>
      </c>
    </row>
    <row r="106" spans="1:16" ht="30">
      <c r="A106" s="85">
        <v>90.1</v>
      </c>
      <c r="B106" s="90" t="s">
        <v>156</v>
      </c>
      <c r="C106" s="85" t="s">
        <v>122</v>
      </c>
      <c r="D106" s="92">
        <v>38.630000000000003</v>
      </c>
      <c r="E106" s="94">
        <v>0.72</v>
      </c>
      <c r="F106" s="94">
        <v>3.5</v>
      </c>
      <c r="G106" s="94">
        <v>0.08</v>
      </c>
      <c r="H106" s="94">
        <v>0</v>
      </c>
      <c r="I106" s="88">
        <f>+E106+F106+G106+H106</f>
        <v>4.3</v>
      </c>
      <c r="J106" s="88">
        <f>+E106*D106</f>
        <v>27.813600000000001</v>
      </c>
      <c r="K106" s="88">
        <f>+F106*D106</f>
        <v>135.20500000000001</v>
      </c>
      <c r="L106" s="88">
        <f>+G106*D106</f>
        <v>3.0904000000000003</v>
      </c>
      <c r="M106" s="88">
        <f>+H106*D106</f>
        <v>0</v>
      </c>
      <c r="N106" s="88">
        <f>+I106*D106</f>
        <v>166.10900000000001</v>
      </c>
      <c r="O106" s="88"/>
    </row>
    <row r="107" spans="1:16" ht="30.75" thickBot="1">
      <c r="A107" s="85">
        <v>90.2</v>
      </c>
      <c r="B107" s="90" t="s">
        <v>157</v>
      </c>
      <c r="C107" s="85" t="s">
        <v>122</v>
      </c>
      <c r="D107" s="92">
        <v>38.630000000000003</v>
      </c>
      <c r="E107" s="94">
        <v>0.72</v>
      </c>
      <c r="F107" s="94">
        <v>3.5</v>
      </c>
      <c r="G107" s="94">
        <v>0.08</v>
      </c>
      <c r="H107" s="94">
        <v>0</v>
      </c>
      <c r="I107" s="88">
        <f>+E107+F107+G107+H107</f>
        <v>4.3</v>
      </c>
      <c r="J107" s="88">
        <f>+E107*D107</f>
        <v>27.813600000000001</v>
      </c>
      <c r="K107" s="88">
        <f>+F107*D107</f>
        <v>135.20500000000001</v>
      </c>
      <c r="L107" s="88">
        <f>+G107*D107</f>
        <v>3.0904000000000003</v>
      </c>
      <c r="M107" s="88">
        <f>+H107*D107</f>
        <v>0</v>
      </c>
      <c r="N107" s="88">
        <f>+I107*D107</f>
        <v>166.10900000000001</v>
      </c>
      <c r="O107" s="88"/>
    </row>
    <row r="108" spans="1:16" ht="16.5" thickBot="1">
      <c r="A108" s="81">
        <v>110</v>
      </c>
      <c r="B108" s="379" t="s">
        <v>158</v>
      </c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1"/>
      <c r="N108" s="82">
        <f>SUM(N109)</f>
        <v>9.6750000000000007</v>
      </c>
      <c r="O108" s="83"/>
      <c r="P108" s="84">
        <f>+N108/N110</f>
        <v>1.8038779068063036E-3</v>
      </c>
    </row>
    <row r="109" spans="1:16" ht="18" thickBot="1">
      <c r="A109" s="85">
        <v>110.1</v>
      </c>
      <c r="B109" s="86" t="s">
        <v>159</v>
      </c>
      <c r="C109" s="85" t="s">
        <v>122</v>
      </c>
      <c r="D109" s="87">
        <v>19.350000000000001</v>
      </c>
      <c r="E109" s="88">
        <v>0.3</v>
      </c>
      <c r="F109" s="88">
        <v>0</v>
      </c>
      <c r="G109" s="88">
        <v>0.2</v>
      </c>
      <c r="H109" s="88">
        <v>0</v>
      </c>
      <c r="I109" s="88">
        <f>+E109+F109+G109+H109</f>
        <v>0.5</v>
      </c>
      <c r="J109" s="88">
        <f>+E109*D109</f>
        <v>5.8050000000000006</v>
      </c>
      <c r="K109" s="88">
        <f>+F109*D109</f>
        <v>0</v>
      </c>
      <c r="L109" s="88">
        <f>+G109*D109</f>
        <v>3.8700000000000006</v>
      </c>
      <c r="M109" s="88">
        <f>+H109*D109</f>
        <v>0</v>
      </c>
      <c r="N109" s="88">
        <f>+I109*D109</f>
        <v>9.6750000000000007</v>
      </c>
      <c r="O109" s="88"/>
    </row>
    <row r="110" spans="1:16" ht="16.5" thickBot="1">
      <c r="A110" s="95"/>
      <c r="B110" s="388" t="s">
        <v>160</v>
      </c>
      <c r="C110" s="389"/>
      <c r="D110" s="389"/>
      <c r="E110" s="389"/>
      <c r="F110" s="389"/>
      <c r="G110" s="389"/>
      <c r="H110" s="389"/>
      <c r="I110" s="389"/>
      <c r="J110" s="389"/>
      <c r="K110" s="389"/>
      <c r="L110" s="389"/>
      <c r="M110" s="390"/>
      <c r="N110" s="96">
        <f>+N108+N105+N101+N97+N95+N92+N87+N81+N77+N74</f>
        <v>5363.4450333333343</v>
      </c>
      <c r="O110" s="97">
        <f>+H21</f>
        <v>4673.8815333333341</v>
      </c>
      <c r="P110" s="98">
        <f>+SUM(P74:P108)</f>
        <v>0.99999999999999989</v>
      </c>
    </row>
    <row r="111" spans="1:16">
      <c r="A111" s="85"/>
      <c r="B111" s="99"/>
      <c r="C111" s="85"/>
      <c r="D111" s="87"/>
      <c r="E111" s="100"/>
      <c r="F111" s="100"/>
      <c r="G111" s="100"/>
      <c r="H111" s="100"/>
      <c r="I111" s="88"/>
      <c r="J111" s="88"/>
      <c r="K111" s="88"/>
      <c r="L111" s="88"/>
      <c r="M111" s="88"/>
      <c r="N111" s="88"/>
      <c r="O111" s="88"/>
    </row>
    <row r="112" spans="1:16" ht="16.5" thickBot="1">
      <c r="A112" s="85"/>
      <c r="B112" s="99"/>
      <c r="C112" s="85"/>
      <c r="D112" s="87"/>
      <c r="E112" s="100"/>
      <c r="F112" s="100"/>
      <c r="G112" s="100"/>
      <c r="H112" s="100"/>
      <c r="I112" s="88"/>
      <c r="J112" s="88"/>
      <c r="K112" s="88"/>
      <c r="L112" s="88"/>
      <c r="M112" s="88"/>
      <c r="N112" s="88"/>
      <c r="O112" s="88"/>
    </row>
    <row r="113" spans="1:16" ht="24" thickBot="1">
      <c r="A113" s="385" t="s">
        <v>95</v>
      </c>
      <c r="B113" s="386"/>
      <c r="C113" s="386"/>
      <c r="D113" s="386"/>
      <c r="E113" s="386"/>
      <c r="F113" s="386"/>
      <c r="G113" s="386"/>
      <c r="H113" s="386"/>
      <c r="I113" s="386"/>
      <c r="J113" s="386"/>
      <c r="K113" s="386"/>
      <c r="L113" s="386"/>
      <c r="M113" s="386"/>
      <c r="N113" s="387"/>
      <c r="O113" s="80"/>
    </row>
    <row r="114" spans="1:16" ht="16.5" thickBot="1">
      <c r="A114" s="81">
        <v>10</v>
      </c>
      <c r="B114" s="379" t="s">
        <v>120</v>
      </c>
      <c r="C114" s="380"/>
      <c r="D114" s="380"/>
      <c r="E114" s="380"/>
      <c r="F114" s="380"/>
      <c r="G114" s="380"/>
      <c r="H114" s="380"/>
      <c r="I114" s="380"/>
      <c r="J114" s="380"/>
      <c r="K114" s="380"/>
      <c r="L114" s="380"/>
      <c r="M114" s="381"/>
      <c r="N114" s="82">
        <f>+SUM(N115:N116)</f>
        <v>15.093</v>
      </c>
      <c r="O114" s="83"/>
      <c r="P114" s="84">
        <f>+N114/N153</f>
        <v>3.0971708258697426E-3</v>
      </c>
    </row>
    <row r="115" spans="1:16" ht="17.25">
      <c r="A115" s="85">
        <v>10.1</v>
      </c>
      <c r="B115" s="86" t="s">
        <v>121</v>
      </c>
      <c r="C115" s="85" t="s">
        <v>122</v>
      </c>
      <c r="D115" s="87">
        <v>19.350000000000001</v>
      </c>
      <c r="E115" s="88">
        <v>0.15</v>
      </c>
      <c r="F115" s="88">
        <v>0</v>
      </c>
      <c r="G115" s="88">
        <v>0.2</v>
      </c>
      <c r="H115" s="88">
        <v>0</v>
      </c>
      <c r="I115" s="88">
        <f>+E115+F115+G115+H115</f>
        <v>0.35</v>
      </c>
      <c r="J115" s="88">
        <f>+E115*D115</f>
        <v>2.9025000000000003</v>
      </c>
      <c r="K115" s="88">
        <f>+F115*D115</f>
        <v>0</v>
      </c>
      <c r="L115" s="88">
        <f>+G115*D115</f>
        <v>3.8700000000000006</v>
      </c>
      <c r="M115" s="88">
        <f>+H115*D115</f>
        <v>0</v>
      </c>
      <c r="N115" s="88">
        <f>+I115*D115</f>
        <v>6.7725</v>
      </c>
      <c r="O115" s="88"/>
    </row>
    <row r="116" spans="1:16" ht="18" thickBot="1">
      <c r="A116" s="85">
        <v>10.199999999999999</v>
      </c>
      <c r="B116" s="86" t="s">
        <v>123</v>
      </c>
      <c r="C116" s="85" t="s">
        <v>122</v>
      </c>
      <c r="D116" s="87">
        <v>19.350000000000001</v>
      </c>
      <c r="E116" s="89">
        <v>0.18</v>
      </c>
      <c r="F116" s="89">
        <v>0.15</v>
      </c>
      <c r="G116" s="89">
        <v>0.1</v>
      </c>
      <c r="H116" s="89">
        <v>0</v>
      </c>
      <c r="I116" s="88">
        <f>+E116+F116+G116+H116</f>
        <v>0.42999999999999994</v>
      </c>
      <c r="J116" s="88">
        <f>+E116*D116</f>
        <v>3.4830000000000001</v>
      </c>
      <c r="K116" s="88">
        <f>+F116*D116</f>
        <v>2.9025000000000003</v>
      </c>
      <c r="L116" s="88">
        <f>+G116*D116</f>
        <v>1.9350000000000003</v>
      </c>
      <c r="M116" s="88">
        <f>+H116*D116</f>
        <v>0</v>
      </c>
      <c r="N116" s="88">
        <f>+I116*D116</f>
        <v>8.3204999999999991</v>
      </c>
      <c r="O116" s="88"/>
    </row>
    <row r="117" spans="1:16" ht="16.5" thickBot="1">
      <c r="A117" s="81">
        <v>20</v>
      </c>
      <c r="B117" s="379" t="s">
        <v>124</v>
      </c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1"/>
      <c r="N117" s="82">
        <f>+N118+N119+N120</f>
        <v>56.601300000000002</v>
      </c>
      <c r="O117" s="83"/>
      <c r="P117" s="84">
        <f>+N117/N153</f>
        <v>1.1614913871748563E-2</v>
      </c>
    </row>
    <row r="118" spans="1:16" ht="17.25">
      <c r="A118" s="85">
        <v>20.100000000000001</v>
      </c>
      <c r="B118" s="86" t="s">
        <v>125</v>
      </c>
      <c r="C118" s="85" t="s">
        <v>126</v>
      </c>
      <c r="D118" s="87">
        <v>5.81</v>
      </c>
      <c r="E118" s="88">
        <v>0.6</v>
      </c>
      <c r="F118" s="88">
        <v>0</v>
      </c>
      <c r="G118" s="88">
        <v>0.63</v>
      </c>
      <c r="H118" s="88">
        <v>0</v>
      </c>
      <c r="I118" s="88">
        <f>+E118+F118+G118+H118</f>
        <v>1.23</v>
      </c>
      <c r="J118" s="88">
        <f>+E118*D118</f>
        <v>3.4859999999999998</v>
      </c>
      <c r="K118" s="88">
        <f>+F118*D118</f>
        <v>0</v>
      </c>
      <c r="L118" s="88">
        <f>+G118*D118</f>
        <v>3.6602999999999999</v>
      </c>
      <c r="M118" s="88">
        <f>+H118*D118</f>
        <v>0</v>
      </c>
      <c r="N118" s="88">
        <f>+I118*D118</f>
        <v>7.1462999999999992</v>
      </c>
      <c r="O118" s="88"/>
    </row>
    <row r="119" spans="1:16" ht="17.25">
      <c r="A119" s="85">
        <v>20.2</v>
      </c>
      <c r="B119" s="86" t="s">
        <v>127</v>
      </c>
      <c r="C119" s="85" t="s">
        <v>126</v>
      </c>
      <c r="D119" s="87">
        <v>9.68</v>
      </c>
      <c r="E119" s="88">
        <v>0.5</v>
      </c>
      <c r="F119" s="88">
        <v>1</v>
      </c>
      <c r="G119" s="88">
        <v>0.75</v>
      </c>
      <c r="H119" s="88">
        <v>0</v>
      </c>
      <c r="I119" s="88">
        <f>+E119+F119+G119+H119</f>
        <v>2.25</v>
      </c>
      <c r="J119" s="88">
        <f>+E119*D119</f>
        <v>4.84</v>
      </c>
      <c r="K119" s="88">
        <f>+F119*D119</f>
        <v>9.68</v>
      </c>
      <c r="L119" s="88">
        <f>+G119*D119</f>
        <v>7.26</v>
      </c>
      <c r="M119" s="88">
        <f>+H119*D119</f>
        <v>0</v>
      </c>
      <c r="N119" s="88">
        <f>+I119*D119</f>
        <v>21.78</v>
      </c>
      <c r="O119" s="88"/>
    </row>
    <row r="120" spans="1:16" ht="30.75" thickBot="1">
      <c r="A120" s="85">
        <v>20.3</v>
      </c>
      <c r="B120" s="90" t="s">
        <v>128</v>
      </c>
      <c r="C120" s="85" t="s">
        <v>126</v>
      </c>
      <c r="D120" s="87">
        <v>7.38</v>
      </c>
      <c r="E120" s="88">
        <v>1</v>
      </c>
      <c r="F120" s="88">
        <v>0</v>
      </c>
      <c r="G120" s="88">
        <v>2.75</v>
      </c>
      <c r="H120" s="88">
        <v>0</v>
      </c>
      <c r="I120" s="88">
        <f>+E120+F120+G120+H120</f>
        <v>3.75</v>
      </c>
      <c r="J120" s="88">
        <f>+E120*D120</f>
        <v>7.38</v>
      </c>
      <c r="K120" s="88">
        <f>+F120*D120</f>
        <v>0</v>
      </c>
      <c r="L120" s="88">
        <f>+G120*D120</f>
        <v>20.294999999999998</v>
      </c>
      <c r="M120" s="88">
        <f>+H120*D120</f>
        <v>0</v>
      </c>
      <c r="N120" s="88">
        <f>+I120*D120</f>
        <v>27.675000000000001</v>
      </c>
      <c r="O120" s="88"/>
    </row>
    <row r="121" spans="1:16" ht="16.5" thickBot="1">
      <c r="A121" s="81">
        <v>30</v>
      </c>
      <c r="B121" s="379" t="s">
        <v>6</v>
      </c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1"/>
      <c r="N121" s="82">
        <f>SUM(N122:N126)</f>
        <v>608.19420000000002</v>
      </c>
      <c r="O121" s="83"/>
      <c r="P121" s="84">
        <f>+N121/N153</f>
        <v>0.12480496473220615</v>
      </c>
    </row>
    <row r="122" spans="1:16" ht="17.25">
      <c r="A122" s="85">
        <v>30.1</v>
      </c>
      <c r="B122" s="86" t="s">
        <v>129</v>
      </c>
      <c r="C122" s="85" t="s">
        <v>126</v>
      </c>
      <c r="D122" s="92">
        <v>3.24</v>
      </c>
      <c r="E122" s="88">
        <v>2</v>
      </c>
      <c r="F122" s="88">
        <v>0</v>
      </c>
      <c r="G122" s="88">
        <v>0.57999999999999996</v>
      </c>
      <c r="H122" s="88">
        <v>0</v>
      </c>
      <c r="I122" s="88">
        <f>+E122+F122+G122+H122</f>
        <v>2.58</v>
      </c>
      <c r="J122" s="88">
        <f>+E122*D122</f>
        <v>6.48</v>
      </c>
      <c r="K122" s="88">
        <f>+F122*D122</f>
        <v>0</v>
      </c>
      <c r="L122" s="88">
        <f>+G122*D122</f>
        <v>1.8792</v>
      </c>
      <c r="M122" s="88">
        <f>+H122*D122</f>
        <v>0</v>
      </c>
      <c r="N122" s="88">
        <f>+I122*D122</f>
        <v>8.3592000000000013</v>
      </c>
      <c r="O122" s="88"/>
    </row>
    <row r="123" spans="1:16" ht="17.25">
      <c r="A123" s="85">
        <v>30.2</v>
      </c>
      <c r="B123" s="90" t="s">
        <v>202</v>
      </c>
      <c r="C123" s="85" t="s">
        <v>126</v>
      </c>
      <c r="D123" s="92">
        <v>0.32</v>
      </c>
      <c r="E123" s="88">
        <v>3</v>
      </c>
      <c r="F123" s="88">
        <v>3.25</v>
      </c>
      <c r="G123" s="88">
        <v>2</v>
      </c>
      <c r="H123" s="88">
        <v>0</v>
      </c>
      <c r="I123" s="88">
        <f>+E123+F123+G123+H123</f>
        <v>8.25</v>
      </c>
      <c r="J123" s="88">
        <f>+E123*D123</f>
        <v>0.96</v>
      </c>
      <c r="K123" s="88">
        <f>+F123*D123</f>
        <v>1.04</v>
      </c>
      <c r="L123" s="88">
        <f>+G123*D123</f>
        <v>0.64</v>
      </c>
      <c r="M123" s="88">
        <f>+H123*D123</f>
        <v>0</v>
      </c>
      <c r="N123" s="88">
        <f>+I123*D123</f>
        <v>2.64</v>
      </c>
      <c r="O123" s="88"/>
    </row>
    <row r="124" spans="1:16" ht="30">
      <c r="A124" s="85">
        <v>30.3</v>
      </c>
      <c r="B124" s="90" t="s">
        <v>128</v>
      </c>
      <c r="C124" s="85" t="s">
        <v>126</v>
      </c>
      <c r="D124" s="92">
        <v>4.1100000000000003</v>
      </c>
      <c r="E124" s="88">
        <v>1</v>
      </c>
      <c r="F124" s="88">
        <v>0</v>
      </c>
      <c r="G124" s="88">
        <v>2.75</v>
      </c>
      <c r="H124" s="88">
        <v>0</v>
      </c>
      <c r="I124" s="88">
        <f>+E124+F124+G124+H124</f>
        <v>3.75</v>
      </c>
      <c r="J124" s="88">
        <f>+E124*D124</f>
        <v>4.1100000000000003</v>
      </c>
      <c r="K124" s="88">
        <f>+F124*D124</f>
        <v>0</v>
      </c>
      <c r="L124" s="88">
        <f>+G124*D124</f>
        <v>11.3025</v>
      </c>
      <c r="M124" s="88">
        <f>+H124*D124</f>
        <v>0</v>
      </c>
      <c r="N124" s="88">
        <f>+I124*D124</f>
        <v>15.412500000000001</v>
      </c>
      <c r="O124" s="88"/>
    </row>
    <row r="125" spans="1:16" ht="30">
      <c r="A125" s="85">
        <v>30.4</v>
      </c>
      <c r="B125" s="90" t="s">
        <v>203</v>
      </c>
      <c r="C125" s="85" t="s">
        <v>126</v>
      </c>
      <c r="D125" s="92">
        <v>3.24</v>
      </c>
      <c r="E125" s="88">
        <v>14.25</v>
      </c>
      <c r="F125" s="88">
        <v>120.75</v>
      </c>
      <c r="G125" s="88">
        <v>15.5</v>
      </c>
      <c r="H125" s="88">
        <v>0</v>
      </c>
      <c r="I125" s="88">
        <f>+E125+F125+G125+H125</f>
        <v>150.5</v>
      </c>
      <c r="J125" s="88">
        <f>+E125*D125</f>
        <v>46.17</v>
      </c>
      <c r="K125" s="88">
        <f>+F125*D125</f>
        <v>391.23</v>
      </c>
      <c r="L125" s="88">
        <f>+G125*D125</f>
        <v>50.220000000000006</v>
      </c>
      <c r="M125" s="88">
        <f>+H125*D125</f>
        <v>0</v>
      </c>
      <c r="N125" s="88">
        <f>+I125*D125</f>
        <v>487.62</v>
      </c>
      <c r="O125" s="88"/>
    </row>
    <row r="126" spans="1:16" ht="16.5" thickBot="1">
      <c r="A126" s="85">
        <v>30.5</v>
      </c>
      <c r="B126" s="90" t="s">
        <v>204</v>
      </c>
      <c r="C126" s="85" t="s">
        <v>137</v>
      </c>
      <c r="D126" s="92">
        <v>60.75</v>
      </c>
      <c r="E126" s="94">
        <v>0.45</v>
      </c>
      <c r="F126" s="94">
        <v>1</v>
      </c>
      <c r="G126" s="94">
        <v>0.1</v>
      </c>
      <c r="H126" s="94">
        <v>0</v>
      </c>
      <c r="I126" s="94">
        <f>+E126+F126+G126+H126</f>
        <v>1.55</v>
      </c>
      <c r="J126" s="94">
        <f>+E126*D126</f>
        <v>27.337500000000002</v>
      </c>
      <c r="K126" s="88">
        <f>+F126*D126</f>
        <v>60.75</v>
      </c>
      <c r="L126" s="88">
        <f>+G126*D126</f>
        <v>6.0750000000000002</v>
      </c>
      <c r="M126" s="88">
        <f>+H126*D126</f>
        <v>0</v>
      </c>
      <c r="N126" s="88">
        <f>+I126*D126</f>
        <v>94.162500000000009</v>
      </c>
      <c r="O126" s="88"/>
    </row>
    <row r="127" spans="1:16" ht="16.5" thickBot="1">
      <c r="A127" s="81">
        <v>40</v>
      </c>
      <c r="B127" s="379" t="s">
        <v>8</v>
      </c>
      <c r="C127" s="380"/>
      <c r="D127" s="380"/>
      <c r="E127" s="380"/>
      <c r="F127" s="380"/>
      <c r="G127" s="380"/>
      <c r="H127" s="380"/>
      <c r="I127" s="380"/>
      <c r="J127" s="380"/>
      <c r="K127" s="380"/>
      <c r="L127" s="380"/>
      <c r="M127" s="381"/>
      <c r="N127" s="82">
        <f>SUM(N128:N131)</f>
        <v>1974.9036000000001</v>
      </c>
      <c r="O127" s="83"/>
      <c r="P127" s="84">
        <f>+N127/N153</f>
        <v>0.40526163213576677</v>
      </c>
    </row>
    <row r="128" spans="1:16" ht="60">
      <c r="A128" s="85">
        <v>40.1</v>
      </c>
      <c r="B128" s="90" t="s">
        <v>162</v>
      </c>
      <c r="C128" s="93" t="s">
        <v>137</v>
      </c>
      <c r="D128" s="92">
        <f>+'Wood Rural'!Q176</f>
        <v>658.00000000000011</v>
      </c>
      <c r="E128" s="94">
        <v>0.45</v>
      </c>
      <c r="F128" s="94">
        <v>1</v>
      </c>
      <c r="G128" s="94">
        <v>0.1</v>
      </c>
      <c r="H128" s="94">
        <v>0</v>
      </c>
      <c r="I128" s="94">
        <f>+E128+F128+G128+H128</f>
        <v>1.55</v>
      </c>
      <c r="J128" s="88">
        <f>+E128*D128</f>
        <v>296.10000000000008</v>
      </c>
      <c r="K128" s="88">
        <f>+F128*D128</f>
        <v>658.00000000000011</v>
      </c>
      <c r="L128" s="88">
        <f>+G128*D128</f>
        <v>65.800000000000011</v>
      </c>
      <c r="M128" s="88">
        <f>+H128*D128</f>
        <v>0</v>
      </c>
      <c r="N128" s="88">
        <f>+I128*D128</f>
        <v>1019.9000000000002</v>
      </c>
      <c r="O128" s="88"/>
    </row>
    <row r="129" spans="1:16">
      <c r="A129" s="85">
        <v>40.200000000000003</v>
      </c>
      <c r="B129" s="90" t="s">
        <v>138</v>
      </c>
      <c r="C129" s="93" t="s">
        <v>139</v>
      </c>
      <c r="D129" s="92">
        <v>1</v>
      </c>
      <c r="E129" s="94">
        <v>0</v>
      </c>
      <c r="F129" s="94">
        <v>20.149999999999999</v>
      </c>
      <c r="G129" s="94">
        <v>5</v>
      </c>
      <c r="H129" s="94">
        <v>0</v>
      </c>
      <c r="I129" s="94">
        <f>+E129+F129+G129+H129</f>
        <v>25.15</v>
      </c>
      <c r="J129" s="88">
        <f>+E129*D129</f>
        <v>0</v>
      </c>
      <c r="K129" s="88">
        <f>+F129*D129</f>
        <v>20.149999999999999</v>
      </c>
      <c r="L129" s="88">
        <f>+G129*D129</f>
        <v>5</v>
      </c>
      <c r="M129" s="88">
        <f>+H129*D129</f>
        <v>0</v>
      </c>
      <c r="N129" s="88">
        <f>+I129*D129</f>
        <v>25.15</v>
      </c>
      <c r="O129" s="88"/>
    </row>
    <row r="130" spans="1:16" ht="60">
      <c r="A130" s="85">
        <v>40.299999999999997</v>
      </c>
      <c r="B130" s="90" t="s">
        <v>163</v>
      </c>
      <c r="C130" s="93" t="s">
        <v>137</v>
      </c>
      <c r="D130" s="92">
        <f>+D128</f>
        <v>658.00000000000011</v>
      </c>
      <c r="E130" s="94">
        <v>0.2</v>
      </c>
      <c r="F130" s="94">
        <v>0.05</v>
      </c>
      <c r="G130" s="94">
        <v>0.08</v>
      </c>
      <c r="H130" s="94">
        <v>0</v>
      </c>
      <c r="I130" s="94">
        <f>+E130+F130+G130+H130</f>
        <v>0.33</v>
      </c>
      <c r="J130" s="88">
        <f>+E130*D130</f>
        <v>131.60000000000002</v>
      </c>
      <c r="K130" s="88">
        <f>+F130*D130</f>
        <v>32.900000000000006</v>
      </c>
      <c r="L130" s="88">
        <f>+G130*D130</f>
        <v>52.640000000000008</v>
      </c>
      <c r="M130" s="88">
        <f>+H130*D130</f>
        <v>0</v>
      </c>
      <c r="N130" s="88">
        <f>+I130*D130</f>
        <v>217.14000000000004</v>
      </c>
      <c r="O130" s="88"/>
    </row>
    <row r="131" spans="1:16" ht="45.75" thickBot="1">
      <c r="A131" s="85">
        <v>40.4</v>
      </c>
      <c r="B131" s="90" t="s">
        <v>141</v>
      </c>
      <c r="C131" s="93" t="s">
        <v>122</v>
      </c>
      <c r="D131" s="92">
        <v>35.04</v>
      </c>
      <c r="E131" s="94">
        <v>5.5</v>
      </c>
      <c r="F131" s="94">
        <v>14.84</v>
      </c>
      <c r="G131" s="94">
        <v>0</v>
      </c>
      <c r="H131" s="94">
        <v>0</v>
      </c>
      <c r="I131" s="94">
        <f>+E131+F131+G131+H131</f>
        <v>20.34</v>
      </c>
      <c r="J131" s="88">
        <f>+E131*D131</f>
        <v>192.72</v>
      </c>
      <c r="K131" s="88">
        <f>+F131*D131</f>
        <v>519.99360000000001</v>
      </c>
      <c r="L131" s="88">
        <f>+G131*D131</f>
        <v>0</v>
      </c>
      <c r="M131" s="88">
        <f>+H131*D131</f>
        <v>0</v>
      </c>
      <c r="N131" s="88">
        <f>+I131*D131</f>
        <v>712.71359999999993</v>
      </c>
      <c r="O131" s="88"/>
    </row>
    <row r="132" spans="1:16" ht="16.5" thickBot="1">
      <c r="A132" s="81">
        <v>50</v>
      </c>
      <c r="B132" s="379" t="s">
        <v>142</v>
      </c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1"/>
      <c r="N132" s="82">
        <f>+N133+N134</f>
        <v>415.14600000000002</v>
      </c>
      <c r="O132" s="83"/>
      <c r="P132" s="84">
        <f>+N132/N153</f>
        <v>8.5190358422879489E-2</v>
      </c>
    </row>
    <row r="133" spans="1:16" ht="30">
      <c r="A133" s="85">
        <v>50.1</v>
      </c>
      <c r="B133" s="90" t="s">
        <v>143</v>
      </c>
      <c r="C133" s="85" t="s">
        <v>137</v>
      </c>
      <c r="D133" s="92">
        <f>+'Wood Rural'!Q250</f>
        <v>120</v>
      </c>
      <c r="E133" s="94">
        <v>0.45</v>
      </c>
      <c r="F133" s="94">
        <v>1</v>
      </c>
      <c r="G133" s="94">
        <v>0.1</v>
      </c>
      <c r="H133" s="94">
        <v>0</v>
      </c>
      <c r="I133" s="94">
        <f>+E133+F133+G133+H133</f>
        <v>1.55</v>
      </c>
      <c r="J133" s="88">
        <f>+E133*D133</f>
        <v>54</v>
      </c>
      <c r="K133" s="88">
        <f>+F133*D133</f>
        <v>120</v>
      </c>
      <c r="L133" s="88">
        <f>+G133*D133</f>
        <v>12</v>
      </c>
      <c r="M133" s="88">
        <f>+H133*D133</f>
        <v>0</v>
      </c>
      <c r="N133" s="88">
        <f>+I133*D133</f>
        <v>186</v>
      </c>
      <c r="O133" s="88"/>
    </row>
    <row r="134" spans="1:16" ht="45.75" thickBot="1">
      <c r="A134" s="85">
        <v>50.2</v>
      </c>
      <c r="B134" s="90" t="s">
        <v>144</v>
      </c>
      <c r="C134" s="85" t="s">
        <v>122</v>
      </c>
      <c r="D134" s="87">
        <v>21.72</v>
      </c>
      <c r="E134" s="88">
        <v>2.25</v>
      </c>
      <c r="F134" s="88">
        <v>7.65</v>
      </c>
      <c r="G134" s="88">
        <v>0.65</v>
      </c>
      <c r="H134" s="88">
        <v>0</v>
      </c>
      <c r="I134" s="88">
        <f>+E134+F134+G134+H134</f>
        <v>10.55</v>
      </c>
      <c r="J134" s="88">
        <f>+E134*D134</f>
        <v>48.87</v>
      </c>
      <c r="K134" s="88">
        <f>+F134*D134</f>
        <v>166.15799999999999</v>
      </c>
      <c r="L134" s="88">
        <f>+G134*D134</f>
        <v>14.118</v>
      </c>
      <c r="M134" s="88">
        <f>+H134*D134</f>
        <v>0</v>
      </c>
      <c r="N134" s="88">
        <f>+I134*D134</f>
        <v>229.14600000000002</v>
      </c>
      <c r="O134" s="88"/>
    </row>
    <row r="135" spans="1:16" ht="16.5" thickBot="1">
      <c r="A135" s="81">
        <v>60</v>
      </c>
      <c r="B135" s="379" t="s">
        <v>7</v>
      </c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1"/>
      <c r="N135" s="82">
        <f>SUM(N136:N140)</f>
        <v>725.68499999999995</v>
      </c>
      <c r="O135" s="83"/>
      <c r="P135" s="84">
        <f>+N135/N153</f>
        <v>0.14891475589818351</v>
      </c>
    </row>
    <row r="136" spans="1:16" ht="30">
      <c r="A136" s="85">
        <v>60.1</v>
      </c>
      <c r="B136" s="90" t="s">
        <v>147</v>
      </c>
      <c r="C136" s="93" t="s">
        <v>137</v>
      </c>
      <c r="D136" s="92">
        <f>+D98</f>
        <v>190</v>
      </c>
      <c r="E136" s="94">
        <v>0.45</v>
      </c>
      <c r="F136" s="94">
        <v>1</v>
      </c>
      <c r="G136" s="94">
        <v>0.1</v>
      </c>
      <c r="H136" s="94">
        <v>0</v>
      </c>
      <c r="I136" s="94">
        <f>+E136+F136+G136+H136</f>
        <v>1.55</v>
      </c>
      <c r="J136" s="88">
        <f>+E136*D136</f>
        <v>85.5</v>
      </c>
      <c r="K136" s="88">
        <f>+F136*D136</f>
        <v>190</v>
      </c>
      <c r="L136" s="88">
        <f>+G136*D136</f>
        <v>19</v>
      </c>
      <c r="M136" s="88">
        <f>+H136*D136</f>
        <v>0</v>
      </c>
      <c r="N136" s="88">
        <f>+I136*D136</f>
        <v>294.5</v>
      </c>
      <c r="O136" s="88"/>
    </row>
    <row r="137" spans="1:16" ht="30">
      <c r="A137" s="85">
        <v>60.2</v>
      </c>
      <c r="B137" s="90" t="s">
        <v>148</v>
      </c>
      <c r="C137" s="85" t="s">
        <v>122</v>
      </c>
      <c r="D137" s="87">
        <v>10.65</v>
      </c>
      <c r="E137" s="88">
        <v>4.5</v>
      </c>
      <c r="F137" s="88">
        <v>14.25</v>
      </c>
      <c r="G137" s="88">
        <v>0</v>
      </c>
      <c r="H137" s="88">
        <v>0</v>
      </c>
      <c r="I137" s="88">
        <f>+E137+F137+G137+H137</f>
        <v>18.75</v>
      </c>
      <c r="J137" s="88">
        <f>+E137*D137</f>
        <v>47.925000000000004</v>
      </c>
      <c r="K137" s="88">
        <f>+F137*D137</f>
        <v>151.76250000000002</v>
      </c>
      <c r="L137" s="88">
        <f>+G137*D137</f>
        <v>0</v>
      </c>
      <c r="M137" s="88">
        <f>+H137*D137</f>
        <v>0</v>
      </c>
      <c r="N137" s="88">
        <f>+I137*D137</f>
        <v>199.6875</v>
      </c>
      <c r="O137" s="88"/>
    </row>
    <row r="138" spans="1:16" ht="30">
      <c r="A138" s="85">
        <v>60.3</v>
      </c>
      <c r="B138" s="90" t="s">
        <v>149</v>
      </c>
      <c r="C138" s="85" t="s">
        <v>122</v>
      </c>
      <c r="D138" s="87">
        <v>10.65</v>
      </c>
      <c r="E138" s="88">
        <v>5.5</v>
      </c>
      <c r="F138" s="88">
        <v>11</v>
      </c>
      <c r="G138" s="88">
        <v>1.05</v>
      </c>
      <c r="H138" s="88">
        <v>0</v>
      </c>
      <c r="I138" s="88">
        <f>+E138+F138+G138+H138</f>
        <v>17.55</v>
      </c>
      <c r="J138" s="88">
        <f>+E138*D138</f>
        <v>58.575000000000003</v>
      </c>
      <c r="K138" s="88">
        <f>+F138*D138</f>
        <v>117.15</v>
      </c>
      <c r="L138" s="88">
        <f>+G138*D138</f>
        <v>11.182500000000001</v>
      </c>
      <c r="M138" s="88">
        <f>+H138*D138</f>
        <v>0</v>
      </c>
      <c r="N138" s="88">
        <f>+I138*D138</f>
        <v>186.90750000000003</v>
      </c>
      <c r="O138" s="88"/>
    </row>
    <row r="139" spans="1:16" ht="30">
      <c r="A139" s="85">
        <v>60.4</v>
      </c>
      <c r="B139" s="90" t="s">
        <v>164</v>
      </c>
      <c r="C139" s="85" t="s">
        <v>122</v>
      </c>
      <c r="D139" s="87">
        <v>2.4500000000000002</v>
      </c>
      <c r="E139" s="88">
        <v>5.2</v>
      </c>
      <c r="F139" s="88">
        <v>6</v>
      </c>
      <c r="G139" s="88">
        <v>1.75</v>
      </c>
      <c r="H139" s="88">
        <v>0</v>
      </c>
      <c r="I139" s="88">
        <f>+E139+F139+G139+H139</f>
        <v>12.95</v>
      </c>
      <c r="J139" s="88">
        <f>+E139*D139</f>
        <v>12.740000000000002</v>
      </c>
      <c r="K139" s="88">
        <f>+F139*D139</f>
        <v>14.700000000000001</v>
      </c>
      <c r="L139" s="88">
        <f>+G139*D139</f>
        <v>4.2875000000000005</v>
      </c>
      <c r="M139" s="88">
        <f>+H139*D139</f>
        <v>0</v>
      </c>
      <c r="N139" s="88">
        <f>+I139*D139</f>
        <v>31.727499999999999</v>
      </c>
      <c r="O139" s="88"/>
    </row>
    <row r="140" spans="1:16" ht="30.75" thickBot="1">
      <c r="A140" s="85">
        <v>60.5</v>
      </c>
      <c r="B140" s="90" t="s">
        <v>165</v>
      </c>
      <c r="C140" s="85" t="s">
        <v>122</v>
      </c>
      <c r="D140" s="87">
        <v>2.4500000000000002</v>
      </c>
      <c r="E140" s="88">
        <v>1.5</v>
      </c>
      <c r="F140" s="88">
        <v>2.5</v>
      </c>
      <c r="G140" s="88">
        <v>1.25</v>
      </c>
      <c r="H140" s="88">
        <v>0</v>
      </c>
      <c r="I140" s="88">
        <f>+E140+F140+G140+H140</f>
        <v>5.25</v>
      </c>
      <c r="J140" s="88">
        <f>+E140*D140</f>
        <v>3.6750000000000003</v>
      </c>
      <c r="K140" s="88">
        <f>+F140*D140</f>
        <v>6.125</v>
      </c>
      <c r="L140" s="88">
        <f>+G140*D140</f>
        <v>3.0625</v>
      </c>
      <c r="M140" s="88">
        <f>+H140*D140</f>
        <v>0</v>
      </c>
      <c r="N140" s="88">
        <f>+I140*D140</f>
        <v>12.862500000000001</v>
      </c>
      <c r="O140" s="88"/>
    </row>
    <row r="141" spans="1:16" ht="16.5" thickBot="1">
      <c r="A141" s="81">
        <v>70</v>
      </c>
      <c r="B141" s="379" t="s">
        <v>150</v>
      </c>
      <c r="C141" s="380"/>
      <c r="D141" s="380"/>
      <c r="E141" s="380"/>
      <c r="F141" s="380"/>
      <c r="G141" s="380"/>
      <c r="H141" s="380"/>
      <c r="I141" s="380"/>
      <c r="J141" s="380"/>
      <c r="K141" s="380"/>
      <c r="L141" s="380"/>
      <c r="M141" s="381"/>
      <c r="N141" s="82">
        <f>SUM(N142:O143)</f>
        <v>480.91999999999996</v>
      </c>
      <c r="O141" s="83"/>
      <c r="P141" s="84">
        <f>+N141/N153</f>
        <v>9.8687563345741497E-2</v>
      </c>
    </row>
    <row r="142" spans="1:16" ht="105">
      <c r="A142" s="85">
        <v>70.099999999999994</v>
      </c>
      <c r="B142" s="90" t="s">
        <v>151</v>
      </c>
      <c r="C142" s="93" t="s">
        <v>152</v>
      </c>
      <c r="D142" s="92">
        <v>2</v>
      </c>
      <c r="E142" s="94">
        <v>45</v>
      </c>
      <c r="F142" s="94">
        <v>102.5</v>
      </c>
      <c r="G142" s="88">
        <v>8</v>
      </c>
      <c r="H142" s="88">
        <v>0</v>
      </c>
      <c r="I142" s="88">
        <f>+E142+F142+G142+H142</f>
        <v>155.5</v>
      </c>
      <c r="J142" s="88">
        <f>+E142*D142</f>
        <v>90</v>
      </c>
      <c r="K142" s="88">
        <f>+F142*D142</f>
        <v>205</v>
      </c>
      <c r="L142" s="88">
        <f>+G142*D142</f>
        <v>16</v>
      </c>
      <c r="M142" s="88">
        <f>+H142*D142</f>
        <v>0</v>
      </c>
      <c r="N142" s="88">
        <f>+I142*D142</f>
        <v>311</v>
      </c>
      <c r="O142" s="88"/>
    </row>
    <row r="143" spans="1:16" ht="60.75" thickBot="1">
      <c r="A143" s="85">
        <v>70.2</v>
      </c>
      <c r="B143" s="90" t="s">
        <v>166</v>
      </c>
      <c r="C143" s="85" t="s">
        <v>122</v>
      </c>
      <c r="D143" s="87">
        <v>4.72</v>
      </c>
      <c r="E143" s="88">
        <v>7.5</v>
      </c>
      <c r="F143" s="88">
        <v>26.75</v>
      </c>
      <c r="G143" s="88">
        <v>1.75</v>
      </c>
      <c r="H143" s="88">
        <v>0</v>
      </c>
      <c r="I143" s="88">
        <f>+E143+F143+G143+H143</f>
        <v>36</v>
      </c>
      <c r="J143" s="88">
        <f>+E143*D143</f>
        <v>35.4</v>
      </c>
      <c r="K143" s="88">
        <f>+F143*D143</f>
        <v>126.25999999999999</v>
      </c>
      <c r="L143" s="88">
        <f>+G143*D143</f>
        <v>8.26</v>
      </c>
      <c r="M143" s="88">
        <f>+H143*D143</f>
        <v>0</v>
      </c>
      <c r="N143" s="88">
        <f>+I143*D143</f>
        <v>169.92</v>
      </c>
      <c r="O143" s="88"/>
    </row>
    <row r="144" spans="1:16" ht="16.5" thickBot="1">
      <c r="A144" s="81">
        <v>80</v>
      </c>
      <c r="B144" s="379" t="s">
        <v>155</v>
      </c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1"/>
      <c r="N144" s="82">
        <f>SUM(N145:N146)</f>
        <v>301.34399999999999</v>
      </c>
      <c r="O144" s="83"/>
      <c r="P144" s="84">
        <f>+N144/N153</f>
        <v>6.1837530335313827E-2</v>
      </c>
    </row>
    <row r="145" spans="1:16" ht="30">
      <c r="A145" s="85">
        <v>80.099999999999994</v>
      </c>
      <c r="B145" s="90" t="s">
        <v>156</v>
      </c>
      <c r="C145" s="93" t="s">
        <v>122</v>
      </c>
      <c r="D145" s="92">
        <v>35.04</v>
      </c>
      <c r="E145" s="94">
        <v>0.72</v>
      </c>
      <c r="F145" s="94">
        <v>3.5</v>
      </c>
      <c r="G145" s="94">
        <v>0.08</v>
      </c>
      <c r="H145" s="94">
        <v>0</v>
      </c>
      <c r="I145" s="88">
        <f>+E145+F145+G145+H145</f>
        <v>4.3</v>
      </c>
      <c r="J145" s="88">
        <f>+E145*D145</f>
        <v>25.2288</v>
      </c>
      <c r="K145" s="88">
        <f>+F145*D145</f>
        <v>122.64</v>
      </c>
      <c r="L145" s="88">
        <f>+G145*D145</f>
        <v>2.8031999999999999</v>
      </c>
      <c r="M145" s="88">
        <f>+H145*D145</f>
        <v>0</v>
      </c>
      <c r="N145" s="88">
        <f>+I145*D145</f>
        <v>150.672</v>
      </c>
      <c r="O145" s="88"/>
    </row>
    <row r="146" spans="1:16" ht="30.75" thickBot="1">
      <c r="A146" s="85">
        <v>80.2</v>
      </c>
      <c r="B146" s="90" t="s">
        <v>157</v>
      </c>
      <c r="C146" s="93" t="s">
        <v>122</v>
      </c>
      <c r="D146" s="92">
        <v>35.04</v>
      </c>
      <c r="E146" s="94">
        <v>0.72</v>
      </c>
      <c r="F146" s="94">
        <v>3.5</v>
      </c>
      <c r="G146" s="94">
        <v>0.08</v>
      </c>
      <c r="H146" s="94">
        <v>0</v>
      </c>
      <c r="I146" s="88">
        <f>+E146+F146+G146+H146</f>
        <v>4.3</v>
      </c>
      <c r="J146" s="88">
        <f>+E146*D146</f>
        <v>25.2288</v>
      </c>
      <c r="K146" s="88">
        <f>+F146*D146</f>
        <v>122.64</v>
      </c>
      <c r="L146" s="88">
        <f>+G146*D146</f>
        <v>2.8031999999999999</v>
      </c>
      <c r="M146" s="88">
        <f>+H146*D146</f>
        <v>0</v>
      </c>
      <c r="N146" s="88">
        <f>+I146*D146</f>
        <v>150.672</v>
      </c>
      <c r="O146" s="88"/>
    </row>
    <row r="147" spans="1:16" ht="16.5" thickBot="1">
      <c r="A147" s="81">
        <v>90</v>
      </c>
      <c r="B147" s="379" t="s">
        <v>167</v>
      </c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1"/>
      <c r="N147" s="82">
        <f>SUM(N148:N150)</f>
        <v>285.47000000000003</v>
      </c>
      <c r="O147" s="83"/>
      <c r="P147" s="84">
        <f>+N147/N153</f>
        <v>5.8580093795867982E-2</v>
      </c>
    </row>
    <row r="148" spans="1:16">
      <c r="A148" s="85">
        <v>90.1</v>
      </c>
      <c r="B148" s="86" t="s">
        <v>168</v>
      </c>
      <c r="C148" s="85" t="s">
        <v>152</v>
      </c>
      <c r="D148" s="87">
        <v>1</v>
      </c>
      <c r="E148" s="88">
        <v>0</v>
      </c>
      <c r="F148" s="88">
        <v>0</v>
      </c>
      <c r="G148" s="88">
        <v>0</v>
      </c>
      <c r="H148" s="88">
        <v>123.73</v>
      </c>
      <c r="I148" s="88">
        <f>+E148+F148+G148+H148</f>
        <v>123.73</v>
      </c>
      <c r="J148" s="88">
        <f>+E148*D148</f>
        <v>0</v>
      </c>
      <c r="K148" s="88">
        <f>+F148*D148</f>
        <v>0</v>
      </c>
      <c r="L148" s="88">
        <f>+G148*D148</f>
        <v>0</v>
      </c>
      <c r="M148" s="88">
        <f>+H148*D148</f>
        <v>123.73</v>
      </c>
      <c r="N148" s="88">
        <f>+I148*D148</f>
        <v>123.73</v>
      </c>
      <c r="O148" s="88"/>
    </row>
    <row r="149" spans="1:16">
      <c r="A149" s="85">
        <v>90.2</v>
      </c>
      <c r="B149" s="86" t="s">
        <v>169</v>
      </c>
      <c r="C149" s="85" t="s">
        <v>152</v>
      </c>
      <c r="D149" s="87">
        <v>1</v>
      </c>
      <c r="E149" s="88">
        <v>0</v>
      </c>
      <c r="F149" s="88">
        <v>0</v>
      </c>
      <c r="G149" s="88">
        <v>0</v>
      </c>
      <c r="H149" s="88">
        <v>36.74</v>
      </c>
      <c r="I149" s="88">
        <f>+E149+F149+G149+H149</f>
        <v>36.74</v>
      </c>
      <c r="J149" s="88">
        <f>+E149*D149</f>
        <v>0</v>
      </c>
      <c r="K149" s="88">
        <f>+F149*D149</f>
        <v>0</v>
      </c>
      <c r="L149" s="88">
        <f>+G149*D149</f>
        <v>0</v>
      </c>
      <c r="M149" s="88">
        <f>+H149*D149</f>
        <v>36.74</v>
      </c>
      <c r="N149" s="88">
        <f>+I149*D149</f>
        <v>36.74</v>
      </c>
      <c r="O149" s="88"/>
    </row>
    <row r="150" spans="1:16" ht="16.5" thickBot="1">
      <c r="A150" s="85">
        <v>90.3</v>
      </c>
      <c r="B150" s="86" t="s">
        <v>170</v>
      </c>
      <c r="C150" s="85" t="s">
        <v>152</v>
      </c>
      <c r="D150" s="87">
        <v>1</v>
      </c>
      <c r="E150" s="88">
        <v>0</v>
      </c>
      <c r="F150" s="88">
        <v>0</v>
      </c>
      <c r="G150" s="88">
        <v>0</v>
      </c>
      <c r="H150" s="88">
        <v>125</v>
      </c>
      <c r="I150" s="88">
        <f>+E150+F150+G150+H150</f>
        <v>125</v>
      </c>
      <c r="J150" s="88">
        <f>+E150*D150</f>
        <v>0</v>
      </c>
      <c r="K150" s="88">
        <f>+F150*D150</f>
        <v>0</v>
      </c>
      <c r="L150" s="88">
        <f>+G150*D150</f>
        <v>0</v>
      </c>
      <c r="M150" s="88">
        <f>+H150*D150</f>
        <v>125</v>
      </c>
      <c r="N150" s="88">
        <f>+I150*D150</f>
        <v>125</v>
      </c>
      <c r="O150" s="88"/>
    </row>
    <row r="151" spans="1:16" ht="16.5" thickBot="1">
      <c r="A151" s="81">
        <v>100</v>
      </c>
      <c r="B151" s="379" t="s">
        <v>158</v>
      </c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1"/>
      <c r="N151" s="82">
        <f>SUM(N152)</f>
        <v>9.8000000000000007</v>
      </c>
      <c r="O151" s="83"/>
      <c r="P151" s="84">
        <f>+N151/N153</f>
        <v>2.0110166364224131E-3</v>
      </c>
    </row>
    <row r="152" spans="1:16" ht="18" thickBot="1">
      <c r="A152" s="85">
        <v>100.1</v>
      </c>
      <c r="B152" s="86" t="s">
        <v>159</v>
      </c>
      <c r="C152" s="85" t="s">
        <v>122</v>
      </c>
      <c r="D152" s="87">
        <v>19.600000000000001</v>
      </c>
      <c r="E152" s="88">
        <v>0.3</v>
      </c>
      <c r="F152" s="88">
        <v>0</v>
      </c>
      <c r="G152" s="88">
        <v>0.2</v>
      </c>
      <c r="H152" s="88">
        <v>0</v>
      </c>
      <c r="I152" s="88">
        <f>+E152+F152+G152+H152</f>
        <v>0.5</v>
      </c>
      <c r="J152" s="88">
        <f>+E152*D152</f>
        <v>5.88</v>
      </c>
      <c r="K152" s="88">
        <f>+F152*D152</f>
        <v>0</v>
      </c>
      <c r="L152" s="88">
        <f>+G152*D152</f>
        <v>3.9200000000000004</v>
      </c>
      <c r="M152" s="88">
        <f>+H152*D152</f>
        <v>0</v>
      </c>
      <c r="N152" s="88">
        <f>+I152*D152</f>
        <v>9.8000000000000007</v>
      </c>
      <c r="O152" s="88"/>
    </row>
    <row r="153" spans="1:16" ht="16.5" thickBot="1">
      <c r="A153" s="95"/>
      <c r="B153" s="388" t="s">
        <v>160</v>
      </c>
      <c r="C153" s="389"/>
      <c r="D153" s="389"/>
      <c r="E153" s="389"/>
      <c r="F153" s="389"/>
      <c r="G153" s="389"/>
      <c r="H153" s="389"/>
      <c r="I153" s="389"/>
      <c r="J153" s="389"/>
      <c r="K153" s="389"/>
      <c r="L153" s="389"/>
      <c r="M153" s="390"/>
      <c r="N153" s="96">
        <f>+N151+N147+N144+N141+N135+N132+N127+N121+N117+N114</f>
        <v>4873.1571000000004</v>
      </c>
      <c r="O153" s="97">
        <f>+I21</f>
        <v>4183.4686000000002</v>
      </c>
      <c r="P153" s="98">
        <f>+SUM(P114:P151)</f>
        <v>1</v>
      </c>
    </row>
    <row r="155" spans="1:16" ht="16.5" thickBot="1"/>
    <row r="156" spans="1:16" ht="24" thickBot="1">
      <c r="A156" s="385" t="s">
        <v>96</v>
      </c>
      <c r="B156" s="386"/>
      <c r="C156" s="386"/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7"/>
      <c r="O156" s="80"/>
    </row>
    <row r="157" spans="1:16" ht="16.5" thickBot="1">
      <c r="A157" s="81">
        <v>10</v>
      </c>
      <c r="B157" s="379" t="s">
        <v>120</v>
      </c>
      <c r="C157" s="380"/>
      <c r="D157" s="380"/>
      <c r="E157" s="380"/>
      <c r="F157" s="380"/>
      <c r="G157" s="380"/>
      <c r="H157" s="380"/>
      <c r="I157" s="380"/>
      <c r="J157" s="380"/>
      <c r="K157" s="380"/>
      <c r="L157" s="380"/>
      <c r="M157" s="381"/>
      <c r="N157" s="82">
        <f>+SUM(N158:N159)</f>
        <v>2.9016000000000002</v>
      </c>
      <c r="O157" s="83"/>
      <c r="P157" s="84">
        <f>+N157/N187</f>
        <v>1.7251418209892763E-3</v>
      </c>
    </row>
    <row r="158" spans="1:16" ht="17.25">
      <c r="A158" s="85">
        <v>10.1</v>
      </c>
      <c r="B158" s="86" t="s">
        <v>121</v>
      </c>
      <c r="C158" s="85" t="s">
        <v>122</v>
      </c>
      <c r="D158" s="87">
        <v>3.72</v>
      </c>
      <c r="E158" s="88">
        <v>0.15</v>
      </c>
      <c r="F158" s="88">
        <v>0</v>
      </c>
      <c r="G158" s="88">
        <v>0.2</v>
      </c>
      <c r="H158" s="88">
        <v>0</v>
      </c>
      <c r="I158" s="88">
        <f>+E158+F158+G158+H158</f>
        <v>0.35</v>
      </c>
      <c r="J158" s="88">
        <f>+E158*D158</f>
        <v>0.55800000000000005</v>
      </c>
      <c r="K158" s="88">
        <f>+F158*D158</f>
        <v>0</v>
      </c>
      <c r="L158" s="88">
        <f>+G158*D158</f>
        <v>0.74400000000000011</v>
      </c>
      <c r="M158" s="88">
        <f>+H158*D158</f>
        <v>0</v>
      </c>
      <c r="N158" s="88">
        <f>+I158*D158</f>
        <v>1.302</v>
      </c>
      <c r="O158" s="88"/>
    </row>
    <row r="159" spans="1:16" ht="18" thickBot="1">
      <c r="A159" s="85">
        <v>10.199999999999999</v>
      </c>
      <c r="B159" s="86" t="s">
        <v>123</v>
      </c>
      <c r="C159" s="85" t="s">
        <v>122</v>
      </c>
      <c r="D159" s="87">
        <v>3.72</v>
      </c>
      <c r="E159" s="89">
        <v>0.18</v>
      </c>
      <c r="F159" s="89">
        <v>0.15</v>
      </c>
      <c r="G159" s="89">
        <v>0.1</v>
      </c>
      <c r="H159" s="89">
        <v>0</v>
      </c>
      <c r="I159" s="88">
        <f>+E159+F159+G159+H159</f>
        <v>0.42999999999999994</v>
      </c>
      <c r="J159" s="88">
        <f>+E159*D159</f>
        <v>0.66959999999999997</v>
      </c>
      <c r="K159" s="88">
        <f>+F159*D159</f>
        <v>0.55800000000000005</v>
      </c>
      <c r="L159" s="88">
        <f>+G159*D159</f>
        <v>0.37200000000000005</v>
      </c>
      <c r="M159" s="88">
        <f>+H159*D159</f>
        <v>0</v>
      </c>
      <c r="N159" s="88">
        <f>+I159*D159</f>
        <v>1.5995999999999999</v>
      </c>
      <c r="O159" s="88"/>
    </row>
    <row r="160" spans="1:16" ht="16.5" thickBot="1">
      <c r="A160" s="81">
        <v>20</v>
      </c>
      <c r="B160" s="379" t="s">
        <v>124</v>
      </c>
      <c r="C160" s="380"/>
      <c r="D160" s="380"/>
      <c r="E160" s="380"/>
      <c r="F160" s="380"/>
      <c r="G160" s="380"/>
      <c r="H160" s="380"/>
      <c r="I160" s="380"/>
      <c r="J160" s="380"/>
      <c r="K160" s="380"/>
      <c r="L160" s="380"/>
      <c r="M160" s="381"/>
      <c r="N160" s="82">
        <f>+N161+N162+N163</f>
        <v>10.837800000000001</v>
      </c>
      <c r="O160" s="83"/>
      <c r="P160" s="84">
        <f>+N160/N187</f>
        <v>6.4435973350970427E-3</v>
      </c>
    </row>
    <row r="161" spans="1:16" ht="17.25">
      <c r="A161" s="85">
        <v>20.100000000000001</v>
      </c>
      <c r="B161" s="86" t="s">
        <v>125</v>
      </c>
      <c r="C161" s="85" t="s">
        <v>126</v>
      </c>
      <c r="D161" s="87">
        <v>1.1100000000000001</v>
      </c>
      <c r="E161" s="88">
        <v>0.6</v>
      </c>
      <c r="F161" s="88">
        <v>0</v>
      </c>
      <c r="G161" s="88">
        <v>0.63</v>
      </c>
      <c r="H161" s="88">
        <v>0</v>
      </c>
      <c r="I161" s="88">
        <f>+E161+F161+G161+H161</f>
        <v>1.23</v>
      </c>
      <c r="J161" s="88">
        <f>+E161*D161</f>
        <v>0.66600000000000004</v>
      </c>
      <c r="K161" s="88">
        <f>+F161*D161</f>
        <v>0</v>
      </c>
      <c r="L161" s="88">
        <f>+G161*D161</f>
        <v>0.69930000000000003</v>
      </c>
      <c r="M161" s="88">
        <f>+H161*D161</f>
        <v>0</v>
      </c>
      <c r="N161" s="88">
        <f>+I161*D161</f>
        <v>1.3653000000000002</v>
      </c>
      <c r="O161" s="88"/>
    </row>
    <row r="162" spans="1:16" ht="17.25">
      <c r="A162" s="85">
        <v>20.2</v>
      </c>
      <c r="B162" s="86" t="s">
        <v>127</v>
      </c>
      <c r="C162" s="85" t="s">
        <v>126</v>
      </c>
      <c r="D162" s="87">
        <v>1.86</v>
      </c>
      <c r="E162" s="88">
        <v>0.5</v>
      </c>
      <c r="F162" s="88">
        <v>1</v>
      </c>
      <c r="G162" s="88">
        <v>0.75</v>
      </c>
      <c r="H162" s="88">
        <v>0</v>
      </c>
      <c r="I162" s="88">
        <f>+E162+F162+G162+H162</f>
        <v>2.25</v>
      </c>
      <c r="J162" s="88">
        <f>+E162*D162</f>
        <v>0.93</v>
      </c>
      <c r="K162" s="88">
        <f>+F162*D162</f>
        <v>1.86</v>
      </c>
      <c r="L162" s="88">
        <f>+G162*D162</f>
        <v>1.395</v>
      </c>
      <c r="M162" s="88">
        <f>+H162*D162</f>
        <v>0</v>
      </c>
      <c r="N162" s="88">
        <f>+I162*D162</f>
        <v>4.1850000000000005</v>
      </c>
      <c r="O162" s="88"/>
    </row>
    <row r="163" spans="1:16" ht="30.75" thickBot="1">
      <c r="A163" s="85">
        <v>20.3</v>
      </c>
      <c r="B163" s="90" t="s">
        <v>128</v>
      </c>
      <c r="C163" s="85" t="s">
        <v>126</v>
      </c>
      <c r="D163" s="87">
        <v>1.41</v>
      </c>
      <c r="E163" s="88">
        <v>1</v>
      </c>
      <c r="F163" s="88">
        <v>0</v>
      </c>
      <c r="G163" s="88">
        <v>2.75</v>
      </c>
      <c r="H163" s="88">
        <v>0</v>
      </c>
      <c r="I163" s="88">
        <f>+E163+F163+G163+H163</f>
        <v>3.75</v>
      </c>
      <c r="J163" s="88">
        <f>+E163*D163</f>
        <v>1.41</v>
      </c>
      <c r="K163" s="88">
        <f>+F163*D163</f>
        <v>0</v>
      </c>
      <c r="L163" s="88">
        <f>+G163*D163</f>
        <v>3.8774999999999999</v>
      </c>
      <c r="M163" s="88">
        <f>+H163*D163</f>
        <v>0</v>
      </c>
      <c r="N163" s="88">
        <f>+I163*D163</f>
        <v>5.2874999999999996</v>
      </c>
      <c r="O163" s="88"/>
    </row>
    <row r="164" spans="1:16" ht="16.5" thickBot="1">
      <c r="A164" s="81">
        <v>30</v>
      </c>
      <c r="B164" s="379" t="s">
        <v>171</v>
      </c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1"/>
      <c r="N164" s="82">
        <f>SUM(N165:O166)</f>
        <v>367.29330000000004</v>
      </c>
      <c r="O164" s="83"/>
      <c r="P164" s="84">
        <f>+N164/N187</f>
        <v>0.2183736670799423</v>
      </c>
    </row>
    <row r="165" spans="1:16" ht="30">
      <c r="A165" s="85">
        <v>30.1</v>
      </c>
      <c r="B165" s="90" t="s">
        <v>172</v>
      </c>
      <c r="C165" s="93" t="s">
        <v>126</v>
      </c>
      <c r="D165" s="92">
        <v>29.76</v>
      </c>
      <c r="E165" s="94">
        <v>6</v>
      </c>
      <c r="F165" s="94">
        <v>0</v>
      </c>
      <c r="G165" s="94">
        <v>1.58</v>
      </c>
      <c r="H165" s="88">
        <v>0</v>
      </c>
      <c r="I165" s="88">
        <f>+E165+F165+G165+H165</f>
        <v>7.58</v>
      </c>
      <c r="J165" s="88">
        <f>+E165*D165</f>
        <v>178.56</v>
      </c>
      <c r="K165" s="88">
        <f>+F165*D165</f>
        <v>0</v>
      </c>
      <c r="L165" s="88">
        <f>+G165*D165</f>
        <v>47.020800000000001</v>
      </c>
      <c r="M165" s="88">
        <f>+H165*D165</f>
        <v>0</v>
      </c>
      <c r="N165" s="88">
        <f>+I165*D165</f>
        <v>225.58080000000001</v>
      </c>
      <c r="O165" s="88"/>
    </row>
    <row r="166" spans="1:16" ht="30.75" thickBot="1">
      <c r="A166" s="85">
        <v>30.2</v>
      </c>
      <c r="B166" s="90" t="s">
        <v>128</v>
      </c>
      <c r="C166" s="93" t="s">
        <v>126</v>
      </c>
      <c r="D166" s="92">
        <v>37.79</v>
      </c>
      <c r="E166" s="94">
        <v>1</v>
      </c>
      <c r="F166" s="94">
        <v>0</v>
      </c>
      <c r="G166" s="94">
        <v>2.75</v>
      </c>
      <c r="H166" s="88">
        <v>0</v>
      </c>
      <c r="I166" s="88">
        <f>+E166+F166+G166+H166</f>
        <v>3.75</v>
      </c>
      <c r="J166" s="88">
        <f>+E166*D166</f>
        <v>37.79</v>
      </c>
      <c r="K166" s="88">
        <f>+F166*D166</f>
        <v>0</v>
      </c>
      <c r="L166" s="88">
        <f>+G166*D166</f>
        <v>103.9225</v>
      </c>
      <c r="M166" s="88">
        <f>+H166*D166</f>
        <v>0</v>
      </c>
      <c r="N166" s="88">
        <f>+I166*D166</f>
        <v>141.71250000000001</v>
      </c>
      <c r="O166" s="88"/>
    </row>
    <row r="167" spans="1:16" ht="16.5" thickBot="1">
      <c r="A167" s="81">
        <v>40</v>
      </c>
      <c r="B167" s="379" t="s">
        <v>8</v>
      </c>
      <c r="C167" s="380"/>
      <c r="D167" s="380"/>
      <c r="E167" s="380"/>
      <c r="F167" s="380"/>
      <c r="G167" s="380"/>
      <c r="H167" s="380"/>
      <c r="I167" s="380"/>
      <c r="J167" s="380"/>
      <c r="K167" s="380"/>
      <c r="L167" s="380"/>
      <c r="M167" s="381"/>
      <c r="N167" s="82">
        <f>SUM(N168:O172)</f>
        <v>678.81759999999997</v>
      </c>
      <c r="O167" s="83"/>
      <c r="P167" s="84">
        <f>+N167/N187</f>
        <v>0.40358996091245175</v>
      </c>
    </row>
    <row r="168" spans="1:16" ht="60">
      <c r="A168" s="85">
        <v>40.1</v>
      </c>
      <c r="B168" s="90" t="s">
        <v>162</v>
      </c>
      <c r="C168" s="93" t="s">
        <v>137</v>
      </c>
      <c r="D168" s="92">
        <f>+'Wood Rural'!Q271</f>
        <v>196</v>
      </c>
      <c r="E168" s="94">
        <v>0.45</v>
      </c>
      <c r="F168" s="94">
        <v>1</v>
      </c>
      <c r="G168" s="94">
        <v>0.1</v>
      </c>
      <c r="H168" s="94">
        <v>0</v>
      </c>
      <c r="I168" s="88">
        <f>+E168+F168+G168+H168</f>
        <v>1.55</v>
      </c>
      <c r="J168" s="88">
        <f>+E168*D168</f>
        <v>88.2</v>
      </c>
      <c r="K168" s="88">
        <f>+F168*D168</f>
        <v>196</v>
      </c>
      <c r="L168" s="88">
        <f>+G168*D168</f>
        <v>19.600000000000001</v>
      </c>
      <c r="M168" s="88">
        <f>+H168*D168</f>
        <v>0</v>
      </c>
      <c r="N168" s="88">
        <f>+I168*D168</f>
        <v>303.8</v>
      </c>
      <c r="O168" s="88"/>
    </row>
    <row r="169" spans="1:16">
      <c r="A169" s="85">
        <v>40.200000000000003</v>
      </c>
      <c r="B169" s="90" t="s">
        <v>138</v>
      </c>
      <c r="C169" s="93" t="s">
        <v>139</v>
      </c>
      <c r="D169" s="92">
        <v>1</v>
      </c>
      <c r="E169" s="94">
        <v>0</v>
      </c>
      <c r="F169" s="94">
        <v>20.149999999999999</v>
      </c>
      <c r="G169" s="94">
        <v>5</v>
      </c>
      <c r="H169" s="94">
        <v>0</v>
      </c>
      <c r="I169" s="88">
        <f>+E169+F169+G169+H169</f>
        <v>25.15</v>
      </c>
      <c r="J169" s="88">
        <f>+E169*D169</f>
        <v>0</v>
      </c>
      <c r="K169" s="88">
        <f>+F169*D169</f>
        <v>20.149999999999999</v>
      </c>
      <c r="L169" s="88">
        <f>+G169*D169</f>
        <v>5</v>
      </c>
      <c r="M169" s="88">
        <f>+H169*D169</f>
        <v>0</v>
      </c>
      <c r="N169" s="88">
        <f>+I169*D169</f>
        <v>25.15</v>
      </c>
      <c r="O169" s="88"/>
    </row>
    <row r="170" spans="1:16" ht="60">
      <c r="A170" s="85">
        <v>40.299999999999997</v>
      </c>
      <c r="B170" s="90" t="s">
        <v>163</v>
      </c>
      <c r="C170" s="93" t="s">
        <v>137</v>
      </c>
      <c r="D170" s="92">
        <f>+D168</f>
        <v>196</v>
      </c>
      <c r="E170" s="94">
        <v>0.2</v>
      </c>
      <c r="F170" s="94">
        <v>0.05</v>
      </c>
      <c r="G170" s="94">
        <v>0.08</v>
      </c>
      <c r="H170" s="94">
        <v>0</v>
      </c>
      <c r="I170" s="88">
        <f>+E170+F170+G170+H170</f>
        <v>0.33</v>
      </c>
      <c r="J170" s="88">
        <f>+E170*D170</f>
        <v>39.200000000000003</v>
      </c>
      <c r="K170" s="88">
        <f>+F170*D170</f>
        <v>9.8000000000000007</v>
      </c>
      <c r="L170" s="88">
        <f>+G170*D170</f>
        <v>15.68</v>
      </c>
      <c r="M170" s="88">
        <f>+H170*D170</f>
        <v>0</v>
      </c>
      <c r="N170" s="88">
        <f>+I170*D170</f>
        <v>64.680000000000007</v>
      </c>
      <c r="O170" s="88"/>
    </row>
    <row r="171" spans="1:16" ht="45">
      <c r="A171" s="85">
        <v>40.4</v>
      </c>
      <c r="B171" s="90" t="s">
        <v>141</v>
      </c>
      <c r="C171" s="93" t="s">
        <v>122</v>
      </c>
      <c r="D171" s="92">
        <v>13.14</v>
      </c>
      <c r="E171" s="94">
        <v>5.5</v>
      </c>
      <c r="F171" s="94">
        <v>14.84</v>
      </c>
      <c r="G171" s="94">
        <v>0</v>
      </c>
      <c r="H171" s="94">
        <v>0</v>
      </c>
      <c r="I171" s="88">
        <f>+E171+F171+G171+H171</f>
        <v>20.34</v>
      </c>
      <c r="J171" s="88">
        <f>+E171*D171</f>
        <v>72.27000000000001</v>
      </c>
      <c r="K171" s="88">
        <f>+F171*D171</f>
        <v>194.99760000000001</v>
      </c>
      <c r="L171" s="88">
        <f>+G171*D171</f>
        <v>0</v>
      </c>
      <c r="M171" s="88">
        <f>+H171*D171</f>
        <v>0</v>
      </c>
      <c r="N171" s="88">
        <f>+I171*D171</f>
        <v>267.26760000000002</v>
      </c>
      <c r="O171" s="88"/>
    </row>
    <row r="172" spans="1:16" ht="30.75" thickBot="1">
      <c r="A172" s="85">
        <v>40.5</v>
      </c>
      <c r="B172" s="90" t="s">
        <v>173</v>
      </c>
      <c r="C172" s="85" t="s">
        <v>122</v>
      </c>
      <c r="D172" s="87">
        <v>0.64</v>
      </c>
      <c r="E172" s="88">
        <v>5.25</v>
      </c>
      <c r="F172" s="88">
        <v>20.75</v>
      </c>
      <c r="G172" s="88">
        <v>2</v>
      </c>
      <c r="H172" s="88">
        <v>0</v>
      </c>
      <c r="I172" s="88">
        <f>+E172+F172+G172+H172</f>
        <v>28</v>
      </c>
      <c r="J172" s="88">
        <f>+E172*D172</f>
        <v>3.36</v>
      </c>
      <c r="K172" s="88">
        <f>+F172*D172</f>
        <v>13.280000000000001</v>
      </c>
      <c r="L172" s="88">
        <f>+G172*D172</f>
        <v>1.28</v>
      </c>
      <c r="M172" s="88">
        <f>+H172*D172</f>
        <v>0</v>
      </c>
      <c r="N172" s="88">
        <f>+I172*D172</f>
        <v>17.920000000000002</v>
      </c>
      <c r="O172" s="88"/>
    </row>
    <row r="173" spans="1:16" ht="16.5" thickBot="1">
      <c r="A173" s="81">
        <v>50</v>
      </c>
      <c r="B173" s="379" t="s">
        <v>142</v>
      </c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1"/>
      <c r="N173" s="82">
        <f>+N174+N175+N176</f>
        <v>243.44437500000001</v>
      </c>
      <c r="O173" s="83"/>
      <c r="P173" s="84">
        <f>+N173/N187</f>
        <v>0.14473947904504281</v>
      </c>
    </row>
    <row r="174" spans="1:16" ht="30">
      <c r="A174" s="85">
        <v>50.1</v>
      </c>
      <c r="B174" s="90" t="s">
        <v>143</v>
      </c>
      <c r="C174" s="85" t="s">
        <v>137</v>
      </c>
      <c r="D174" s="92">
        <f>+'Wood Rural'!Q296</f>
        <v>90</v>
      </c>
      <c r="E174" s="94">
        <v>0.45</v>
      </c>
      <c r="F174" s="94">
        <v>1</v>
      </c>
      <c r="G174" s="94">
        <v>0.1</v>
      </c>
      <c r="H174" s="94">
        <v>0</v>
      </c>
      <c r="I174" s="88">
        <f>+E174+F174+G174+H174</f>
        <v>1.55</v>
      </c>
      <c r="J174" s="88">
        <f>+E174*D174</f>
        <v>40.5</v>
      </c>
      <c r="K174" s="88">
        <f>+F174*D174</f>
        <v>90</v>
      </c>
      <c r="L174" s="88">
        <f>+G174*D174</f>
        <v>9</v>
      </c>
      <c r="M174" s="88">
        <f>+H174*D174</f>
        <v>0</v>
      </c>
      <c r="N174" s="88">
        <f>+I174*D174</f>
        <v>139.5</v>
      </c>
      <c r="O174" s="88"/>
    </row>
    <row r="175" spans="1:16">
      <c r="A175" s="85">
        <v>50.2</v>
      </c>
      <c r="B175" s="90" t="s">
        <v>174</v>
      </c>
      <c r="C175" s="85" t="s">
        <v>137</v>
      </c>
      <c r="D175" s="92">
        <f>+'Wood Rural'!Q297+'Wood Rural'!Q298</f>
        <v>26.5625</v>
      </c>
      <c r="E175" s="94">
        <v>0.45</v>
      </c>
      <c r="F175" s="94">
        <v>1</v>
      </c>
      <c r="G175" s="94">
        <v>0.1</v>
      </c>
      <c r="H175" s="94">
        <v>0</v>
      </c>
      <c r="I175" s="88">
        <f>+E175+F175+G175+H175</f>
        <v>1.55</v>
      </c>
      <c r="J175" s="88">
        <f>+E175*D175</f>
        <v>11.953125</v>
      </c>
      <c r="K175" s="88">
        <f>+F175*D175</f>
        <v>26.5625</v>
      </c>
      <c r="L175" s="88">
        <f>+G175*D175</f>
        <v>2.65625</v>
      </c>
      <c r="M175" s="88">
        <f>+H175*D175</f>
        <v>0</v>
      </c>
      <c r="N175" s="88">
        <f>+I175*D175</f>
        <v>41.171875</v>
      </c>
      <c r="O175" s="88"/>
    </row>
    <row r="176" spans="1:16" ht="45.75" thickBot="1">
      <c r="A176" s="85">
        <v>50.3</v>
      </c>
      <c r="B176" s="90" t="s">
        <v>175</v>
      </c>
      <c r="C176" s="85" t="s">
        <v>122</v>
      </c>
      <c r="D176" s="87">
        <v>5.95</v>
      </c>
      <c r="E176" s="88">
        <v>2.25</v>
      </c>
      <c r="F176" s="88">
        <v>7.65</v>
      </c>
      <c r="G176" s="88">
        <v>0.65</v>
      </c>
      <c r="H176" s="88">
        <v>0</v>
      </c>
      <c r="I176" s="88">
        <f>+E176+F176+G176+H176</f>
        <v>10.55</v>
      </c>
      <c r="J176" s="88">
        <f>+E176*D176</f>
        <v>13.387500000000001</v>
      </c>
      <c r="K176" s="88">
        <f>+F176*D176</f>
        <v>45.517500000000005</v>
      </c>
      <c r="L176" s="88">
        <f>+G176*D176</f>
        <v>3.8675000000000002</v>
      </c>
      <c r="M176" s="88">
        <f>+H176*D176</f>
        <v>0</v>
      </c>
      <c r="N176" s="88">
        <f>+I176*D176</f>
        <v>62.772500000000008</v>
      </c>
      <c r="O176" s="88"/>
    </row>
    <row r="177" spans="1:16" ht="16.5" thickBot="1">
      <c r="A177" s="81">
        <v>60</v>
      </c>
      <c r="B177" s="379" t="s">
        <v>7</v>
      </c>
      <c r="C177" s="380"/>
      <c r="D177" s="380"/>
      <c r="E177" s="380"/>
      <c r="F177" s="380"/>
      <c r="G177" s="380"/>
      <c r="H177" s="380"/>
      <c r="I177" s="380"/>
      <c r="J177" s="380"/>
      <c r="K177" s="380"/>
      <c r="L177" s="380"/>
      <c r="M177" s="381"/>
      <c r="N177" s="82">
        <f>+N178+N179</f>
        <v>108.28999999999999</v>
      </c>
      <c r="O177" s="83"/>
      <c r="P177" s="84">
        <f>+N177/N187</f>
        <v>6.438365308620371E-2</v>
      </c>
    </row>
    <row r="178" spans="1:16" ht="17.25">
      <c r="A178" s="85">
        <v>60.1</v>
      </c>
      <c r="B178" s="101" t="s">
        <v>176</v>
      </c>
      <c r="C178" s="93" t="s">
        <v>122</v>
      </c>
      <c r="D178" s="92">
        <v>5.95</v>
      </c>
      <c r="E178" s="88">
        <v>5.2</v>
      </c>
      <c r="F178" s="88">
        <v>6</v>
      </c>
      <c r="G178" s="88">
        <v>1.75</v>
      </c>
      <c r="H178" s="88">
        <v>0</v>
      </c>
      <c r="I178" s="88">
        <f>+E178+F178+G178+H178</f>
        <v>12.95</v>
      </c>
      <c r="J178" s="88">
        <f>+E178*D178</f>
        <v>30.94</v>
      </c>
      <c r="K178" s="88">
        <f>+F178*D178</f>
        <v>35.700000000000003</v>
      </c>
      <c r="L178" s="88">
        <f>+G178*D178</f>
        <v>10.4125</v>
      </c>
      <c r="M178" s="88">
        <f>+H178*D178</f>
        <v>0</v>
      </c>
      <c r="N178" s="88">
        <f>+I178*D178</f>
        <v>77.052499999999995</v>
      </c>
      <c r="O178" s="88"/>
    </row>
    <row r="179" spans="1:16" ht="30.75" thickBot="1">
      <c r="A179" s="85">
        <v>60.2</v>
      </c>
      <c r="B179" s="90" t="s">
        <v>165</v>
      </c>
      <c r="C179" s="93" t="s">
        <v>122</v>
      </c>
      <c r="D179" s="92">
        <v>5.95</v>
      </c>
      <c r="E179" s="88">
        <v>1.5</v>
      </c>
      <c r="F179" s="88">
        <v>2.5</v>
      </c>
      <c r="G179" s="88">
        <v>1.25</v>
      </c>
      <c r="H179" s="88">
        <v>0</v>
      </c>
      <c r="I179" s="88">
        <f>+E179+F179+G179+H179</f>
        <v>5.25</v>
      </c>
      <c r="J179" s="88">
        <f>+E179*D179</f>
        <v>8.9250000000000007</v>
      </c>
      <c r="K179" s="88">
        <f>+F179*D179</f>
        <v>14.875</v>
      </c>
      <c r="L179" s="88">
        <f>+G179*D179</f>
        <v>7.4375</v>
      </c>
      <c r="M179" s="88">
        <f>+H179*D179</f>
        <v>0</v>
      </c>
      <c r="N179" s="88">
        <f>+I179*D179</f>
        <v>31.237500000000001</v>
      </c>
      <c r="O179" s="88"/>
    </row>
    <row r="180" spans="1:16" ht="16.5" thickBot="1">
      <c r="A180" s="81">
        <v>70</v>
      </c>
      <c r="B180" s="379" t="s">
        <v>150</v>
      </c>
      <c r="C180" s="380"/>
      <c r="D180" s="380"/>
      <c r="E180" s="380"/>
      <c r="F180" s="380"/>
      <c r="G180" s="380"/>
      <c r="H180" s="380"/>
      <c r="I180" s="380"/>
      <c r="J180" s="380"/>
      <c r="K180" s="380"/>
      <c r="L180" s="380"/>
      <c r="M180" s="381"/>
      <c r="N180" s="82">
        <f>SUM(N181:N181)</f>
        <v>155.5</v>
      </c>
      <c r="O180" s="83"/>
      <c r="P180" s="84">
        <f>+N180/N187</f>
        <v>9.2452286036611681E-2</v>
      </c>
    </row>
    <row r="181" spans="1:16" ht="105.75" thickBot="1">
      <c r="A181" s="85">
        <v>70.099999999999994</v>
      </c>
      <c r="B181" s="90" t="s">
        <v>177</v>
      </c>
      <c r="C181" s="93" t="s">
        <v>152</v>
      </c>
      <c r="D181" s="92">
        <v>1</v>
      </c>
      <c r="E181" s="94">
        <v>45</v>
      </c>
      <c r="F181" s="88">
        <v>102.5</v>
      </c>
      <c r="G181" s="88">
        <v>8</v>
      </c>
      <c r="H181" s="88">
        <v>0</v>
      </c>
      <c r="I181" s="88">
        <f>+E181+F181+G181+H181</f>
        <v>155.5</v>
      </c>
      <c r="J181" s="88">
        <f>+E181*D181</f>
        <v>45</v>
      </c>
      <c r="K181" s="88">
        <f>+F181*D181</f>
        <v>102.5</v>
      </c>
      <c r="L181" s="88">
        <f>+G181*D181</f>
        <v>8</v>
      </c>
      <c r="M181" s="88">
        <f>+H181*D181</f>
        <v>0</v>
      </c>
      <c r="N181" s="88">
        <f>+I181*D181</f>
        <v>155.5</v>
      </c>
      <c r="O181" s="88"/>
    </row>
    <row r="182" spans="1:16" ht="16.5" thickBot="1">
      <c r="A182" s="81">
        <v>100</v>
      </c>
      <c r="B182" s="379" t="s">
        <v>155</v>
      </c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1"/>
      <c r="N182" s="82">
        <f>SUM(N183:N184)</f>
        <v>113.004</v>
      </c>
      <c r="O182" s="83"/>
      <c r="P182" s="84">
        <f>+N182/N187</f>
        <v>6.7186354542001711E-2</v>
      </c>
    </row>
    <row r="183" spans="1:16" ht="30">
      <c r="A183" s="85">
        <v>100.1</v>
      </c>
      <c r="B183" s="90" t="s">
        <v>156</v>
      </c>
      <c r="C183" s="93" t="s">
        <v>122</v>
      </c>
      <c r="D183" s="92">
        <v>13.14</v>
      </c>
      <c r="E183" s="94">
        <v>0.72</v>
      </c>
      <c r="F183" s="94">
        <v>3.5</v>
      </c>
      <c r="G183" s="94">
        <v>0.08</v>
      </c>
      <c r="H183" s="94">
        <v>0</v>
      </c>
      <c r="I183" s="88">
        <f>+E183+F183+G183+H183</f>
        <v>4.3</v>
      </c>
      <c r="J183" s="88">
        <f>+E183*D183</f>
        <v>9.4608000000000008</v>
      </c>
      <c r="K183" s="88">
        <f>+F183*D183</f>
        <v>45.99</v>
      </c>
      <c r="L183" s="88">
        <f>+G183*D183</f>
        <v>1.0512000000000001</v>
      </c>
      <c r="M183" s="88">
        <f>+H183*D183</f>
        <v>0</v>
      </c>
      <c r="N183" s="88">
        <f>+I183*D183</f>
        <v>56.502000000000002</v>
      </c>
      <c r="O183" s="88"/>
    </row>
    <row r="184" spans="1:16" ht="30.75" thickBot="1">
      <c r="A184" s="85">
        <v>100.2</v>
      </c>
      <c r="B184" s="90" t="s">
        <v>157</v>
      </c>
      <c r="C184" s="93" t="s">
        <v>122</v>
      </c>
      <c r="D184" s="92">
        <v>13.14</v>
      </c>
      <c r="E184" s="94">
        <v>0.72</v>
      </c>
      <c r="F184" s="94">
        <v>3.5</v>
      </c>
      <c r="G184" s="94">
        <v>0.08</v>
      </c>
      <c r="H184" s="94">
        <v>0</v>
      </c>
      <c r="I184" s="88">
        <f>+E184+F184+G184+H184</f>
        <v>4.3</v>
      </c>
      <c r="J184" s="88">
        <f>+E184*D184</f>
        <v>9.4608000000000008</v>
      </c>
      <c r="K184" s="88">
        <f>+F184*D184</f>
        <v>45.99</v>
      </c>
      <c r="L184" s="88">
        <f>+G184*D184</f>
        <v>1.0512000000000001</v>
      </c>
      <c r="M184" s="88">
        <f>+H184*D184</f>
        <v>0</v>
      </c>
      <c r="N184" s="88">
        <f>+I184*D184</f>
        <v>56.502000000000002</v>
      </c>
      <c r="O184" s="88"/>
    </row>
    <row r="185" spans="1:16" ht="16.5" thickBot="1">
      <c r="A185" s="81">
        <v>110</v>
      </c>
      <c r="B185" s="379" t="s">
        <v>158</v>
      </c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1"/>
      <c r="N185" s="82">
        <f>SUM(N186)</f>
        <v>1.86</v>
      </c>
      <c r="O185" s="83"/>
      <c r="P185" s="84">
        <f>+N185/N187</f>
        <v>1.1058601416597924E-3</v>
      </c>
    </row>
    <row r="186" spans="1:16" ht="18" thickBot="1">
      <c r="A186" s="85">
        <v>110.1</v>
      </c>
      <c r="B186" s="86" t="s">
        <v>159</v>
      </c>
      <c r="C186" s="85" t="s">
        <v>122</v>
      </c>
      <c r="D186" s="87">
        <v>3.72</v>
      </c>
      <c r="E186" s="88">
        <v>0.3</v>
      </c>
      <c r="F186" s="88">
        <v>0</v>
      </c>
      <c r="G186" s="88">
        <v>0.2</v>
      </c>
      <c r="H186" s="88">
        <v>0</v>
      </c>
      <c r="I186" s="88">
        <f>+E186+F186+G186+H186</f>
        <v>0.5</v>
      </c>
      <c r="J186" s="88">
        <f>+E186*D186</f>
        <v>1.1160000000000001</v>
      </c>
      <c r="K186" s="88">
        <f>+F186*D186</f>
        <v>0</v>
      </c>
      <c r="L186" s="88">
        <f>+G186*D186</f>
        <v>0.74400000000000011</v>
      </c>
      <c r="M186" s="88">
        <f>+H186*D186</f>
        <v>0</v>
      </c>
      <c r="N186" s="88">
        <f>+I186*D186</f>
        <v>1.86</v>
      </c>
      <c r="O186" s="88"/>
    </row>
    <row r="187" spans="1:16" ht="16.5" thickBot="1">
      <c r="A187" s="95"/>
      <c r="B187" s="388" t="s">
        <v>160</v>
      </c>
      <c r="C187" s="389"/>
      <c r="D187" s="389"/>
      <c r="E187" s="389"/>
      <c r="F187" s="389"/>
      <c r="G187" s="389"/>
      <c r="H187" s="389"/>
      <c r="I187" s="389"/>
      <c r="J187" s="389"/>
      <c r="K187" s="389"/>
      <c r="L187" s="389"/>
      <c r="M187" s="390"/>
      <c r="N187" s="96">
        <f>+N185+N182+N180+N177+N173+N167+N164+N160+N157</f>
        <v>1681.9486749999999</v>
      </c>
      <c r="O187" s="97">
        <f>+K21</f>
        <v>1190.7659749999998</v>
      </c>
      <c r="P187" s="98">
        <f>+SUM(P157:P185)</f>
        <v>1.0000000000000002</v>
      </c>
    </row>
    <row r="189" spans="1:16" ht="16.5" collapsed="1" thickBot="1"/>
    <row r="190" spans="1:16" ht="24" thickBot="1">
      <c r="A190" s="385" t="s">
        <v>97</v>
      </c>
      <c r="B190" s="386"/>
      <c r="C190" s="386"/>
      <c r="D190" s="386"/>
      <c r="E190" s="386"/>
      <c r="F190" s="386"/>
      <c r="G190" s="386"/>
      <c r="H190" s="386"/>
      <c r="I190" s="386"/>
      <c r="J190" s="386"/>
      <c r="K190" s="386"/>
      <c r="L190" s="386"/>
      <c r="M190" s="386"/>
      <c r="N190" s="387"/>
    </row>
    <row r="191" spans="1:16" ht="16.5" thickBot="1">
      <c r="A191" s="81">
        <v>10</v>
      </c>
      <c r="B191" s="379" t="s">
        <v>120</v>
      </c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1"/>
      <c r="N191" s="82">
        <f>+SUM(N192:N193)</f>
        <v>15.794999999999998</v>
      </c>
      <c r="P191" s="84">
        <f>+N191/N210</f>
        <v>9.2756337821224971E-3</v>
      </c>
    </row>
    <row r="192" spans="1:16" ht="17.25">
      <c r="A192" s="85">
        <v>10.1</v>
      </c>
      <c r="B192" s="86" t="s">
        <v>121</v>
      </c>
      <c r="C192" s="85" t="s">
        <v>122</v>
      </c>
      <c r="D192" s="87">
        <v>20.25</v>
      </c>
      <c r="E192" s="88">
        <v>0.15</v>
      </c>
      <c r="F192" s="88">
        <v>0</v>
      </c>
      <c r="G192" s="88">
        <v>0.2</v>
      </c>
      <c r="H192" s="88">
        <v>0</v>
      </c>
      <c r="I192" s="88">
        <f>+E192+F192+G192+H192</f>
        <v>0.35</v>
      </c>
      <c r="J192" s="88">
        <f>+E192*D192</f>
        <v>3.0375000000000001</v>
      </c>
      <c r="K192" s="88">
        <f>+F192*D192</f>
        <v>0</v>
      </c>
      <c r="L192" s="88">
        <f>+G192*D192</f>
        <v>4.05</v>
      </c>
      <c r="M192" s="88">
        <f>+H192*D192</f>
        <v>0</v>
      </c>
      <c r="N192" s="88">
        <f>+I192*D192</f>
        <v>7.0874999999999995</v>
      </c>
    </row>
    <row r="193" spans="1:16" ht="18" thickBot="1">
      <c r="A193" s="85">
        <v>10.199999999999999</v>
      </c>
      <c r="B193" s="86" t="s">
        <v>123</v>
      </c>
      <c r="C193" s="85" t="s">
        <v>122</v>
      </c>
      <c r="D193" s="87">
        <v>20.25</v>
      </c>
      <c r="E193" s="89">
        <v>0.18</v>
      </c>
      <c r="F193" s="89">
        <v>0.15</v>
      </c>
      <c r="G193" s="89">
        <v>0.1</v>
      </c>
      <c r="H193" s="89">
        <v>0</v>
      </c>
      <c r="I193" s="88">
        <f>+E193+F193+G193+H193</f>
        <v>0.42999999999999994</v>
      </c>
      <c r="J193" s="88">
        <f>+E193*D193</f>
        <v>3.645</v>
      </c>
      <c r="K193" s="88">
        <f>+F193*D193</f>
        <v>3.0375000000000001</v>
      </c>
      <c r="L193" s="88">
        <f>+G193*D193</f>
        <v>2.0249999999999999</v>
      </c>
      <c r="M193" s="88">
        <f>+H193*D193</f>
        <v>0</v>
      </c>
      <c r="N193" s="88">
        <f>+I193*D193</f>
        <v>8.7074999999999996</v>
      </c>
    </row>
    <row r="194" spans="1:16" ht="16.5" thickBot="1">
      <c r="A194" s="81">
        <v>20</v>
      </c>
      <c r="B194" s="379" t="s">
        <v>124</v>
      </c>
      <c r="C194" s="380"/>
      <c r="D194" s="380"/>
      <c r="E194" s="380"/>
      <c r="F194" s="380"/>
      <c r="G194" s="380"/>
      <c r="H194" s="380"/>
      <c r="I194" s="380"/>
      <c r="J194" s="380"/>
      <c r="K194" s="380"/>
      <c r="L194" s="380"/>
      <c r="M194" s="381"/>
      <c r="N194" s="82">
        <f>+N195+N196+N197</f>
        <v>59.171100000000003</v>
      </c>
      <c r="P194" s="84">
        <f>+N194/N210</f>
        <v>3.4748303519173698E-2</v>
      </c>
    </row>
    <row r="195" spans="1:16" ht="17.25">
      <c r="A195" s="85">
        <v>20.100000000000001</v>
      </c>
      <c r="B195" s="86" t="s">
        <v>125</v>
      </c>
      <c r="C195" s="85" t="s">
        <v>126</v>
      </c>
      <c r="D195" s="87">
        <v>6.07</v>
      </c>
      <c r="E195" s="88">
        <v>0.6</v>
      </c>
      <c r="F195" s="88">
        <v>0</v>
      </c>
      <c r="G195" s="88">
        <v>0.63</v>
      </c>
      <c r="H195" s="88">
        <v>0</v>
      </c>
      <c r="I195" s="88">
        <f>+E195+F195+G195+H195</f>
        <v>1.23</v>
      </c>
      <c r="J195" s="88">
        <f>+E195*D195</f>
        <v>3.6419999999999999</v>
      </c>
      <c r="K195" s="88">
        <f>+F195*D195</f>
        <v>0</v>
      </c>
      <c r="L195" s="88">
        <f>+G195*D195</f>
        <v>3.8241000000000001</v>
      </c>
      <c r="M195" s="88">
        <f>+H195*D195</f>
        <v>0</v>
      </c>
      <c r="N195" s="88">
        <f>+I195*D195</f>
        <v>7.4661</v>
      </c>
    </row>
    <row r="196" spans="1:16" ht="17.25">
      <c r="A196" s="85">
        <v>20.2</v>
      </c>
      <c r="B196" s="86" t="s">
        <v>127</v>
      </c>
      <c r="C196" s="85" t="s">
        <v>126</v>
      </c>
      <c r="D196" s="87">
        <v>10.130000000000001</v>
      </c>
      <c r="E196" s="88">
        <v>0.5</v>
      </c>
      <c r="F196" s="88">
        <v>1</v>
      </c>
      <c r="G196" s="88">
        <v>0.75</v>
      </c>
      <c r="H196" s="88">
        <v>0</v>
      </c>
      <c r="I196" s="88">
        <f>+E196+F196+G196+H196</f>
        <v>2.25</v>
      </c>
      <c r="J196" s="88">
        <f>+E196*D196</f>
        <v>5.0650000000000004</v>
      </c>
      <c r="K196" s="88">
        <f>+F196*D196</f>
        <v>10.130000000000001</v>
      </c>
      <c r="L196" s="88">
        <f>+G196*D196</f>
        <v>7.5975000000000001</v>
      </c>
      <c r="M196" s="88">
        <f>+H196*D196</f>
        <v>0</v>
      </c>
      <c r="N196" s="88">
        <f>+I196*D196</f>
        <v>22.7925</v>
      </c>
    </row>
    <row r="197" spans="1:16" ht="30.75" thickBot="1">
      <c r="A197" s="85">
        <v>20.3</v>
      </c>
      <c r="B197" s="90" t="s">
        <v>128</v>
      </c>
      <c r="C197" s="85" t="s">
        <v>126</v>
      </c>
      <c r="D197" s="87">
        <v>7.71</v>
      </c>
      <c r="E197" s="88">
        <v>1</v>
      </c>
      <c r="F197" s="88">
        <v>0</v>
      </c>
      <c r="G197" s="88">
        <v>2.75</v>
      </c>
      <c r="H197" s="88">
        <v>0</v>
      </c>
      <c r="I197" s="88">
        <f>+E197+F197+G197+H197</f>
        <v>3.75</v>
      </c>
      <c r="J197" s="88">
        <f>+E197*D197</f>
        <v>7.71</v>
      </c>
      <c r="K197" s="88">
        <f>+F197*D197</f>
        <v>0</v>
      </c>
      <c r="L197" s="88">
        <f>+G197*D197</f>
        <v>21.202500000000001</v>
      </c>
      <c r="M197" s="88">
        <f>+H197*D197</f>
        <v>0</v>
      </c>
      <c r="N197" s="88">
        <f>+I197*D197</f>
        <v>28.912500000000001</v>
      </c>
    </row>
    <row r="198" spans="1:16" ht="16.5" thickBot="1">
      <c r="A198" s="81">
        <v>30</v>
      </c>
      <c r="B198" s="379" t="s">
        <v>178</v>
      </c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1"/>
      <c r="N198" s="82">
        <f>SUM(N199)</f>
        <v>360</v>
      </c>
      <c r="P198" s="84">
        <f>+N198/N210</f>
        <v>0.21141045657259253</v>
      </c>
    </row>
    <row r="199" spans="1:16" ht="45.75" thickBot="1">
      <c r="A199" s="85">
        <v>30.1</v>
      </c>
      <c r="B199" s="90" t="s">
        <v>179</v>
      </c>
      <c r="C199" s="85" t="s">
        <v>152</v>
      </c>
      <c r="D199" s="87">
        <v>6</v>
      </c>
      <c r="E199" s="88">
        <v>0</v>
      </c>
      <c r="F199" s="88">
        <v>0</v>
      </c>
      <c r="G199" s="88">
        <v>0</v>
      </c>
      <c r="H199" s="88">
        <v>60</v>
      </c>
      <c r="I199" s="88">
        <f>+E199+F199+G199+H199</f>
        <v>60</v>
      </c>
      <c r="J199" s="88">
        <f>+E199*D199</f>
        <v>0</v>
      </c>
      <c r="K199" s="88">
        <f>+F199*D199</f>
        <v>0</v>
      </c>
      <c r="L199" s="88">
        <f>+G199*D199</f>
        <v>0</v>
      </c>
      <c r="M199" s="88">
        <f>+H199*D199</f>
        <v>360</v>
      </c>
      <c r="N199" s="88">
        <f>+I199*D199</f>
        <v>360</v>
      </c>
    </row>
    <row r="200" spans="1:16" ht="16.5" thickBot="1">
      <c r="A200" s="81">
        <v>40</v>
      </c>
      <c r="B200" s="379" t="s">
        <v>142</v>
      </c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1"/>
      <c r="N200" s="82">
        <f>+N201+N202+N203+N204</f>
        <v>962.00749999999994</v>
      </c>
      <c r="P200" s="84">
        <f>+N200/N210</f>
        <v>0.56494012444793973</v>
      </c>
    </row>
    <row r="201" spans="1:16" ht="45">
      <c r="A201" s="85">
        <v>40.1</v>
      </c>
      <c r="B201" s="90" t="s">
        <v>180</v>
      </c>
      <c r="C201" s="85" t="s">
        <v>152</v>
      </c>
      <c r="D201" s="87">
        <v>4</v>
      </c>
      <c r="E201" s="88">
        <v>0</v>
      </c>
      <c r="F201" s="88">
        <v>0</v>
      </c>
      <c r="G201" s="88">
        <v>0</v>
      </c>
      <c r="H201" s="88">
        <v>72</v>
      </c>
      <c r="I201" s="88">
        <f>+E201+F201+G201+H201</f>
        <v>72</v>
      </c>
      <c r="J201" s="88">
        <f>+E201*D201</f>
        <v>0</v>
      </c>
      <c r="K201" s="88">
        <f>+F201*D201</f>
        <v>0</v>
      </c>
      <c r="L201" s="88">
        <f>+G201*D201</f>
        <v>0</v>
      </c>
      <c r="M201" s="88">
        <f>+H201*D201</f>
        <v>288</v>
      </c>
      <c r="N201" s="88">
        <f>+I201*D201</f>
        <v>288</v>
      </c>
    </row>
    <row r="202" spans="1:16" ht="45">
      <c r="A202" s="85">
        <v>40.200000000000003</v>
      </c>
      <c r="B202" s="90" t="s">
        <v>181</v>
      </c>
      <c r="C202" s="93" t="s">
        <v>152</v>
      </c>
      <c r="D202" s="92">
        <v>10</v>
      </c>
      <c r="E202" s="94">
        <v>0</v>
      </c>
      <c r="F202" s="94">
        <v>0</v>
      </c>
      <c r="G202" s="94">
        <v>0</v>
      </c>
      <c r="H202" s="94">
        <v>38.5</v>
      </c>
      <c r="I202" s="88">
        <f>+E202+F202+G202+H202</f>
        <v>38.5</v>
      </c>
      <c r="J202" s="88">
        <f>+E202*D202</f>
        <v>0</v>
      </c>
      <c r="K202" s="88">
        <f>+F202*D202</f>
        <v>0</v>
      </c>
      <c r="L202" s="88">
        <f>+G202*D202</f>
        <v>0</v>
      </c>
      <c r="M202" s="88">
        <f>+H202*D202</f>
        <v>385</v>
      </c>
      <c r="N202" s="88">
        <f>+I202*D202</f>
        <v>385</v>
      </c>
    </row>
    <row r="203" spans="1:16">
      <c r="A203" s="85">
        <v>40.299999999999997</v>
      </c>
      <c r="B203" s="90" t="s">
        <v>182</v>
      </c>
      <c r="C203" s="93" t="s">
        <v>137</v>
      </c>
      <c r="D203" s="92">
        <f>+'Wood Rural'!Q305</f>
        <v>42.5</v>
      </c>
      <c r="E203" s="94">
        <v>0.45</v>
      </c>
      <c r="F203" s="94">
        <v>1</v>
      </c>
      <c r="G203" s="94">
        <v>0.1</v>
      </c>
      <c r="H203" s="94">
        <v>0</v>
      </c>
      <c r="I203" s="88">
        <f>+E203+F203+G203+H203</f>
        <v>1.55</v>
      </c>
      <c r="J203" s="88">
        <f>+E203*D203</f>
        <v>19.125</v>
      </c>
      <c r="K203" s="88">
        <f>+F203*D203</f>
        <v>42.5</v>
      </c>
      <c r="L203" s="88">
        <f>+G203*D203</f>
        <v>4.25</v>
      </c>
      <c r="M203" s="88">
        <f>+H203*D203</f>
        <v>0</v>
      </c>
      <c r="N203" s="88">
        <f>+I203*D203</f>
        <v>65.875</v>
      </c>
    </row>
    <row r="204" spans="1:16" ht="45.75" thickBot="1">
      <c r="A204" s="85">
        <v>40.4</v>
      </c>
      <c r="B204" s="90" t="s">
        <v>183</v>
      </c>
      <c r="C204" s="85" t="s">
        <v>122</v>
      </c>
      <c r="D204" s="87">
        <v>21.15</v>
      </c>
      <c r="E204" s="88">
        <v>2.25</v>
      </c>
      <c r="F204" s="88">
        <v>7.65</v>
      </c>
      <c r="G204" s="88">
        <v>0.65</v>
      </c>
      <c r="H204" s="88">
        <v>0</v>
      </c>
      <c r="I204" s="88">
        <f>+E204+F204+G204+H204</f>
        <v>10.55</v>
      </c>
      <c r="J204" s="88">
        <f>+E204*D204</f>
        <v>47.587499999999999</v>
      </c>
      <c r="K204" s="88">
        <f>+F204*D204</f>
        <v>161.79749999999999</v>
      </c>
      <c r="L204" s="88">
        <f>+G204*D204</f>
        <v>13.747499999999999</v>
      </c>
      <c r="M204" s="88">
        <f>+H204*D204</f>
        <v>0</v>
      </c>
      <c r="N204" s="88">
        <f>+I204*D204</f>
        <v>223.13249999999999</v>
      </c>
    </row>
    <row r="205" spans="1:16" ht="16.5" thickBot="1">
      <c r="A205" s="81">
        <v>50</v>
      </c>
      <c r="B205" s="379" t="s">
        <v>7</v>
      </c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1"/>
      <c r="N205" s="82">
        <f>SUM(N206:N207)</f>
        <v>295.75</v>
      </c>
      <c r="P205" s="84">
        <f>+N205/N210</f>
        <v>0.17367956258706735</v>
      </c>
    </row>
    <row r="206" spans="1:16" ht="17.25">
      <c r="A206" s="85">
        <v>50.1</v>
      </c>
      <c r="B206" s="90" t="s">
        <v>184</v>
      </c>
      <c r="C206" s="85" t="s">
        <v>122</v>
      </c>
      <c r="D206" s="92">
        <v>16.25</v>
      </c>
      <c r="E206" s="88">
        <v>5.2</v>
      </c>
      <c r="F206" s="88">
        <v>6</v>
      </c>
      <c r="G206" s="88">
        <v>1.75</v>
      </c>
      <c r="H206" s="88">
        <v>0</v>
      </c>
      <c r="I206" s="88">
        <f>+E206+F206+G206+H206</f>
        <v>12.95</v>
      </c>
      <c r="J206" s="88">
        <f>+E206*D206</f>
        <v>84.5</v>
      </c>
      <c r="K206" s="88">
        <f>+F206*D206</f>
        <v>97.5</v>
      </c>
      <c r="L206" s="88">
        <f>+G206*D206</f>
        <v>28.4375</v>
      </c>
      <c r="M206" s="88">
        <f>+H206*D206</f>
        <v>0</v>
      </c>
      <c r="N206" s="88">
        <f>+I206*D206</f>
        <v>210.4375</v>
      </c>
    </row>
    <row r="207" spans="1:16" ht="30.75" thickBot="1">
      <c r="A207" s="85">
        <v>50.2</v>
      </c>
      <c r="B207" s="90" t="s">
        <v>185</v>
      </c>
      <c r="C207" s="85" t="s">
        <v>122</v>
      </c>
      <c r="D207" s="87">
        <v>16.25</v>
      </c>
      <c r="E207" s="88">
        <v>1.5</v>
      </c>
      <c r="F207" s="88">
        <v>2.5</v>
      </c>
      <c r="G207" s="88">
        <v>1.25</v>
      </c>
      <c r="H207" s="88">
        <v>0</v>
      </c>
      <c r="I207" s="88">
        <f>+E207+F207+G207+H207</f>
        <v>5.25</v>
      </c>
      <c r="J207" s="88">
        <f>+E207*D207</f>
        <v>24.375</v>
      </c>
      <c r="K207" s="88">
        <f>+F207*D207</f>
        <v>40.625</v>
      </c>
      <c r="L207" s="88">
        <f>+G207*D207</f>
        <v>20.3125</v>
      </c>
      <c r="M207" s="88">
        <f>+H207*D207</f>
        <v>0</v>
      </c>
      <c r="N207" s="88">
        <f>+I207*D207</f>
        <v>85.3125</v>
      </c>
    </row>
    <row r="208" spans="1:16" ht="16.5" thickBot="1">
      <c r="A208" s="81">
        <v>60</v>
      </c>
      <c r="B208" s="379" t="s">
        <v>158</v>
      </c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1"/>
      <c r="N208" s="82">
        <f>SUM(N209)</f>
        <v>10.125</v>
      </c>
      <c r="P208" s="84">
        <f>+N208/N210</f>
        <v>5.945919091104165E-3</v>
      </c>
    </row>
    <row r="209" spans="1:16" ht="18" thickBot="1">
      <c r="A209" s="85">
        <v>60.1</v>
      </c>
      <c r="B209" s="86" t="s">
        <v>159</v>
      </c>
      <c r="C209" s="85" t="s">
        <v>122</v>
      </c>
      <c r="D209" s="87">
        <v>20.25</v>
      </c>
      <c r="E209" s="88">
        <v>0.3</v>
      </c>
      <c r="F209" s="88">
        <v>0</v>
      </c>
      <c r="G209" s="88">
        <v>0.2</v>
      </c>
      <c r="H209" s="88">
        <v>0</v>
      </c>
      <c r="I209" s="88">
        <f>+E209+F209+G209+H209</f>
        <v>0.5</v>
      </c>
      <c r="J209" s="88">
        <f>+E209*D209</f>
        <v>6.0750000000000002</v>
      </c>
      <c r="K209" s="88">
        <f>+F209*D209</f>
        <v>0</v>
      </c>
      <c r="L209" s="88">
        <f>+G209*D209</f>
        <v>4.05</v>
      </c>
      <c r="M209" s="88">
        <f>+H209*D209</f>
        <v>0</v>
      </c>
      <c r="N209" s="88">
        <f>+I209*D209</f>
        <v>10.125</v>
      </c>
    </row>
    <row r="210" spans="1:16" ht="16.5" thickBot="1">
      <c r="A210" s="95"/>
      <c r="B210" s="388" t="s">
        <v>160</v>
      </c>
      <c r="C210" s="389"/>
      <c r="D210" s="389"/>
      <c r="E210" s="389"/>
      <c r="F210" s="389"/>
      <c r="G210" s="389"/>
      <c r="H210" s="389"/>
      <c r="I210" s="389"/>
      <c r="J210" s="389"/>
      <c r="K210" s="389"/>
      <c r="L210" s="389"/>
      <c r="M210" s="390"/>
      <c r="N210" s="96">
        <f>+N208+N205+N200+N198+N194+N191</f>
        <v>1702.8486</v>
      </c>
      <c r="O210" s="97">
        <f>+M21</f>
        <v>1617.7574999999999</v>
      </c>
      <c r="P210" s="84">
        <f>+SUM(P191:P209)</f>
        <v>1</v>
      </c>
    </row>
    <row r="212" spans="1:16" ht="16.5" collapsed="1" thickBot="1"/>
    <row r="213" spans="1:16" ht="24" thickBot="1">
      <c r="A213" s="385" t="s">
        <v>98</v>
      </c>
      <c r="B213" s="386"/>
      <c r="C213" s="386"/>
      <c r="D213" s="386"/>
      <c r="E213" s="386"/>
      <c r="F213" s="386"/>
      <c r="G213" s="386"/>
      <c r="H213" s="386"/>
      <c r="I213" s="386"/>
      <c r="J213" s="386"/>
      <c r="K213" s="386"/>
      <c r="L213" s="386"/>
      <c r="M213" s="386"/>
      <c r="N213" s="387"/>
    </row>
    <row r="214" spans="1:16" ht="16.5" thickBot="1">
      <c r="A214" s="81">
        <v>10</v>
      </c>
      <c r="B214" s="379" t="s">
        <v>186</v>
      </c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1"/>
      <c r="N214" s="82">
        <f>SUM(N215:N219)</f>
        <v>1441</v>
      </c>
      <c r="P214" s="84">
        <f>+N214/N224</f>
        <v>0.51459323565227644</v>
      </c>
    </row>
    <row r="215" spans="1:16" ht="30">
      <c r="A215" s="85">
        <v>10.1</v>
      </c>
      <c r="B215" s="90" t="s">
        <v>187</v>
      </c>
      <c r="C215" s="85" t="s">
        <v>139</v>
      </c>
      <c r="D215" s="87">
        <v>1</v>
      </c>
      <c r="E215" s="88">
        <v>160</v>
      </c>
      <c r="F215" s="88">
        <v>191</v>
      </c>
      <c r="G215" s="88">
        <v>30</v>
      </c>
      <c r="H215" s="88">
        <v>0</v>
      </c>
      <c r="I215" s="88">
        <f>+E215+F215+G215+H215</f>
        <v>381</v>
      </c>
      <c r="J215" s="88">
        <f>+E215*D215</f>
        <v>160</v>
      </c>
      <c r="K215" s="88">
        <f>+F215*D215</f>
        <v>191</v>
      </c>
      <c r="L215" s="88">
        <f>+G215*D215</f>
        <v>30</v>
      </c>
      <c r="M215" s="88">
        <f>+H215*D215</f>
        <v>0</v>
      </c>
      <c r="N215" s="88">
        <f>+I215*D215</f>
        <v>381</v>
      </c>
    </row>
    <row r="216" spans="1:16" ht="30">
      <c r="A216" s="85">
        <v>10.199999999999999</v>
      </c>
      <c r="B216" s="90" t="s">
        <v>188</v>
      </c>
      <c r="C216" s="85" t="s">
        <v>152</v>
      </c>
      <c r="D216" s="87">
        <v>1</v>
      </c>
      <c r="E216" s="88">
        <v>15.5</v>
      </c>
      <c r="F216" s="88">
        <v>81.5</v>
      </c>
      <c r="G216" s="88">
        <v>4.5</v>
      </c>
      <c r="H216" s="88">
        <v>0</v>
      </c>
      <c r="I216" s="88">
        <f>+E216+F216+G216+H216</f>
        <v>101.5</v>
      </c>
      <c r="J216" s="88">
        <f>+E216*D216</f>
        <v>15.5</v>
      </c>
      <c r="K216" s="88">
        <f>+F216*D216</f>
        <v>81.5</v>
      </c>
      <c r="L216" s="88">
        <f>+G216*D216</f>
        <v>4.5</v>
      </c>
      <c r="M216" s="88">
        <f>+H216*D216</f>
        <v>0</v>
      </c>
      <c r="N216" s="88">
        <f>+I216*D216</f>
        <v>101.5</v>
      </c>
    </row>
    <row r="217" spans="1:16">
      <c r="A217" s="85">
        <v>10.3</v>
      </c>
      <c r="B217" s="86" t="s">
        <v>189</v>
      </c>
      <c r="C217" s="85" t="s">
        <v>152</v>
      </c>
      <c r="D217" s="87">
        <v>1</v>
      </c>
      <c r="E217" s="88">
        <v>0</v>
      </c>
      <c r="F217" s="88">
        <v>0</v>
      </c>
      <c r="G217" s="88">
        <v>0</v>
      </c>
      <c r="H217" s="88">
        <v>180</v>
      </c>
      <c r="I217" s="88">
        <f>+E217+F217+G217+H217</f>
        <v>180</v>
      </c>
      <c r="J217" s="88">
        <f>+E217*D217</f>
        <v>0</v>
      </c>
      <c r="K217" s="88">
        <f>+F217*D217</f>
        <v>0</v>
      </c>
      <c r="L217" s="88">
        <f>+G217*D217</f>
        <v>0</v>
      </c>
      <c r="M217" s="88">
        <f>+H217*D217</f>
        <v>180</v>
      </c>
      <c r="N217" s="88">
        <f>+I217*D217</f>
        <v>180</v>
      </c>
    </row>
    <row r="218" spans="1:16" ht="30">
      <c r="A218" s="85">
        <v>10.4</v>
      </c>
      <c r="B218" s="90" t="s">
        <v>190</v>
      </c>
      <c r="C218" s="85" t="s">
        <v>152</v>
      </c>
      <c r="D218" s="87">
        <v>1</v>
      </c>
      <c r="E218" s="88">
        <v>10.5</v>
      </c>
      <c r="F218" s="88">
        <v>42</v>
      </c>
      <c r="G218" s="88">
        <v>6</v>
      </c>
      <c r="H218" s="88">
        <v>0</v>
      </c>
      <c r="I218" s="88">
        <f>+E218+F218+G218+H218</f>
        <v>58.5</v>
      </c>
      <c r="J218" s="88">
        <f>+E218*D218</f>
        <v>10.5</v>
      </c>
      <c r="K218" s="88">
        <f>+F218*D218</f>
        <v>42</v>
      </c>
      <c r="L218" s="88">
        <f>+G218*D218</f>
        <v>6</v>
      </c>
      <c r="M218" s="88">
        <f>+H218*D218</f>
        <v>0</v>
      </c>
      <c r="N218" s="88">
        <f>+I218*D218</f>
        <v>58.5</v>
      </c>
    </row>
    <row r="219" spans="1:16" ht="30.75" thickBot="1">
      <c r="A219" s="85">
        <v>10.5</v>
      </c>
      <c r="B219" s="90" t="s">
        <v>191</v>
      </c>
      <c r="C219" s="85" t="s">
        <v>152</v>
      </c>
      <c r="D219" s="87">
        <v>1</v>
      </c>
      <c r="E219" s="88">
        <v>0</v>
      </c>
      <c r="F219" s="88">
        <v>0</v>
      </c>
      <c r="G219" s="88">
        <v>0</v>
      </c>
      <c r="H219" s="88">
        <v>720</v>
      </c>
      <c r="I219" s="88">
        <f>+E219+F219+G219+H219</f>
        <v>720</v>
      </c>
      <c r="J219" s="88">
        <f>+E219*D219</f>
        <v>0</v>
      </c>
      <c r="K219" s="88">
        <f>+F219*D219</f>
        <v>0</v>
      </c>
      <c r="L219" s="88">
        <f>+G219*D219</f>
        <v>0</v>
      </c>
      <c r="M219" s="88">
        <f>+H219*D219</f>
        <v>720</v>
      </c>
      <c r="N219" s="88">
        <f>+I219*D219</f>
        <v>720</v>
      </c>
    </row>
    <row r="220" spans="1:16" ht="16.5" thickBot="1">
      <c r="A220" s="81">
        <v>20</v>
      </c>
      <c r="B220" s="379" t="s">
        <v>192</v>
      </c>
      <c r="C220" s="380"/>
      <c r="D220" s="380"/>
      <c r="E220" s="380"/>
      <c r="F220" s="380"/>
      <c r="G220" s="380"/>
      <c r="H220" s="380"/>
      <c r="I220" s="380"/>
      <c r="J220" s="380"/>
      <c r="K220" s="380"/>
      <c r="L220" s="380"/>
      <c r="M220" s="381"/>
      <c r="N220" s="82">
        <f>SUM(N221:O221)</f>
        <v>1182.27</v>
      </c>
      <c r="P220" s="84">
        <f>+N220/N224</f>
        <v>0.4221985737089638</v>
      </c>
    </row>
    <row r="221" spans="1:16" ht="75.75" thickBot="1">
      <c r="A221" s="85">
        <v>20.100000000000001</v>
      </c>
      <c r="B221" s="90" t="s">
        <v>193</v>
      </c>
      <c r="C221" s="85" t="s">
        <v>139</v>
      </c>
      <c r="D221" s="87">
        <v>1</v>
      </c>
      <c r="E221" s="88">
        <v>500</v>
      </c>
      <c r="F221" s="88">
        <v>677.77</v>
      </c>
      <c r="G221" s="88">
        <v>4.5</v>
      </c>
      <c r="H221" s="88">
        <v>0</v>
      </c>
      <c r="I221" s="88">
        <f>+E221+F221+G221+H221</f>
        <v>1182.27</v>
      </c>
      <c r="J221" s="88">
        <f>+E221*D221</f>
        <v>500</v>
      </c>
      <c r="K221" s="88">
        <f>+F221*D221</f>
        <v>677.77</v>
      </c>
      <c r="L221" s="88">
        <f>+G221*D221</f>
        <v>4.5</v>
      </c>
      <c r="M221" s="88">
        <f>+H221*D221</f>
        <v>0</v>
      </c>
      <c r="N221" s="88">
        <f>+I221*D221</f>
        <v>1182.27</v>
      </c>
    </row>
    <row r="222" spans="1:16" ht="16.5" thickBot="1">
      <c r="A222" s="81">
        <v>30</v>
      </c>
      <c r="B222" s="379" t="s">
        <v>194</v>
      </c>
      <c r="C222" s="380"/>
      <c r="D222" s="380"/>
      <c r="E222" s="380"/>
      <c r="F222" s="380"/>
      <c r="G222" s="380"/>
      <c r="H222" s="380"/>
      <c r="I222" s="380"/>
      <c r="J222" s="380"/>
      <c r="K222" s="380"/>
      <c r="L222" s="380"/>
      <c r="M222" s="381"/>
      <c r="N222" s="82">
        <f>SUM(N223:O223)</f>
        <v>177</v>
      </c>
      <c r="P222" s="84">
        <f>+N222/N224</f>
        <v>6.3208190638759834E-2</v>
      </c>
    </row>
    <row r="223" spans="1:16" ht="30.75" thickBot="1">
      <c r="A223" s="85">
        <v>30.1</v>
      </c>
      <c r="B223" s="90" t="s">
        <v>195</v>
      </c>
      <c r="C223" s="85" t="s">
        <v>139</v>
      </c>
      <c r="D223" s="87">
        <v>1</v>
      </c>
      <c r="E223" s="88">
        <v>45</v>
      </c>
      <c r="F223" s="88">
        <v>120</v>
      </c>
      <c r="G223" s="88">
        <v>12</v>
      </c>
      <c r="H223" s="88">
        <v>0</v>
      </c>
      <c r="I223" s="88">
        <f>+E223+F223+G223+H223</f>
        <v>177</v>
      </c>
      <c r="J223" s="88">
        <f>+E223*D223</f>
        <v>45</v>
      </c>
      <c r="K223" s="88">
        <f>+F223*D223</f>
        <v>120</v>
      </c>
      <c r="L223" s="88">
        <f>+G223*D223</f>
        <v>12</v>
      </c>
      <c r="M223" s="88">
        <f>+H223*D223</f>
        <v>0</v>
      </c>
      <c r="N223" s="88">
        <f>+I223*D223</f>
        <v>177</v>
      </c>
    </row>
    <row r="224" spans="1:16" ht="16.5" thickBot="1">
      <c r="A224" s="95"/>
      <c r="B224" s="388" t="s">
        <v>160</v>
      </c>
      <c r="C224" s="389"/>
      <c r="D224" s="389"/>
      <c r="E224" s="389"/>
      <c r="F224" s="389"/>
      <c r="G224" s="389"/>
      <c r="H224" s="389"/>
      <c r="I224" s="389"/>
      <c r="J224" s="389"/>
      <c r="K224" s="389"/>
      <c r="L224" s="389"/>
      <c r="M224" s="390"/>
      <c r="N224" s="96">
        <f>+N220+N214+N222</f>
        <v>2800.27</v>
      </c>
      <c r="O224" s="97">
        <f>+M49</f>
        <v>0</v>
      </c>
      <c r="P224" s="84">
        <f>+SUM(P214:P223)</f>
        <v>1</v>
      </c>
    </row>
    <row r="226" spans="1:16" collapsed="1"/>
    <row r="227" spans="1:16">
      <c r="A227" s="391"/>
      <c r="B227" s="391"/>
      <c r="C227" s="391"/>
      <c r="D227" s="391"/>
      <c r="E227" s="391"/>
      <c r="F227" s="391"/>
      <c r="G227" s="391"/>
      <c r="H227" s="391"/>
      <c r="I227" s="391"/>
      <c r="J227" s="391"/>
      <c r="K227" s="391"/>
      <c r="L227" s="391"/>
      <c r="M227" s="391"/>
      <c r="N227" s="391"/>
      <c r="O227" s="391"/>
      <c r="P227" s="391"/>
    </row>
    <row r="229" spans="1:16" ht="21">
      <c r="A229" s="344" t="s">
        <v>205</v>
      </c>
      <c r="B229" s="344"/>
      <c r="C229" s="344"/>
      <c r="D229" s="344"/>
      <c r="E229" s="344"/>
      <c r="F229" s="344"/>
      <c r="G229" s="344"/>
      <c r="H229" s="344"/>
      <c r="I229" s="344"/>
      <c r="J229" s="344"/>
      <c r="K229" s="344"/>
      <c r="L229" s="344"/>
      <c r="M229" s="344"/>
      <c r="N229" s="344"/>
    </row>
    <row r="230" spans="1:16" ht="16.5" thickBot="1"/>
    <row r="231" spans="1:16" ht="32.25" thickBot="1">
      <c r="A231" s="345" t="s">
        <v>92</v>
      </c>
      <c r="B231" s="346"/>
      <c r="C231" s="346"/>
      <c r="D231" s="346"/>
      <c r="E231" s="346"/>
      <c r="F231" s="347"/>
      <c r="G231" s="54" t="s">
        <v>93</v>
      </c>
      <c r="H231" s="54" t="s">
        <v>94</v>
      </c>
      <c r="I231" s="348" t="s">
        <v>95</v>
      </c>
      <c r="J231" s="349"/>
      <c r="K231" s="350" t="s">
        <v>96</v>
      </c>
      <c r="L231" s="351"/>
      <c r="M231" s="54" t="s">
        <v>97</v>
      </c>
      <c r="N231" s="55" t="s">
        <v>98</v>
      </c>
    </row>
    <row r="232" spans="1:16" ht="21">
      <c r="A232" s="328" t="s">
        <v>99</v>
      </c>
      <c r="B232" s="329"/>
      <c r="C232" s="329"/>
      <c r="D232" s="330"/>
      <c r="E232" s="331">
        <f>+G232+H232+I232+K232+M232+N232</f>
        <v>24051.344841666669</v>
      </c>
      <c r="F232" s="332"/>
      <c r="G232" s="58">
        <f>+N252</f>
        <v>5885.6108333333332</v>
      </c>
      <c r="H232" s="58">
        <f>+N261</f>
        <v>5885.6108333333332</v>
      </c>
      <c r="I232" s="333">
        <f>+N270</f>
        <v>5627.8435000000009</v>
      </c>
      <c r="J232" s="334"/>
      <c r="K232" s="333">
        <f>+N278</f>
        <v>2149.161075</v>
      </c>
      <c r="L232" s="335"/>
      <c r="M232" s="58">
        <f>+N210</f>
        <v>1702.8486</v>
      </c>
      <c r="N232" s="59">
        <f>+N224</f>
        <v>2800.27</v>
      </c>
    </row>
    <row r="233" spans="1:16" ht="21.75" thickBot="1">
      <c r="A233" s="336" t="s">
        <v>100</v>
      </c>
      <c r="B233" s="337"/>
      <c r="C233" s="337"/>
      <c r="D233" s="337"/>
      <c r="E233" s="338">
        <f>+G233+H233+I233+K233+M233+N233</f>
        <v>18310.235541666665</v>
      </c>
      <c r="F233" s="339"/>
      <c r="G233" s="62">
        <f>+N52+N55+N57+N61+N65+N246</f>
        <v>5196.047333333333</v>
      </c>
      <c r="H233" s="63">
        <f>+N92+N95+N97+N101+N105+N255</f>
        <v>5196.047333333333</v>
      </c>
      <c r="I233" s="340">
        <f>+N132+N135+N141+N144+N147+N264</f>
        <v>4938.1550000000007</v>
      </c>
      <c r="J233" s="341"/>
      <c r="K233" s="340">
        <f>+N173+N180+N182+N273</f>
        <v>1657.9783750000001</v>
      </c>
      <c r="L233" s="341"/>
      <c r="M233" s="63">
        <f>+N198+N200</f>
        <v>1322.0074999999999</v>
      </c>
      <c r="N233" s="64"/>
    </row>
    <row r="234" spans="1:16" ht="21.75" thickBot="1">
      <c r="A234" s="53"/>
      <c r="B234" s="53"/>
      <c r="C234" s="53"/>
      <c r="D234" s="53"/>
      <c r="E234" s="67"/>
      <c r="F234" s="67"/>
      <c r="G234" s="68"/>
      <c r="H234" s="68"/>
      <c r="I234" s="69"/>
      <c r="J234" s="70"/>
      <c r="K234" s="69"/>
      <c r="L234" s="70"/>
      <c r="M234" s="68"/>
      <c r="N234" s="66"/>
    </row>
    <row r="235" spans="1:16" ht="21.75" thickBot="1">
      <c r="A235" s="359" t="s">
        <v>101</v>
      </c>
      <c r="B235" s="360"/>
      <c r="C235" s="360"/>
      <c r="D235" s="360"/>
      <c r="E235" s="331">
        <f>+N53+N56+N58+N93+N96+N98+N133+N136+N174+N175+N203+N247+N249+N250+N251+N256+N258+N259+N260+N265+N267+N268+N269+N274+N276+N277</f>
        <v>11898.963541666664</v>
      </c>
      <c r="F235" s="332"/>
      <c r="G235" s="71">
        <f>+E235/E232</f>
        <v>0.49473173412959598</v>
      </c>
      <c r="H235" s="68"/>
      <c r="I235" s="361">
        <f>+E232-E235</f>
        <v>12152.381300000005</v>
      </c>
      <c r="J235" s="361"/>
      <c r="K235" s="357"/>
      <c r="L235" s="357"/>
      <c r="M235" s="357"/>
      <c r="N235" s="357"/>
    </row>
    <row r="236" spans="1:16" ht="21.75" thickBot="1">
      <c r="A236" s="352" t="s">
        <v>102</v>
      </c>
      <c r="B236" s="353"/>
      <c r="C236" s="353"/>
      <c r="D236" s="353"/>
      <c r="E236" s="354">
        <f>(+E24+L247+L248+L249+L250+L251+L256+L257+L258+L259+L260+L265+L266+L267+L268+L269+L274+L275+L276+L277)-L48-L49-L50-L51-L88-L89-L90-L91-L128-L129-L130-L131-L168-L169-L170-L171-L172</f>
        <v>1636.7483499999998</v>
      </c>
      <c r="F236" s="355"/>
      <c r="G236" s="72">
        <f>+E236/E232</f>
        <v>6.8052259063887718E-2</v>
      </c>
      <c r="H236" s="68"/>
      <c r="I236" s="362" t="s">
        <v>103</v>
      </c>
      <c r="J236" s="363"/>
      <c r="K236" s="363"/>
      <c r="L236" s="363"/>
      <c r="M236" s="364">
        <f>+E232-E235</f>
        <v>12152.381300000005</v>
      </c>
      <c r="N236" s="365"/>
    </row>
    <row r="237" spans="1:16" ht="21">
      <c r="A237" s="352" t="s">
        <v>104</v>
      </c>
      <c r="B237" s="353"/>
      <c r="C237" s="353"/>
      <c r="D237" s="353"/>
      <c r="E237" s="354">
        <f>(+E25+J247+J248+J249+J250+J251+J256+J257+J258+J259+J260+J265+J266+J267+J268+J269+J274+J275+J276+J277)-J48-J49-J50-J51-J88-J90-J89-J91-J128-J129-J130-J131-J168-J169-J170-J171-J172</f>
        <v>6783.5169916666646</v>
      </c>
      <c r="F237" s="355"/>
      <c r="G237" s="72">
        <f>+E237/E232</f>
        <v>0.28204314712227097</v>
      </c>
      <c r="H237" s="68"/>
      <c r="I237" s="356"/>
      <c r="J237" s="356"/>
      <c r="K237" s="69"/>
      <c r="L237" s="70"/>
      <c r="M237" s="68"/>
      <c r="N237" s="66"/>
    </row>
    <row r="238" spans="1:16" ht="21">
      <c r="A238" s="352" t="s">
        <v>105</v>
      </c>
      <c r="B238" s="353"/>
      <c r="C238" s="353"/>
      <c r="D238" s="353"/>
      <c r="E238" s="354">
        <f>(+K247+K248+K249+K250+K251+K256+K257+K258+K259+K260+K265+K266+K267+K268+K269+K274+K275+K276+K277+E26)-K48-K49-K50-K51-K88-K89-K90-K91-K128-K129-K130-K131-K168-K169-K170-K171-K172</f>
        <v>13130.121999999999</v>
      </c>
      <c r="F238" s="355"/>
      <c r="G238" s="72">
        <f>+E238/E232</f>
        <v>0.54592049161647338</v>
      </c>
      <c r="H238" s="68"/>
      <c r="I238" s="69"/>
      <c r="J238" s="357">
        <f>+E236+E237+E238+E239</f>
        <v>23768.857341666666</v>
      </c>
      <c r="K238" s="358"/>
      <c r="L238" s="70"/>
      <c r="M238" s="357"/>
      <c r="N238" s="357"/>
    </row>
    <row r="239" spans="1:16" ht="21.75" thickBot="1">
      <c r="A239" s="336" t="s">
        <v>106</v>
      </c>
      <c r="B239" s="337"/>
      <c r="C239" s="337"/>
      <c r="D239" s="337"/>
      <c r="E239" s="338">
        <f>+E27</f>
        <v>2218.4700000000003</v>
      </c>
      <c r="F239" s="339"/>
      <c r="G239" s="72">
        <f>+E239/E232</f>
        <v>9.2238916975516144E-2</v>
      </c>
      <c r="H239" s="68"/>
      <c r="I239" s="69"/>
      <c r="J239" s="357"/>
      <c r="K239" s="358"/>
      <c r="L239" s="70"/>
      <c r="M239" s="357"/>
      <c r="N239" s="357"/>
    </row>
    <row r="240" spans="1:16" ht="16.5" thickBot="1"/>
    <row r="241" spans="1:16" ht="16.5" thickBot="1">
      <c r="A241" s="366" t="s">
        <v>107</v>
      </c>
      <c r="B241" s="367"/>
      <c r="C241" s="367"/>
      <c r="D241" s="367"/>
      <c r="E241" s="367"/>
      <c r="F241" s="367"/>
      <c r="G241" s="367"/>
      <c r="H241" s="367"/>
      <c r="I241" s="367"/>
      <c r="J241" s="367"/>
      <c r="K241" s="367"/>
      <c r="L241" s="367"/>
      <c r="M241" s="367"/>
      <c r="N241" s="368"/>
    </row>
    <row r="242" spans="1:16">
      <c r="A242" s="369" t="s">
        <v>108</v>
      </c>
      <c r="B242" s="371" t="s">
        <v>109</v>
      </c>
      <c r="C242" s="371" t="s">
        <v>110</v>
      </c>
      <c r="D242" s="373" t="s">
        <v>111</v>
      </c>
      <c r="E242" s="375" t="s">
        <v>112</v>
      </c>
      <c r="F242" s="376"/>
      <c r="G242" s="376"/>
      <c r="H242" s="376"/>
      <c r="I242" s="376"/>
      <c r="J242" s="369" t="s">
        <v>113</v>
      </c>
      <c r="K242" s="371"/>
      <c r="L242" s="371"/>
      <c r="M242" s="371"/>
      <c r="N242" s="377"/>
    </row>
    <row r="243" spans="1:16" ht="26.25" thickBot="1">
      <c r="A243" s="370"/>
      <c r="B243" s="372"/>
      <c r="C243" s="372"/>
      <c r="D243" s="374"/>
      <c r="E243" s="75" t="s">
        <v>114</v>
      </c>
      <c r="F243" s="76" t="s">
        <v>115</v>
      </c>
      <c r="G243" s="76" t="s">
        <v>116</v>
      </c>
      <c r="H243" s="76" t="s">
        <v>117</v>
      </c>
      <c r="I243" s="77" t="s">
        <v>118</v>
      </c>
      <c r="J243" s="75" t="s">
        <v>114</v>
      </c>
      <c r="K243" s="76" t="s">
        <v>115</v>
      </c>
      <c r="L243" s="76" t="s">
        <v>116</v>
      </c>
      <c r="M243" s="76" t="s">
        <v>117</v>
      </c>
      <c r="N243" s="78" t="s">
        <v>11</v>
      </c>
    </row>
    <row r="244" spans="1:16" ht="16.5" thickBot="1">
      <c r="A244" s="392"/>
      <c r="B244" s="393"/>
      <c r="C244" s="393"/>
      <c r="D244" s="393"/>
      <c r="E244" s="393"/>
      <c r="F244" s="393"/>
      <c r="G244" s="393"/>
      <c r="H244" s="393"/>
      <c r="I244" s="393"/>
      <c r="J244" s="393"/>
      <c r="K244" s="393"/>
      <c r="L244" s="393"/>
      <c r="M244" s="393"/>
      <c r="N244" s="394"/>
    </row>
    <row r="245" spans="1:16" ht="24" thickBot="1">
      <c r="A245" s="385" t="s">
        <v>119</v>
      </c>
      <c r="B245" s="386"/>
      <c r="C245" s="386"/>
      <c r="D245" s="386"/>
      <c r="E245" s="386"/>
      <c r="F245" s="386"/>
      <c r="G245" s="386"/>
      <c r="H245" s="386"/>
      <c r="I245" s="386"/>
      <c r="J245" s="386"/>
      <c r="K245" s="386"/>
      <c r="L245" s="386"/>
      <c r="M245" s="386"/>
      <c r="N245" s="387"/>
    </row>
    <row r="246" spans="1:16" ht="16.5" thickBot="1">
      <c r="A246" s="81">
        <v>40</v>
      </c>
      <c r="B246" s="379" t="s">
        <v>8</v>
      </c>
      <c r="C246" s="380"/>
      <c r="D246" s="380"/>
      <c r="E246" s="380"/>
      <c r="F246" s="380"/>
      <c r="G246" s="380"/>
      <c r="H246" s="380"/>
      <c r="I246" s="380"/>
      <c r="J246" s="380"/>
      <c r="K246" s="380"/>
      <c r="L246" s="380"/>
      <c r="M246" s="381"/>
      <c r="N246" s="82">
        <f>SUM(N247:N251)</f>
        <v>2469.8233333333333</v>
      </c>
    </row>
    <row r="247" spans="1:16" ht="60">
      <c r="A247" s="85">
        <v>40.1</v>
      </c>
      <c r="B247" s="90" t="s">
        <v>136</v>
      </c>
      <c r="C247" s="93" t="s">
        <v>137</v>
      </c>
      <c r="D247" s="92">
        <f>+D48</f>
        <v>604.66666666666663</v>
      </c>
      <c r="E247" s="94">
        <v>0.45</v>
      </c>
      <c r="F247" s="94">
        <v>1</v>
      </c>
      <c r="G247" s="94">
        <v>0.1</v>
      </c>
      <c r="H247" s="88">
        <v>0</v>
      </c>
      <c r="I247" s="88">
        <f>+E247+F247+G247+H247</f>
        <v>1.55</v>
      </c>
      <c r="J247" s="88">
        <f>+E247*D247</f>
        <v>272.09999999999997</v>
      </c>
      <c r="K247" s="88">
        <f>+F247*D247</f>
        <v>604.66666666666663</v>
      </c>
      <c r="L247" s="88">
        <f>+G247*D247</f>
        <v>60.466666666666669</v>
      </c>
      <c r="M247" s="88">
        <f>+H247*D247</f>
        <v>0</v>
      </c>
      <c r="N247" s="88">
        <f>+I247*D247</f>
        <v>937.23333333333335</v>
      </c>
    </row>
    <row r="248" spans="1:16">
      <c r="A248" s="85">
        <v>40.200000000000003</v>
      </c>
      <c r="B248" s="90" t="s">
        <v>138</v>
      </c>
      <c r="C248" s="93" t="s">
        <v>139</v>
      </c>
      <c r="D248" s="92">
        <v>1</v>
      </c>
      <c r="E248" s="94">
        <v>0</v>
      </c>
      <c r="F248" s="94">
        <v>20.149999999999999</v>
      </c>
      <c r="G248" s="94">
        <v>5</v>
      </c>
      <c r="H248" s="88">
        <v>0</v>
      </c>
      <c r="I248" s="88">
        <f>+E248+F248+G248+H248</f>
        <v>25.15</v>
      </c>
      <c r="J248" s="88">
        <f>+E248*D248</f>
        <v>0</v>
      </c>
      <c r="K248" s="88">
        <f>+F248*D248</f>
        <v>20.149999999999999</v>
      </c>
      <c r="L248" s="88">
        <f>+G248*D248</f>
        <v>5</v>
      </c>
      <c r="M248" s="88">
        <f>+H248*D248</f>
        <v>0</v>
      </c>
      <c r="N248" s="88">
        <f>+I248*D248</f>
        <v>25.15</v>
      </c>
    </row>
    <row r="249" spans="1:16" ht="60">
      <c r="A249" s="85">
        <v>40.299999999999997</v>
      </c>
      <c r="B249" s="90" t="s">
        <v>140</v>
      </c>
      <c r="C249" s="93" t="s">
        <v>137</v>
      </c>
      <c r="D249" s="92">
        <f>+D247</f>
        <v>604.66666666666663</v>
      </c>
      <c r="E249" s="94">
        <v>0.2</v>
      </c>
      <c r="F249" s="94">
        <v>0.05</v>
      </c>
      <c r="G249" s="94">
        <v>0.08</v>
      </c>
      <c r="H249" s="88">
        <v>0</v>
      </c>
      <c r="I249" s="88">
        <f>+E249+F249+G249+H249</f>
        <v>0.33</v>
      </c>
      <c r="J249" s="88">
        <f>+E249*D249</f>
        <v>120.93333333333334</v>
      </c>
      <c r="K249" s="88">
        <f>+F249*D249</f>
        <v>30.233333333333334</v>
      </c>
      <c r="L249" s="88">
        <f>+G249*D249</f>
        <v>48.373333333333335</v>
      </c>
      <c r="M249" s="88">
        <f>+H249*D249</f>
        <v>0</v>
      </c>
      <c r="N249" s="88">
        <f>+I249*D249</f>
        <v>199.54</v>
      </c>
    </row>
    <row r="250" spans="1:16" ht="75">
      <c r="A250" s="85">
        <v>40.4</v>
      </c>
      <c r="B250" s="90" t="s">
        <v>197</v>
      </c>
      <c r="C250" s="85" t="s">
        <v>137</v>
      </c>
      <c r="D250" s="87">
        <f>+'Rural A PC'!D251</f>
        <v>518.5</v>
      </c>
      <c r="E250" s="88">
        <v>0.9</v>
      </c>
      <c r="F250" s="88">
        <v>1.2</v>
      </c>
      <c r="G250" s="88">
        <v>0.1</v>
      </c>
      <c r="H250" s="88">
        <v>0</v>
      </c>
      <c r="I250" s="88">
        <f>+E250+F250+G250+H250</f>
        <v>2.2000000000000002</v>
      </c>
      <c r="J250" s="88">
        <f>+E250*D250</f>
        <v>466.65000000000003</v>
      </c>
      <c r="K250" s="88">
        <f>+F250*D250</f>
        <v>622.19999999999993</v>
      </c>
      <c r="L250" s="88">
        <f>+G250*D250</f>
        <v>51.85</v>
      </c>
      <c r="M250" s="88">
        <f>+H250*D250</f>
        <v>0</v>
      </c>
      <c r="N250" s="88">
        <f>+I250*D250</f>
        <v>1140.7</v>
      </c>
    </row>
    <row r="251" spans="1:16" ht="60.75" thickBot="1">
      <c r="A251" s="85">
        <v>40.5</v>
      </c>
      <c r="B251" s="90" t="s">
        <v>198</v>
      </c>
      <c r="C251" s="85" t="s">
        <v>137</v>
      </c>
      <c r="D251" s="87">
        <f>+'Rural A PC'!D252</f>
        <v>76</v>
      </c>
      <c r="E251" s="88">
        <v>0.9</v>
      </c>
      <c r="F251" s="88">
        <v>1.2</v>
      </c>
      <c r="G251" s="88">
        <v>0.1</v>
      </c>
      <c r="H251" s="88">
        <v>0</v>
      </c>
      <c r="I251" s="88">
        <f>+E251+F251+G251+H251</f>
        <v>2.2000000000000002</v>
      </c>
      <c r="J251" s="88">
        <f>+E251*D251</f>
        <v>68.400000000000006</v>
      </c>
      <c r="K251" s="88">
        <f>+F251*D251</f>
        <v>91.2</v>
      </c>
      <c r="L251" s="88">
        <f>+G251*D251</f>
        <v>7.6000000000000005</v>
      </c>
      <c r="M251" s="88">
        <f>+H251*D251</f>
        <v>0</v>
      </c>
      <c r="N251" s="88">
        <f>+I251*D251</f>
        <v>167.20000000000002</v>
      </c>
    </row>
    <row r="252" spans="1:16" ht="16.5" thickBot="1">
      <c r="A252" s="95"/>
      <c r="B252" s="388" t="s">
        <v>160</v>
      </c>
      <c r="C252" s="389"/>
      <c r="D252" s="389"/>
      <c r="E252" s="389"/>
      <c r="F252" s="389"/>
      <c r="G252" s="389"/>
      <c r="H252" s="389"/>
      <c r="I252" s="389"/>
      <c r="J252" s="389"/>
      <c r="K252" s="389"/>
      <c r="L252" s="389"/>
      <c r="M252" s="390"/>
      <c r="N252" s="96">
        <f>+N34+N37+N41+N52+N55+N57+N61+N65+N68+N246</f>
        <v>5885.6108333333332</v>
      </c>
    </row>
    <row r="253" spans="1:16" ht="16.5" thickBot="1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</row>
    <row r="254" spans="1:16" ht="24" thickBot="1">
      <c r="A254" s="385" t="s">
        <v>161</v>
      </c>
      <c r="B254" s="386"/>
      <c r="C254" s="386"/>
      <c r="D254" s="386"/>
      <c r="E254" s="386"/>
      <c r="F254" s="386"/>
      <c r="G254" s="386"/>
      <c r="H254" s="386"/>
      <c r="I254" s="386"/>
      <c r="J254" s="386"/>
      <c r="K254" s="386"/>
      <c r="L254" s="386"/>
      <c r="M254" s="386"/>
      <c r="N254" s="387"/>
    </row>
    <row r="255" spans="1:16" ht="16.5" thickBot="1">
      <c r="A255" s="81">
        <v>40</v>
      </c>
      <c r="B255" s="379" t="s">
        <v>8</v>
      </c>
      <c r="C255" s="380"/>
      <c r="D255" s="380"/>
      <c r="E255" s="380"/>
      <c r="F255" s="380"/>
      <c r="G255" s="380"/>
      <c r="H255" s="380"/>
      <c r="I255" s="380"/>
      <c r="J255" s="380"/>
      <c r="K255" s="380"/>
      <c r="L255" s="380"/>
      <c r="M255" s="381"/>
      <c r="N255" s="82">
        <f>SUM(N256:N260)</f>
        <v>2469.8233333333333</v>
      </c>
    </row>
    <row r="256" spans="1:16" ht="60">
      <c r="A256" s="85">
        <v>40.1</v>
      </c>
      <c r="B256" s="90" t="s">
        <v>162</v>
      </c>
      <c r="C256" s="93" t="s">
        <v>137</v>
      </c>
      <c r="D256" s="92">
        <f>+D90</f>
        <v>604.66666666666663</v>
      </c>
      <c r="E256" s="94">
        <v>0.45</v>
      </c>
      <c r="F256" s="94">
        <v>1</v>
      </c>
      <c r="G256" s="94">
        <v>0.1</v>
      </c>
      <c r="H256" s="94">
        <v>0</v>
      </c>
      <c r="I256" s="94">
        <f>+E256+F256+G256+H256</f>
        <v>1.55</v>
      </c>
      <c r="J256" s="88">
        <f>+E256*D256</f>
        <v>272.09999999999997</v>
      </c>
      <c r="K256" s="88">
        <f>+F256*D256</f>
        <v>604.66666666666663</v>
      </c>
      <c r="L256" s="88">
        <f>+G256*D256</f>
        <v>60.466666666666669</v>
      </c>
      <c r="M256" s="88">
        <f>+H256*D256</f>
        <v>0</v>
      </c>
      <c r="N256" s="88">
        <f>+I256*D256</f>
        <v>937.23333333333335</v>
      </c>
    </row>
    <row r="257" spans="1:16">
      <c r="A257" s="85">
        <v>40.200000000000003</v>
      </c>
      <c r="B257" s="90" t="s">
        <v>138</v>
      </c>
      <c r="C257" s="93" t="s">
        <v>139</v>
      </c>
      <c r="D257" s="92">
        <v>1</v>
      </c>
      <c r="E257" s="94">
        <v>0</v>
      </c>
      <c r="F257" s="94">
        <v>20.149999999999999</v>
      </c>
      <c r="G257" s="94">
        <v>5</v>
      </c>
      <c r="H257" s="94">
        <v>0</v>
      </c>
      <c r="I257" s="94">
        <f>+E257+F257+G257+H257</f>
        <v>25.15</v>
      </c>
      <c r="J257" s="88">
        <f>+E257*D257</f>
        <v>0</v>
      </c>
      <c r="K257" s="88">
        <f>+F257*D257</f>
        <v>20.149999999999999</v>
      </c>
      <c r="L257" s="88">
        <f>+G257*D257</f>
        <v>5</v>
      </c>
      <c r="M257" s="88">
        <f>+H257*D257</f>
        <v>0</v>
      </c>
      <c r="N257" s="88">
        <f>+I257*D257</f>
        <v>25.15</v>
      </c>
    </row>
    <row r="258" spans="1:16" ht="60">
      <c r="A258" s="85">
        <v>40.299999999999997</v>
      </c>
      <c r="B258" s="90" t="s">
        <v>163</v>
      </c>
      <c r="C258" s="93" t="s">
        <v>137</v>
      </c>
      <c r="D258" s="92">
        <f>+D256</f>
        <v>604.66666666666663</v>
      </c>
      <c r="E258" s="94">
        <v>0.2</v>
      </c>
      <c r="F258" s="94">
        <v>0.05</v>
      </c>
      <c r="G258" s="94">
        <v>0.08</v>
      </c>
      <c r="H258" s="94">
        <v>0</v>
      </c>
      <c r="I258" s="94">
        <f>+E258+F258+G258+H258</f>
        <v>0.33</v>
      </c>
      <c r="J258" s="88">
        <f>+E258*D258</f>
        <v>120.93333333333334</v>
      </c>
      <c r="K258" s="88">
        <f>+F258*D258</f>
        <v>30.233333333333334</v>
      </c>
      <c r="L258" s="88">
        <f>+G258*D258</f>
        <v>48.373333333333335</v>
      </c>
      <c r="M258" s="88">
        <f>+H258*D258</f>
        <v>0</v>
      </c>
      <c r="N258" s="88">
        <f>+I258*D258</f>
        <v>199.54</v>
      </c>
    </row>
    <row r="259" spans="1:16" ht="75">
      <c r="A259" s="85">
        <v>40.4</v>
      </c>
      <c r="B259" s="90" t="s">
        <v>197</v>
      </c>
      <c r="C259" s="85" t="s">
        <v>137</v>
      </c>
      <c r="D259" s="87">
        <f>+'Rural A PC'!D260</f>
        <v>518.5</v>
      </c>
      <c r="E259" s="88">
        <v>0.9</v>
      </c>
      <c r="F259" s="88">
        <v>1.2</v>
      </c>
      <c r="G259" s="88">
        <v>0.1</v>
      </c>
      <c r="H259" s="88">
        <v>0</v>
      </c>
      <c r="I259" s="88">
        <f>+E259+F259+G259+H259</f>
        <v>2.2000000000000002</v>
      </c>
      <c r="J259" s="88">
        <f>+E259*D259</f>
        <v>466.65000000000003</v>
      </c>
      <c r="K259" s="88">
        <f>+F259*D259</f>
        <v>622.19999999999993</v>
      </c>
      <c r="L259" s="88">
        <f>+G259*D259</f>
        <v>51.85</v>
      </c>
      <c r="M259" s="88">
        <f>+H259*D259</f>
        <v>0</v>
      </c>
      <c r="N259" s="88">
        <f>+I259*D259</f>
        <v>1140.7</v>
      </c>
    </row>
    <row r="260" spans="1:16" ht="60.75" thickBot="1">
      <c r="A260" s="85">
        <v>40.5</v>
      </c>
      <c r="B260" s="90" t="s">
        <v>198</v>
      </c>
      <c r="C260" s="85" t="s">
        <v>137</v>
      </c>
      <c r="D260" s="87">
        <f>+'Rural A PC'!D261</f>
        <v>76</v>
      </c>
      <c r="E260" s="88">
        <v>0.9</v>
      </c>
      <c r="F260" s="88">
        <v>1.2</v>
      </c>
      <c r="G260" s="88">
        <v>0.1</v>
      </c>
      <c r="H260" s="88">
        <v>0</v>
      </c>
      <c r="I260" s="88">
        <f>+E260+F260+G260+H260</f>
        <v>2.2000000000000002</v>
      </c>
      <c r="J260" s="88">
        <f>+E260*D260</f>
        <v>68.400000000000006</v>
      </c>
      <c r="K260" s="88">
        <f>+F260*D260</f>
        <v>91.2</v>
      </c>
      <c r="L260" s="88">
        <f>+G260*D260</f>
        <v>7.6000000000000005</v>
      </c>
      <c r="M260" s="88">
        <f>+H260*D260</f>
        <v>0</v>
      </c>
      <c r="N260" s="88">
        <f>+I260*D260</f>
        <v>167.20000000000002</v>
      </c>
    </row>
    <row r="261" spans="1:16" ht="16.5" thickBot="1">
      <c r="A261" s="95"/>
      <c r="B261" s="388" t="s">
        <v>160</v>
      </c>
      <c r="C261" s="389"/>
      <c r="D261" s="389"/>
      <c r="E261" s="389"/>
      <c r="F261" s="389"/>
      <c r="G261" s="389"/>
      <c r="H261" s="389"/>
      <c r="I261" s="389"/>
      <c r="J261" s="389"/>
      <c r="K261" s="389"/>
      <c r="L261" s="389"/>
      <c r="M261" s="390"/>
      <c r="N261" s="96">
        <f>+N74+N77+N81+N92+N95+N97+N101+N105+N108+N255</f>
        <v>5885.6108333333332</v>
      </c>
    </row>
    <row r="262" spans="1:16" ht="16.5" thickBot="1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</row>
    <row r="263" spans="1:16" ht="24" thickBot="1">
      <c r="A263" s="385" t="s">
        <v>95</v>
      </c>
      <c r="B263" s="386"/>
      <c r="C263" s="386"/>
      <c r="D263" s="386"/>
      <c r="E263" s="386"/>
      <c r="F263" s="386"/>
      <c r="G263" s="386"/>
      <c r="H263" s="386"/>
      <c r="I263" s="386"/>
      <c r="J263" s="386"/>
      <c r="K263" s="386"/>
      <c r="L263" s="386"/>
      <c r="M263" s="386"/>
      <c r="N263" s="387"/>
    </row>
    <row r="264" spans="1:16" ht="16.5" thickBot="1">
      <c r="A264" s="81">
        <v>40</v>
      </c>
      <c r="B264" s="379" t="s">
        <v>8</v>
      </c>
      <c r="C264" s="380"/>
      <c r="D264" s="380"/>
      <c r="E264" s="380"/>
      <c r="F264" s="380"/>
      <c r="G264" s="380"/>
      <c r="H264" s="380"/>
      <c r="I264" s="380"/>
      <c r="J264" s="380"/>
      <c r="K264" s="380"/>
      <c r="L264" s="380"/>
      <c r="M264" s="381"/>
      <c r="N264" s="82">
        <f>SUM(N265:N269)</f>
        <v>2729.5900000000006</v>
      </c>
    </row>
    <row r="265" spans="1:16" ht="60">
      <c r="A265" s="85">
        <v>40.1</v>
      </c>
      <c r="B265" s="90" t="s">
        <v>162</v>
      </c>
      <c r="C265" s="93" t="s">
        <v>137</v>
      </c>
      <c r="D265" s="92">
        <f>+D128</f>
        <v>658.00000000000011</v>
      </c>
      <c r="E265" s="94">
        <v>0.45</v>
      </c>
      <c r="F265" s="94">
        <v>1</v>
      </c>
      <c r="G265" s="94">
        <v>0.1</v>
      </c>
      <c r="H265" s="94">
        <v>0</v>
      </c>
      <c r="I265" s="94">
        <f>+E265+F265+G265+H265</f>
        <v>1.55</v>
      </c>
      <c r="J265" s="88">
        <f>+E265*D265</f>
        <v>296.10000000000008</v>
      </c>
      <c r="K265" s="88">
        <f>+F265*D265</f>
        <v>658.00000000000011</v>
      </c>
      <c r="L265" s="88">
        <f>+G265*D265</f>
        <v>65.800000000000011</v>
      </c>
      <c r="M265" s="88">
        <f>+H265*D265</f>
        <v>0</v>
      </c>
      <c r="N265" s="88">
        <f>+I265*D265</f>
        <v>1019.9000000000002</v>
      </c>
    </row>
    <row r="266" spans="1:16">
      <c r="A266" s="85">
        <v>40.200000000000003</v>
      </c>
      <c r="B266" s="90" t="s">
        <v>138</v>
      </c>
      <c r="C266" s="93" t="s">
        <v>139</v>
      </c>
      <c r="D266" s="92">
        <v>1</v>
      </c>
      <c r="E266" s="94">
        <v>0</v>
      </c>
      <c r="F266" s="94">
        <v>20.149999999999999</v>
      </c>
      <c r="G266" s="94">
        <v>5</v>
      </c>
      <c r="H266" s="94">
        <v>0</v>
      </c>
      <c r="I266" s="94">
        <f>+E266+F266+G266+H266</f>
        <v>25.15</v>
      </c>
      <c r="J266" s="88">
        <f>+E266*D266</f>
        <v>0</v>
      </c>
      <c r="K266" s="88">
        <f>+F266*D266</f>
        <v>20.149999999999999</v>
      </c>
      <c r="L266" s="88">
        <f>+G266*D266</f>
        <v>5</v>
      </c>
      <c r="M266" s="88">
        <f>+H266*D266</f>
        <v>0</v>
      </c>
      <c r="N266" s="88">
        <f>+I266*D266</f>
        <v>25.15</v>
      </c>
    </row>
    <row r="267" spans="1:16" ht="60">
      <c r="A267" s="85">
        <v>40.299999999999997</v>
      </c>
      <c r="B267" s="90" t="s">
        <v>163</v>
      </c>
      <c r="C267" s="93" t="s">
        <v>137</v>
      </c>
      <c r="D267" s="92">
        <f>+D265</f>
        <v>658.00000000000011</v>
      </c>
      <c r="E267" s="94">
        <v>0.2</v>
      </c>
      <c r="F267" s="94">
        <v>0.05</v>
      </c>
      <c r="G267" s="94">
        <v>0.08</v>
      </c>
      <c r="H267" s="94">
        <v>0</v>
      </c>
      <c r="I267" s="94">
        <f>+E267+F267+G267+H267</f>
        <v>0.33</v>
      </c>
      <c r="J267" s="88">
        <f>+E267*D267</f>
        <v>131.60000000000002</v>
      </c>
      <c r="K267" s="88">
        <f>+F267*D267</f>
        <v>32.900000000000006</v>
      </c>
      <c r="L267" s="88">
        <f>+G267*D267</f>
        <v>52.640000000000008</v>
      </c>
      <c r="M267" s="88">
        <f>+H267*D267</f>
        <v>0</v>
      </c>
      <c r="N267" s="88">
        <f>+I267*D267</f>
        <v>217.14000000000004</v>
      </c>
    </row>
    <row r="268" spans="1:16" ht="75">
      <c r="A268" s="85">
        <v>40.4</v>
      </c>
      <c r="B268" s="90" t="s">
        <v>197</v>
      </c>
      <c r="C268" s="85" t="s">
        <v>137</v>
      </c>
      <c r="D268" s="87">
        <f>+'Rural A PC'!D269</f>
        <v>590</v>
      </c>
      <c r="E268" s="88">
        <v>0.9</v>
      </c>
      <c r="F268" s="88">
        <v>1.2</v>
      </c>
      <c r="G268" s="88">
        <v>0.1</v>
      </c>
      <c r="H268" s="88">
        <v>0</v>
      </c>
      <c r="I268" s="88">
        <f>+E268+F268+G268+H268</f>
        <v>2.2000000000000002</v>
      </c>
      <c r="J268" s="88">
        <f>+E268*D268</f>
        <v>531</v>
      </c>
      <c r="K268" s="88">
        <f>+F268*D268</f>
        <v>708</v>
      </c>
      <c r="L268" s="88">
        <f>+G268*D268</f>
        <v>59</v>
      </c>
      <c r="M268" s="88">
        <f>+H268*D268</f>
        <v>0</v>
      </c>
      <c r="N268" s="88">
        <f>+I268*D268</f>
        <v>1298</v>
      </c>
    </row>
    <row r="269" spans="1:16" ht="60.75" thickBot="1">
      <c r="A269" s="85">
        <v>40.5</v>
      </c>
      <c r="B269" s="90" t="s">
        <v>198</v>
      </c>
      <c r="C269" s="85" t="s">
        <v>137</v>
      </c>
      <c r="D269" s="87">
        <f>+'Rural A PC'!D270</f>
        <v>77</v>
      </c>
      <c r="E269" s="88">
        <v>0.9</v>
      </c>
      <c r="F269" s="88">
        <v>1.2</v>
      </c>
      <c r="G269" s="88">
        <v>0.1</v>
      </c>
      <c r="H269" s="88">
        <v>0</v>
      </c>
      <c r="I269" s="88">
        <f>+E269+F269+G269+H269</f>
        <v>2.2000000000000002</v>
      </c>
      <c r="J269" s="88">
        <f>+E269*D269</f>
        <v>69.3</v>
      </c>
      <c r="K269" s="88">
        <f>+F269*D269</f>
        <v>92.399999999999991</v>
      </c>
      <c r="L269" s="88">
        <f>+G269*D269</f>
        <v>7.7</v>
      </c>
      <c r="M269" s="88">
        <f>+H269*D269</f>
        <v>0</v>
      </c>
      <c r="N269" s="88">
        <f>+I269*D269</f>
        <v>169.4</v>
      </c>
    </row>
    <row r="270" spans="1:16" ht="16.5" thickBot="1">
      <c r="A270" s="95"/>
      <c r="B270" s="388" t="s">
        <v>160</v>
      </c>
      <c r="C270" s="389"/>
      <c r="D270" s="389"/>
      <c r="E270" s="389"/>
      <c r="F270" s="389"/>
      <c r="G270" s="389"/>
      <c r="H270" s="389"/>
      <c r="I270" s="389"/>
      <c r="J270" s="389"/>
      <c r="K270" s="389"/>
      <c r="L270" s="389"/>
      <c r="M270" s="390"/>
      <c r="N270" s="96">
        <f>+N114+N117+N121+N132+N135+N141+N144+N147+N151+N264</f>
        <v>5627.8435000000009</v>
      </c>
    </row>
    <row r="271" spans="1:16" ht="16.5" collapsed="1" thickBot="1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</row>
    <row r="272" spans="1:16" ht="24" thickBot="1">
      <c r="A272" s="385" t="s">
        <v>96</v>
      </c>
      <c r="B272" s="386"/>
      <c r="C272" s="386"/>
      <c r="D272" s="386"/>
      <c r="E272" s="386"/>
      <c r="F272" s="386"/>
      <c r="G272" s="386"/>
      <c r="H272" s="386"/>
      <c r="I272" s="386"/>
      <c r="J272" s="386"/>
      <c r="K272" s="386"/>
      <c r="L272" s="386"/>
      <c r="M272" s="386"/>
      <c r="N272" s="387"/>
    </row>
    <row r="273" spans="1:16" ht="16.5" thickBot="1">
      <c r="A273" s="81">
        <v>40</v>
      </c>
      <c r="B273" s="379" t="s">
        <v>8</v>
      </c>
      <c r="C273" s="380"/>
      <c r="D273" s="380"/>
      <c r="E273" s="380"/>
      <c r="F273" s="380"/>
      <c r="G273" s="380"/>
      <c r="H273" s="380"/>
      <c r="I273" s="380"/>
      <c r="J273" s="380"/>
      <c r="K273" s="380"/>
      <c r="L273" s="380"/>
      <c r="M273" s="381"/>
      <c r="N273" s="82">
        <f>SUM(N274:O277)</f>
        <v>1146.0300000000002</v>
      </c>
    </row>
    <row r="274" spans="1:16" ht="60">
      <c r="A274" s="85">
        <v>40.1</v>
      </c>
      <c r="B274" s="90" t="s">
        <v>162</v>
      </c>
      <c r="C274" s="93" t="s">
        <v>137</v>
      </c>
      <c r="D274" s="92">
        <f>+D168</f>
        <v>196</v>
      </c>
      <c r="E274" s="94">
        <v>0.45</v>
      </c>
      <c r="F274" s="94">
        <v>1</v>
      </c>
      <c r="G274" s="94">
        <v>0.1</v>
      </c>
      <c r="H274" s="94">
        <v>0</v>
      </c>
      <c r="I274" s="88">
        <f>+E274+F274+G274+H274</f>
        <v>1.55</v>
      </c>
      <c r="J274" s="88">
        <f>+E274*D274</f>
        <v>88.2</v>
      </c>
      <c r="K274" s="88">
        <f>+F274*D274</f>
        <v>196</v>
      </c>
      <c r="L274" s="88">
        <f>+G274*D274</f>
        <v>19.600000000000001</v>
      </c>
      <c r="M274" s="88">
        <f>+H274*D274</f>
        <v>0</v>
      </c>
      <c r="N274" s="88">
        <f>+I274*D274</f>
        <v>303.8</v>
      </c>
    </row>
    <row r="275" spans="1:16">
      <c r="A275" s="85">
        <v>40.200000000000003</v>
      </c>
      <c r="B275" s="90" t="s">
        <v>138</v>
      </c>
      <c r="C275" s="93" t="s">
        <v>139</v>
      </c>
      <c r="D275" s="92">
        <v>1</v>
      </c>
      <c r="E275" s="94">
        <v>0</v>
      </c>
      <c r="F275" s="94">
        <v>20.149999999999999</v>
      </c>
      <c r="G275" s="94">
        <v>5</v>
      </c>
      <c r="H275" s="94">
        <v>0</v>
      </c>
      <c r="I275" s="88">
        <f>+E275+F275+G275+H275</f>
        <v>25.15</v>
      </c>
      <c r="J275" s="88">
        <f>+E275*D275</f>
        <v>0</v>
      </c>
      <c r="K275" s="88">
        <f>+F275*D275</f>
        <v>20.149999999999999</v>
      </c>
      <c r="L275" s="88">
        <f>+G275*D275</f>
        <v>5</v>
      </c>
      <c r="M275" s="88">
        <f>+H275*D275</f>
        <v>0</v>
      </c>
      <c r="N275" s="88">
        <f>+I275*D275</f>
        <v>25.15</v>
      </c>
    </row>
    <row r="276" spans="1:16" ht="60">
      <c r="A276" s="85">
        <v>40.299999999999997</v>
      </c>
      <c r="B276" s="90" t="s">
        <v>163</v>
      </c>
      <c r="C276" s="93" t="s">
        <v>137</v>
      </c>
      <c r="D276" s="92">
        <f>+D274</f>
        <v>196</v>
      </c>
      <c r="E276" s="94">
        <v>0.2</v>
      </c>
      <c r="F276" s="94">
        <v>0.05</v>
      </c>
      <c r="G276" s="94">
        <v>0.08</v>
      </c>
      <c r="H276" s="94">
        <v>0</v>
      </c>
      <c r="I276" s="88">
        <f>+E276+F276+G276+H276</f>
        <v>0.33</v>
      </c>
      <c r="J276" s="88">
        <f>+E276*D276</f>
        <v>39.200000000000003</v>
      </c>
      <c r="K276" s="88">
        <f>+F276*D276</f>
        <v>9.8000000000000007</v>
      </c>
      <c r="L276" s="88">
        <f>+G276*D276</f>
        <v>15.68</v>
      </c>
      <c r="M276" s="88">
        <f>+H276*D276</f>
        <v>0</v>
      </c>
      <c r="N276" s="88">
        <f>+I276*D276</f>
        <v>64.680000000000007</v>
      </c>
    </row>
    <row r="277" spans="1:16" ht="75.75" thickBot="1">
      <c r="A277" s="85">
        <v>40.4</v>
      </c>
      <c r="B277" s="90" t="s">
        <v>197</v>
      </c>
      <c r="C277" s="85" t="s">
        <v>137</v>
      </c>
      <c r="D277" s="87">
        <f>+'Rural A PC'!D278</f>
        <v>342</v>
      </c>
      <c r="E277" s="88">
        <v>0.9</v>
      </c>
      <c r="F277" s="88">
        <v>1.2</v>
      </c>
      <c r="G277" s="88">
        <v>0.1</v>
      </c>
      <c r="H277" s="88">
        <v>0</v>
      </c>
      <c r="I277" s="88">
        <f>+E277+F277+G277+H277</f>
        <v>2.2000000000000002</v>
      </c>
      <c r="J277" s="88">
        <f>+E277*D277</f>
        <v>307.8</v>
      </c>
      <c r="K277" s="88">
        <f>+F277*D277</f>
        <v>410.4</v>
      </c>
      <c r="L277" s="88">
        <f>+G277*D277</f>
        <v>34.200000000000003</v>
      </c>
      <c r="M277" s="88">
        <f>+H277*D277</f>
        <v>0</v>
      </c>
      <c r="N277" s="88">
        <f>+I277*D277</f>
        <v>752.40000000000009</v>
      </c>
    </row>
    <row r="278" spans="1:16" ht="16.5" thickBot="1">
      <c r="A278" s="95"/>
      <c r="B278" s="388" t="s">
        <v>160</v>
      </c>
      <c r="C278" s="389"/>
      <c r="D278" s="389"/>
      <c r="E278" s="389"/>
      <c r="F278" s="389"/>
      <c r="G278" s="389"/>
      <c r="H278" s="389"/>
      <c r="I278" s="389"/>
      <c r="J278" s="389"/>
      <c r="K278" s="389"/>
      <c r="L278" s="389"/>
      <c r="M278" s="390"/>
      <c r="N278" s="96">
        <f>+N157+N160+N164+N173+N177+N180+N182+N185+N273</f>
        <v>2149.161075</v>
      </c>
    </row>
    <row r="280" spans="1:16">
      <c r="A280" s="391"/>
      <c r="B280" s="391"/>
      <c r="C280" s="391"/>
      <c r="D280" s="391"/>
      <c r="E280" s="391"/>
      <c r="F280" s="391"/>
      <c r="G280" s="391"/>
      <c r="H280" s="391"/>
      <c r="I280" s="391"/>
      <c r="J280" s="391"/>
      <c r="K280" s="391"/>
      <c r="L280" s="391"/>
      <c r="M280" s="391"/>
      <c r="N280" s="391"/>
      <c r="O280" s="391"/>
      <c r="P280" s="391"/>
    </row>
    <row r="282" spans="1:16" ht="21">
      <c r="A282" s="344" t="s">
        <v>206</v>
      </c>
      <c r="B282" s="344"/>
      <c r="C282" s="344"/>
      <c r="D282" s="344"/>
      <c r="E282" s="344"/>
      <c r="F282" s="344"/>
      <c r="G282" s="344"/>
      <c r="H282" s="344"/>
      <c r="I282" s="344"/>
      <c r="J282" s="344"/>
      <c r="K282" s="344"/>
      <c r="L282" s="344"/>
      <c r="M282" s="344"/>
      <c r="N282" s="344"/>
    </row>
    <row r="283" spans="1:16" ht="16.5" thickBot="1"/>
    <row r="284" spans="1:16" ht="32.25" thickBot="1">
      <c r="A284" s="345" t="s">
        <v>92</v>
      </c>
      <c r="B284" s="346"/>
      <c r="C284" s="346"/>
      <c r="D284" s="346"/>
      <c r="E284" s="346"/>
      <c r="F284" s="347"/>
      <c r="G284" s="54" t="s">
        <v>93</v>
      </c>
      <c r="H284" s="54" t="s">
        <v>94</v>
      </c>
      <c r="I284" s="348" t="s">
        <v>95</v>
      </c>
      <c r="J284" s="349"/>
      <c r="K284" s="350" t="s">
        <v>96</v>
      </c>
      <c r="L284" s="351"/>
      <c r="M284" s="54" t="s">
        <v>97</v>
      </c>
      <c r="N284" s="55" t="s">
        <v>98</v>
      </c>
    </row>
    <row r="285" spans="1:16" ht="21">
      <c r="A285" s="328" t="s">
        <v>99</v>
      </c>
      <c r="B285" s="329"/>
      <c r="C285" s="329"/>
      <c r="D285" s="330"/>
      <c r="E285" s="331">
        <f>+G285+H285+I285+K285+M285+N285</f>
        <v>24067.52984166667</v>
      </c>
      <c r="F285" s="332"/>
      <c r="G285" s="58">
        <f>+G232+N299-N57</f>
        <v>5860.1258333333335</v>
      </c>
      <c r="H285" s="58">
        <f>+H232+N305-N97</f>
        <v>5860.1258333333335</v>
      </c>
      <c r="I285" s="333">
        <f>+I232+N311-N135</f>
        <v>5694.9985000000015</v>
      </c>
      <c r="J285" s="334"/>
      <c r="K285" s="333">
        <f>+K232</f>
        <v>2149.161075</v>
      </c>
      <c r="L285" s="335"/>
      <c r="M285" s="58">
        <f>+M232</f>
        <v>1702.8486</v>
      </c>
      <c r="N285" s="59">
        <f>+N232</f>
        <v>2800.27</v>
      </c>
    </row>
    <row r="286" spans="1:16" ht="21.75" thickBot="1">
      <c r="A286" s="336" t="s">
        <v>100</v>
      </c>
      <c r="B286" s="337"/>
      <c r="C286" s="337"/>
      <c r="D286" s="337"/>
      <c r="E286" s="338">
        <f>+G286+H286+I286+K286+M286+N286</f>
        <v>18326.420541666666</v>
      </c>
      <c r="F286" s="339"/>
      <c r="G286" s="62">
        <f>+N52+N55+N61+N65+N246+N299</f>
        <v>5170.5623333333333</v>
      </c>
      <c r="H286" s="63">
        <f>+N92+N95+N101+N105+N255+N305</f>
        <v>5170.5623333333333</v>
      </c>
      <c r="I286" s="340">
        <f>+N132+N141+N144+N147+N264+N311</f>
        <v>5005.3100000000013</v>
      </c>
      <c r="J286" s="341"/>
      <c r="K286" s="340">
        <f>+K233</f>
        <v>1657.9783750000001</v>
      </c>
      <c r="L286" s="341"/>
      <c r="M286" s="63">
        <f>+M233</f>
        <v>1322.0074999999999</v>
      </c>
      <c r="N286" s="64"/>
    </row>
    <row r="287" spans="1:16" ht="21.75" thickBot="1">
      <c r="A287" s="53"/>
      <c r="B287" s="53"/>
      <c r="C287" s="53"/>
      <c r="D287" s="53"/>
      <c r="E287" s="67"/>
      <c r="F287" s="67"/>
      <c r="G287" s="68"/>
      <c r="H287" s="68"/>
      <c r="I287" s="69"/>
      <c r="J287" s="70"/>
      <c r="K287" s="69"/>
      <c r="L287" s="70"/>
      <c r="M287" s="68"/>
      <c r="N287" s="66"/>
    </row>
    <row r="288" spans="1:16" ht="21.75" thickBot="1">
      <c r="A288" s="359" t="s">
        <v>101</v>
      </c>
      <c r="B288" s="360"/>
      <c r="C288" s="360"/>
      <c r="D288" s="360"/>
      <c r="E288" s="331">
        <f>+N53+N56+N93+N96+N133+N136+N174+N175+N203+N247+N249+N250+N251+N256+N258+N259+N260+N265+N267+N268+N269+N274+N276+N277+N300+N301+N306+N307+N312+N313</f>
        <v>13554.713541666664</v>
      </c>
      <c r="F288" s="332"/>
      <c r="G288" s="71">
        <f>+E288/E285</f>
        <v>0.56319504456166503</v>
      </c>
      <c r="H288" s="68"/>
      <c r="I288" s="361">
        <f>+E285-E288</f>
        <v>10512.816300000006</v>
      </c>
      <c r="J288" s="361"/>
      <c r="K288" s="357"/>
      <c r="L288" s="357"/>
      <c r="M288" s="357"/>
      <c r="N288" s="357"/>
    </row>
    <row r="289" spans="1:16" ht="21.75" thickBot="1">
      <c r="A289" s="352" t="s">
        <v>102</v>
      </c>
      <c r="B289" s="353"/>
      <c r="C289" s="353"/>
      <c r="D289" s="353"/>
      <c r="E289" s="354">
        <f>(+E236+L300+L301+L306+L307+L312+L313+L314+L315)-L58-L59-L60-L98-L99-L100-L136-L137-L138-L139-L140</f>
        <v>1660.3508499999998</v>
      </c>
      <c r="F289" s="355"/>
      <c r="G289" s="72">
        <f>+E289/E285</f>
        <v>6.898717321316182E-2</v>
      </c>
      <c r="H289" s="68"/>
      <c r="I289" s="362" t="s">
        <v>103</v>
      </c>
      <c r="J289" s="363"/>
      <c r="K289" s="363"/>
      <c r="L289" s="363"/>
      <c r="M289" s="364">
        <f>+E285-E288</f>
        <v>10512.816300000006</v>
      </c>
      <c r="N289" s="365"/>
    </row>
    <row r="290" spans="1:16" ht="21">
      <c r="A290" s="352" t="s">
        <v>104</v>
      </c>
      <c r="B290" s="353"/>
      <c r="C290" s="353"/>
      <c r="D290" s="353"/>
      <c r="E290" s="354">
        <f>+E237+J300+J301+J306+J307+J312+J313+J314+J315-J58-J59-J60-J98-J99-J100-J136-J137-J138-J139-J140</f>
        <v>6975.8919916666646</v>
      </c>
      <c r="F290" s="355"/>
      <c r="G290" s="72">
        <f>+E290/E285</f>
        <v>0.28984661232619402</v>
      </c>
      <c r="H290" s="68"/>
      <c r="I290" s="356"/>
      <c r="J290" s="356"/>
      <c r="K290" s="69"/>
      <c r="L290" s="70"/>
      <c r="M290" s="68"/>
      <c r="N290" s="66"/>
    </row>
    <row r="291" spans="1:16" ht="21">
      <c r="A291" s="352" t="s">
        <v>105</v>
      </c>
      <c r="B291" s="353"/>
      <c r="C291" s="353"/>
      <c r="D291" s="353"/>
      <c r="E291" s="354">
        <f>+E238+K300+K301+K306+K307+K312+K313+K314+K315-K58-K59-K60-K98-K99-K100-K136-K137-K138-K139-K140</f>
        <v>12930.329499999998</v>
      </c>
      <c r="F291" s="355"/>
      <c r="G291" s="72">
        <f>+E291/E285</f>
        <v>0.53725203978409508</v>
      </c>
      <c r="H291" s="68"/>
      <c r="I291" s="69"/>
      <c r="J291" s="357">
        <f>+E289+E290+E291+E292</f>
        <v>23785.042341666664</v>
      </c>
      <c r="K291" s="358"/>
      <c r="L291" s="70"/>
      <c r="M291" s="357"/>
      <c r="N291" s="357"/>
    </row>
    <row r="292" spans="1:16" ht="21.75" thickBot="1">
      <c r="A292" s="336" t="s">
        <v>106</v>
      </c>
      <c r="B292" s="337"/>
      <c r="C292" s="337"/>
      <c r="D292" s="337"/>
      <c r="E292" s="338">
        <f>+E239</f>
        <v>2218.4700000000003</v>
      </c>
      <c r="F292" s="339"/>
      <c r="G292" s="72">
        <f>+E292/E285</f>
        <v>9.217688788981146E-2</v>
      </c>
      <c r="H292" s="68"/>
      <c r="I292" s="69"/>
      <c r="J292" s="357"/>
      <c r="K292" s="358"/>
      <c r="L292" s="70"/>
      <c r="M292" s="357"/>
      <c r="N292" s="357"/>
    </row>
    <row r="293" spans="1:16" ht="16.5" thickBot="1"/>
    <row r="294" spans="1:16" ht="16.5" thickBot="1">
      <c r="A294" s="366" t="s">
        <v>107</v>
      </c>
      <c r="B294" s="367"/>
      <c r="C294" s="367"/>
      <c r="D294" s="367"/>
      <c r="E294" s="367"/>
      <c r="F294" s="367"/>
      <c r="G294" s="367"/>
      <c r="H294" s="367"/>
      <c r="I294" s="367"/>
      <c r="J294" s="367"/>
      <c r="K294" s="367"/>
      <c r="L294" s="367"/>
      <c r="M294" s="367"/>
      <c r="N294" s="368"/>
    </row>
    <row r="295" spans="1:16">
      <c r="A295" s="369" t="s">
        <v>108</v>
      </c>
      <c r="B295" s="371" t="s">
        <v>109</v>
      </c>
      <c r="C295" s="371" t="s">
        <v>110</v>
      </c>
      <c r="D295" s="373" t="s">
        <v>111</v>
      </c>
      <c r="E295" s="375" t="s">
        <v>112</v>
      </c>
      <c r="F295" s="376"/>
      <c r="G295" s="376"/>
      <c r="H295" s="376"/>
      <c r="I295" s="376"/>
      <c r="J295" s="369" t="s">
        <v>113</v>
      </c>
      <c r="K295" s="371"/>
      <c r="L295" s="371"/>
      <c r="M295" s="371"/>
      <c r="N295" s="377"/>
    </row>
    <row r="296" spans="1:16" ht="26.25" thickBot="1">
      <c r="A296" s="370"/>
      <c r="B296" s="372"/>
      <c r="C296" s="372"/>
      <c r="D296" s="374"/>
      <c r="E296" s="75" t="s">
        <v>114</v>
      </c>
      <c r="F296" s="76" t="s">
        <v>115</v>
      </c>
      <c r="G296" s="76" t="s">
        <v>116</v>
      </c>
      <c r="H296" s="76" t="s">
        <v>117</v>
      </c>
      <c r="I296" s="77" t="s">
        <v>118</v>
      </c>
      <c r="J296" s="75" t="s">
        <v>114</v>
      </c>
      <c r="K296" s="76" t="s">
        <v>115</v>
      </c>
      <c r="L296" s="76" t="s">
        <v>116</v>
      </c>
      <c r="M296" s="76" t="s">
        <v>117</v>
      </c>
      <c r="N296" s="78" t="s">
        <v>11</v>
      </c>
    </row>
    <row r="297" spans="1:16" ht="16.5" thickBot="1">
      <c r="A297" s="392"/>
      <c r="B297" s="393"/>
      <c r="C297" s="393"/>
      <c r="D297" s="393"/>
      <c r="E297" s="393"/>
      <c r="F297" s="393"/>
      <c r="G297" s="393"/>
      <c r="H297" s="393"/>
      <c r="I297" s="393"/>
      <c r="J297" s="393"/>
      <c r="K297" s="393"/>
      <c r="L297" s="393"/>
      <c r="M297" s="393"/>
      <c r="N297" s="394"/>
    </row>
    <row r="298" spans="1:16" ht="24" thickBot="1">
      <c r="A298" s="385" t="s">
        <v>119</v>
      </c>
      <c r="B298" s="386"/>
      <c r="C298" s="386"/>
      <c r="D298" s="386"/>
      <c r="E298" s="386"/>
      <c r="F298" s="386"/>
      <c r="G298" s="386"/>
      <c r="H298" s="386"/>
      <c r="I298" s="386"/>
      <c r="J298" s="386"/>
      <c r="K298" s="386"/>
      <c r="L298" s="386"/>
      <c r="M298" s="386"/>
      <c r="N298" s="387"/>
    </row>
    <row r="299" spans="1:16" ht="16.5" customHeight="1" thickBot="1">
      <c r="A299" s="81">
        <v>70</v>
      </c>
      <c r="B299" s="379" t="s">
        <v>7</v>
      </c>
      <c r="C299" s="380"/>
      <c r="D299" s="380"/>
      <c r="E299" s="380"/>
      <c r="F299" s="380"/>
      <c r="G299" s="380"/>
      <c r="H299" s="380"/>
      <c r="I299" s="380"/>
      <c r="J299" s="380"/>
      <c r="K299" s="380"/>
      <c r="L299" s="380"/>
      <c r="M299" s="381"/>
      <c r="N299" s="82">
        <f>SUM(N300:O301)</f>
        <v>748.25</v>
      </c>
    </row>
    <row r="300" spans="1:16" ht="30" customHeight="1">
      <c r="A300" s="85">
        <v>70.099999999999994</v>
      </c>
      <c r="B300" s="90" t="s">
        <v>147</v>
      </c>
      <c r="C300" s="93" t="s">
        <v>137</v>
      </c>
      <c r="D300" s="92">
        <f>+D136</f>
        <v>190</v>
      </c>
      <c r="E300" s="94">
        <v>0.45</v>
      </c>
      <c r="F300" s="94">
        <v>1</v>
      </c>
      <c r="G300" s="94">
        <v>0.1</v>
      </c>
      <c r="H300" s="94">
        <v>0</v>
      </c>
      <c r="I300" s="94">
        <f>+E300+F300+G300+H300</f>
        <v>1.55</v>
      </c>
      <c r="J300" s="94">
        <f>+E300*D300</f>
        <v>85.5</v>
      </c>
      <c r="K300" s="88">
        <f>+F300*D300</f>
        <v>190</v>
      </c>
      <c r="L300" s="88">
        <f>+G300*D300</f>
        <v>19</v>
      </c>
      <c r="M300" s="88">
        <f>+H300*D300</f>
        <v>0</v>
      </c>
      <c r="N300" s="88">
        <f>+I300*D300</f>
        <v>294.5</v>
      </c>
    </row>
    <row r="301" spans="1:16" ht="45.75" customHeight="1" thickBot="1">
      <c r="A301" s="85">
        <v>70.2</v>
      </c>
      <c r="B301" s="90" t="s">
        <v>200</v>
      </c>
      <c r="C301" s="85" t="s">
        <v>137</v>
      </c>
      <c r="D301" s="87">
        <f>+'Rural A PC'!D303</f>
        <v>206.25</v>
      </c>
      <c r="E301" s="88">
        <v>0.9</v>
      </c>
      <c r="F301" s="88">
        <v>1.2</v>
      </c>
      <c r="G301" s="88">
        <v>0.1</v>
      </c>
      <c r="H301" s="88">
        <v>0</v>
      </c>
      <c r="I301" s="88">
        <f>+E301+F301+G301+H301</f>
        <v>2.2000000000000002</v>
      </c>
      <c r="J301" s="88">
        <f>+E301*D301</f>
        <v>185.625</v>
      </c>
      <c r="K301" s="88">
        <f>+F301*D301</f>
        <v>247.5</v>
      </c>
      <c r="L301" s="88">
        <f>+G301*D301</f>
        <v>20.625</v>
      </c>
      <c r="M301" s="88">
        <f>+H301*D301</f>
        <v>0</v>
      </c>
      <c r="N301" s="88">
        <f>+I301*D301</f>
        <v>453.75000000000006</v>
      </c>
    </row>
    <row r="302" spans="1:16" ht="16.5" customHeight="1" thickBot="1">
      <c r="A302" s="95"/>
      <c r="B302" s="388" t="s">
        <v>160</v>
      </c>
      <c r="C302" s="389"/>
      <c r="D302" s="389"/>
      <c r="E302" s="389"/>
      <c r="F302" s="389"/>
      <c r="G302" s="389"/>
      <c r="H302" s="389"/>
      <c r="I302" s="389"/>
      <c r="J302" s="389"/>
      <c r="K302" s="389"/>
      <c r="L302" s="389"/>
      <c r="M302" s="390"/>
      <c r="N302" s="96">
        <f>+N252-N58+N299</f>
        <v>6339.3608333333332</v>
      </c>
    </row>
    <row r="303" spans="1:16" ht="16.5" thickBot="1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</row>
    <row r="304" spans="1:16" ht="24" thickBot="1">
      <c r="A304" s="385" t="s">
        <v>161</v>
      </c>
      <c r="B304" s="386"/>
      <c r="C304" s="386"/>
      <c r="D304" s="386"/>
      <c r="E304" s="386"/>
      <c r="F304" s="386"/>
      <c r="G304" s="386"/>
      <c r="H304" s="386"/>
      <c r="I304" s="386"/>
      <c r="J304" s="386"/>
      <c r="K304" s="386"/>
      <c r="L304" s="386"/>
      <c r="M304" s="386"/>
      <c r="N304" s="387"/>
    </row>
    <row r="305" spans="1:16" ht="16.5" customHeight="1" thickBot="1">
      <c r="A305" s="81">
        <v>70</v>
      </c>
      <c r="B305" s="379" t="s">
        <v>7</v>
      </c>
      <c r="C305" s="380"/>
      <c r="D305" s="380"/>
      <c r="E305" s="380"/>
      <c r="F305" s="380"/>
      <c r="G305" s="380"/>
      <c r="H305" s="380"/>
      <c r="I305" s="380"/>
      <c r="J305" s="380"/>
      <c r="K305" s="380"/>
      <c r="L305" s="380"/>
      <c r="M305" s="381"/>
      <c r="N305" s="82">
        <f>SUM(N306:O307)</f>
        <v>748.25</v>
      </c>
    </row>
    <row r="306" spans="1:16" ht="30" customHeight="1">
      <c r="A306" s="85">
        <v>70.099999999999994</v>
      </c>
      <c r="B306" s="90" t="s">
        <v>147</v>
      </c>
      <c r="C306" s="93" t="s">
        <v>137</v>
      </c>
      <c r="D306" s="92">
        <f>+D300</f>
        <v>190</v>
      </c>
      <c r="E306" s="94">
        <v>0.45</v>
      </c>
      <c r="F306" s="94">
        <v>1</v>
      </c>
      <c r="G306" s="94">
        <v>0.1</v>
      </c>
      <c r="H306" s="94">
        <v>0</v>
      </c>
      <c r="I306" s="94">
        <f>+E306+F306+G306+H306</f>
        <v>1.55</v>
      </c>
      <c r="J306" s="94">
        <f>+E306*D306</f>
        <v>85.5</v>
      </c>
      <c r="K306" s="88">
        <f>+F306*D306</f>
        <v>190</v>
      </c>
      <c r="L306" s="88">
        <f>+G306*D306</f>
        <v>19</v>
      </c>
      <c r="M306" s="88">
        <f>+H306*D306</f>
        <v>0</v>
      </c>
      <c r="N306" s="88">
        <f>+I306*D306</f>
        <v>294.5</v>
      </c>
    </row>
    <row r="307" spans="1:16" ht="45.75" customHeight="1" thickBot="1">
      <c r="A307" s="85">
        <v>70.2</v>
      </c>
      <c r="B307" s="90" t="s">
        <v>200</v>
      </c>
      <c r="C307" s="85" t="s">
        <v>137</v>
      </c>
      <c r="D307" s="87">
        <f>+'Rural A PC'!D309</f>
        <v>206.25</v>
      </c>
      <c r="E307" s="88">
        <v>0.9</v>
      </c>
      <c r="F307" s="88">
        <v>1.2</v>
      </c>
      <c r="G307" s="88">
        <v>0.1</v>
      </c>
      <c r="H307" s="88">
        <v>0</v>
      </c>
      <c r="I307" s="88">
        <f>+E307+F307+G307+H307</f>
        <v>2.2000000000000002</v>
      </c>
      <c r="J307" s="88">
        <f>+E307*D307</f>
        <v>185.625</v>
      </c>
      <c r="K307" s="88">
        <f>+F307*D307</f>
        <v>247.5</v>
      </c>
      <c r="L307" s="88">
        <f>+G307*D307</f>
        <v>20.625</v>
      </c>
      <c r="M307" s="88">
        <f>+H307*D307</f>
        <v>0</v>
      </c>
      <c r="N307" s="88">
        <f>+I307*D307</f>
        <v>453.75000000000006</v>
      </c>
    </row>
    <row r="308" spans="1:16" ht="16.5" customHeight="1" thickBot="1">
      <c r="A308" s="95"/>
      <c r="B308" s="388" t="s">
        <v>160</v>
      </c>
      <c r="C308" s="389"/>
      <c r="D308" s="389"/>
      <c r="E308" s="389"/>
      <c r="F308" s="389"/>
      <c r="G308" s="389"/>
      <c r="H308" s="389"/>
      <c r="I308" s="389"/>
      <c r="J308" s="389"/>
      <c r="K308" s="389"/>
      <c r="L308" s="389"/>
      <c r="M308" s="390"/>
      <c r="N308" s="96">
        <f>+N261-N100+N305</f>
        <v>6407.4658333333327</v>
      </c>
    </row>
    <row r="309" spans="1:16" ht="16.5" thickBot="1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</row>
    <row r="310" spans="1:16" ht="24" thickBot="1">
      <c r="A310" s="385" t="s">
        <v>95</v>
      </c>
      <c r="B310" s="386"/>
      <c r="C310" s="386"/>
      <c r="D310" s="386"/>
      <c r="E310" s="386"/>
      <c r="F310" s="386"/>
      <c r="G310" s="386"/>
      <c r="H310" s="386"/>
      <c r="I310" s="386"/>
      <c r="J310" s="386"/>
      <c r="K310" s="386"/>
      <c r="L310" s="386"/>
      <c r="M310" s="386"/>
      <c r="N310" s="387"/>
    </row>
    <row r="311" spans="1:16" ht="16.5" thickBot="1">
      <c r="A311" s="81">
        <v>70</v>
      </c>
      <c r="B311" s="379" t="s">
        <v>7</v>
      </c>
      <c r="C311" s="380"/>
      <c r="D311" s="380"/>
      <c r="E311" s="380"/>
      <c r="F311" s="380"/>
      <c r="G311" s="380"/>
      <c r="H311" s="380"/>
      <c r="I311" s="380"/>
      <c r="J311" s="380"/>
      <c r="K311" s="380"/>
      <c r="L311" s="380"/>
      <c r="M311" s="381"/>
      <c r="N311" s="82">
        <f>SUM(N312:O315)</f>
        <v>792.83999999999992</v>
      </c>
    </row>
    <row r="312" spans="1:16" ht="30">
      <c r="A312" s="85">
        <v>70.099999999999994</v>
      </c>
      <c r="B312" s="90" t="s">
        <v>147</v>
      </c>
      <c r="C312" s="93" t="s">
        <v>137</v>
      </c>
      <c r="D312" s="92">
        <f>+D306</f>
        <v>190</v>
      </c>
      <c r="E312" s="94">
        <v>0.45</v>
      </c>
      <c r="F312" s="94">
        <v>1</v>
      </c>
      <c r="G312" s="94">
        <v>0.1</v>
      </c>
      <c r="H312" s="94">
        <v>0</v>
      </c>
      <c r="I312" s="94">
        <f>+E312+F312+G312+H312</f>
        <v>1.55</v>
      </c>
      <c r="J312" s="94">
        <f>+E312*D312</f>
        <v>85.5</v>
      </c>
      <c r="K312" s="88">
        <f>+F312*D312</f>
        <v>190</v>
      </c>
      <c r="L312" s="88">
        <f>+G312*D312</f>
        <v>19</v>
      </c>
      <c r="M312" s="88">
        <f>+H312*D312</f>
        <v>0</v>
      </c>
      <c r="N312" s="88">
        <f>+I312*D312</f>
        <v>294.5</v>
      </c>
    </row>
    <row r="313" spans="1:16" ht="45">
      <c r="A313" s="85">
        <v>70.2</v>
      </c>
      <c r="B313" s="90" t="s">
        <v>200</v>
      </c>
      <c r="C313" s="85" t="s">
        <v>137</v>
      </c>
      <c r="D313" s="87">
        <f>+'Rural A PC'!D315</f>
        <v>206.25</v>
      </c>
      <c r="E313" s="88">
        <v>0.9</v>
      </c>
      <c r="F313" s="88">
        <v>1.2</v>
      </c>
      <c r="G313" s="88">
        <v>0.1</v>
      </c>
      <c r="H313" s="88">
        <v>0</v>
      </c>
      <c r="I313" s="88">
        <f>+E313+F313+G313+H313</f>
        <v>2.2000000000000002</v>
      </c>
      <c r="J313" s="88">
        <f>+E313*D313</f>
        <v>185.625</v>
      </c>
      <c r="K313" s="88">
        <f>+F313*D313</f>
        <v>247.5</v>
      </c>
      <c r="L313" s="88">
        <f>+G313*D313</f>
        <v>20.625</v>
      </c>
      <c r="M313" s="88">
        <f>+H313*D313</f>
        <v>0</v>
      </c>
      <c r="N313" s="88">
        <f>+I313*D313</f>
        <v>453.75000000000006</v>
      </c>
    </row>
    <row r="314" spans="1:16" ht="30">
      <c r="A314" s="85">
        <v>70.3</v>
      </c>
      <c r="B314" s="90" t="s">
        <v>164</v>
      </c>
      <c r="C314" s="85" t="s">
        <v>122</v>
      </c>
      <c r="D314" s="87">
        <f>+'Rural A PC'!D316</f>
        <v>2.4500000000000002</v>
      </c>
      <c r="E314" s="88">
        <v>5.2</v>
      </c>
      <c r="F314" s="88">
        <v>6</v>
      </c>
      <c r="G314" s="88">
        <v>1.75</v>
      </c>
      <c r="H314" s="88">
        <v>0</v>
      </c>
      <c r="I314" s="88">
        <f>+E314+F314+G314+H314</f>
        <v>12.95</v>
      </c>
      <c r="J314" s="88">
        <f>+E314*D314</f>
        <v>12.740000000000002</v>
      </c>
      <c r="K314" s="88">
        <f>+F314*D314</f>
        <v>14.700000000000001</v>
      </c>
      <c r="L314" s="88">
        <f>+G314*D314</f>
        <v>4.2875000000000005</v>
      </c>
      <c r="M314" s="88">
        <f>+H314*D314</f>
        <v>0</v>
      </c>
      <c r="N314" s="88">
        <f>+I314*D314</f>
        <v>31.727499999999999</v>
      </c>
    </row>
    <row r="315" spans="1:16" ht="30.75" thickBot="1">
      <c r="A315" s="85">
        <v>70.400000000000006</v>
      </c>
      <c r="B315" s="90" t="s">
        <v>165</v>
      </c>
      <c r="C315" s="85" t="s">
        <v>122</v>
      </c>
      <c r="D315" s="87">
        <f>+'Rural A PC'!D317</f>
        <v>2.4500000000000002</v>
      </c>
      <c r="E315" s="88">
        <v>1.5</v>
      </c>
      <c r="F315" s="88">
        <v>2.5</v>
      </c>
      <c r="G315" s="88">
        <v>1.25</v>
      </c>
      <c r="H315" s="88">
        <v>0</v>
      </c>
      <c r="I315" s="88">
        <f>+E315+F315+G315+H315</f>
        <v>5.25</v>
      </c>
      <c r="J315" s="88">
        <f>+E315*D315</f>
        <v>3.6750000000000003</v>
      </c>
      <c r="K315" s="88">
        <f>+F315*D315</f>
        <v>6.125</v>
      </c>
      <c r="L315" s="88">
        <f>+G315*D315</f>
        <v>3.0625</v>
      </c>
      <c r="M315" s="88">
        <f>+H315*D315</f>
        <v>0</v>
      </c>
      <c r="N315" s="88">
        <f>+I315*D315</f>
        <v>12.862500000000001</v>
      </c>
    </row>
    <row r="316" spans="1:16" ht="16.5" thickBot="1">
      <c r="A316" s="95"/>
      <c r="B316" s="388" t="s">
        <v>160</v>
      </c>
      <c r="C316" s="389"/>
      <c r="D316" s="389"/>
      <c r="E316" s="389"/>
      <c r="F316" s="389"/>
      <c r="G316" s="389"/>
      <c r="H316" s="389"/>
      <c r="I316" s="389"/>
      <c r="J316" s="389"/>
      <c r="K316" s="389"/>
      <c r="L316" s="389"/>
      <c r="M316" s="390"/>
      <c r="N316" s="96">
        <f>+N270-N140+N311</f>
        <v>6407.8210000000008</v>
      </c>
    </row>
  </sheetData>
  <dataConsolidate link="1"/>
  <mergeCells count="203">
    <mergeCell ref="B308:M308"/>
    <mergeCell ref="A310:N310"/>
    <mergeCell ref="B311:M311"/>
    <mergeCell ref="B316:M316"/>
    <mergeCell ref="A297:N297"/>
    <mergeCell ref="A298:N298"/>
    <mergeCell ref="B299:M299"/>
    <mergeCell ref="B302:M302"/>
    <mergeCell ref="A304:N304"/>
    <mergeCell ref="B305:M305"/>
    <mergeCell ref="A295:A296"/>
    <mergeCell ref="B295:B296"/>
    <mergeCell ref="C295:C296"/>
    <mergeCell ref="D295:D296"/>
    <mergeCell ref="E295:I295"/>
    <mergeCell ref="J295:N295"/>
    <mergeCell ref="M291:N291"/>
    <mergeCell ref="A292:D292"/>
    <mergeCell ref="E292:F292"/>
    <mergeCell ref="J292:K292"/>
    <mergeCell ref="M292:N292"/>
    <mergeCell ref="A294:N294"/>
    <mergeCell ref="A290:D290"/>
    <mergeCell ref="E290:F290"/>
    <mergeCell ref="I290:J290"/>
    <mergeCell ref="A291:D291"/>
    <mergeCell ref="E291:F291"/>
    <mergeCell ref="J291:K291"/>
    <mergeCell ref="A288:D288"/>
    <mergeCell ref="E288:F288"/>
    <mergeCell ref="I288:J288"/>
    <mergeCell ref="K288:N288"/>
    <mergeCell ref="A289:D289"/>
    <mergeCell ref="E289:F289"/>
    <mergeCell ref="I289:L289"/>
    <mergeCell ref="M289:N289"/>
    <mergeCell ref="A285:D285"/>
    <mergeCell ref="E285:F285"/>
    <mergeCell ref="I285:J285"/>
    <mergeCell ref="K285:L285"/>
    <mergeCell ref="A286:D286"/>
    <mergeCell ref="E286:F286"/>
    <mergeCell ref="I286:J286"/>
    <mergeCell ref="K286:L286"/>
    <mergeCell ref="B278:M278"/>
    <mergeCell ref="A280:P280"/>
    <mergeCell ref="A282:N282"/>
    <mergeCell ref="A284:F284"/>
    <mergeCell ref="I284:J284"/>
    <mergeCell ref="K284:L284"/>
    <mergeCell ref="B261:M261"/>
    <mergeCell ref="A263:N263"/>
    <mergeCell ref="B264:M264"/>
    <mergeCell ref="B270:M270"/>
    <mergeCell ref="A272:N272"/>
    <mergeCell ref="B273:M273"/>
    <mergeCell ref="A244:N244"/>
    <mergeCell ref="A245:N245"/>
    <mergeCell ref="B246:M246"/>
    <mergeCell ref="B252:M252"/>
    <mergeCell ref="A254:N254"/>
    <mergeCell ref="B255:M255"/>
    <mergeCell ref="A242:A243"/>
    <mergeCell ref="B242:B243"/>
    <mergeCell ref="C242:C243"/>
    <mergeCell ref="D242:D243"/>
    <mergeCell ref="E242:I242"/>
    <mergeCell ref="J242:N242"/>
    <mergeCell ref="M238:N238"/>
    <mergeCell ref="A239:D239"/>
    <mergeCell ref="E239:F239"/>
    <mergeCell ref="J239:K239"/>
    <mergeCell ref="M239:N239"/>
    <mergeCell ref="A241:N241"/>
    <mergeCell ref="A237:D237"/>
    <mergeCell ref="E237:F237"/>
    <mergeCell ref="I237:J237"/>
    <mergeCell ref="A238:D238"/>
    <mergeCell ref="E238:F238"/>
    <mergeCell ref="J238:K238"/>
    <mergeCell ref="A235:D235"/>
    <mergeCell ref="E235:F235"/>
    <mergeCell ref="I235:J235"/>
    <mergeCell ref="K235:N235"/>
    <mergeCell ref="A236:D236"/>
    <mergeCell ref="E236:F236"/>
    <mergeCell ref="I236:L236"/>
    <mergeCell ref="M236:N236"/>
    <mergeCell ref="A232:D232"/>
    <mergeCell ref="E232:F232"/>
    <mergeCell ref="I232:J232"/>
    <mergeCell ref="K232:L232"/>
    <mergeCell ref="A233:D233"/>
    <mergeCell ref="E233:F233"/>
    <mergeCell ref="I233:J233"/>
    <mergeCell ref="K233:L233"/>
    <mergeCell ref="B224:M224"/>
    <mergeCell ref="A227:P227"/>
    <mergeCell ref="A229:N229"/>
    <mergeCell ref="A231:F231"/>
    <mergeCell ref="I231:J231"/>
    <mergeCell ref="K231:L231"/>
    <mergeCell ref="B208:M208"/>
    <mergeCell ref="B210:M210"/>
    <mergeCell ref="A213:N213"/>
    <mergeCell ref="B214:M214"/>
    <mergeCell ref="B220:M220"/>
    <mergeCell ref="B222:M222"/>
    <mergeCell ref="A190:N190"/>
    <mergeCell ref="B191:M191"/>
    <mergeCell ref="B194:M194"/>
    <mergeCell ref="B198:M198"/>
    <mergeCell ref="B200:M200"/>
    <mergeCell ref="B205:M205"/>
    <mergeCell ref="B173:M173"/>
    <mergeCell ref="B177:M177"/>
    <mergeCell ref="B180:M180"/>
    <mergeCell ref="B182:M182"/>
    <mergeCell ref="B185:M185"/>
    <mergeCell ref="B187:M187"/>
    <mergeCell ref="B153:M153"/>
    <mergeCell ref="A156:N156"/>
    <mergeCell ref="B157:M157"/>
    <mergeCell ref="B160:M160"/>
    <mergeCell ref="B164:M164"/>
    <mergeCell ref="B167:M167"/>
    <mergeCell ref="B132:M132"/>
    <mergeCell ref="B135:M135"/>
    <mergeCell ref="B141:M141"/>
    <mergeCell ref="B144:M144"/>
    <mergeCell ref="B147:M147"/>
    <mergeCell ref="B151:M151"/>
    <mergeCell ref="B110:M110"/>
    <mergeCell ref="A113:N113"/>
    <mergeCell ref="B114:M114"/>
    <mergeCell ref="B117:M117"/>
    <mergeCell ref="B121:M121"/>
    <mergeCell ref="B127:M127"/>
    <mergeCell ref="B92:M92"/>
    <mergeCell ref="B95:M95"/>
    <mergeCell ref="B97:M97"/>
    <mergeCell ref="B101:M101"/>
    <mergeCell ref="B105:M105"/>
    <mergeCell ref="B108:M108"/>
    <mergeCell ref="B70:M70"/>
    <mergeCell ref="A73:N73"/>
    <mergeCell ref="B74:M74"/>
    <mergeCell ref="B77:M77"/>
    <mergeCell ref="B81:M81"/>
    <mergeCell ref="B87:M87"/>
    <mergeCell ref="B52:M52"/>
    <mergeCell ref="B55:M55"/>
    <mergeCell ref="B57:M57"/>
    <mergeCell ref="B61:M61"/>
    <mergeCell ref="B65:M65"/>
    <mergeCell ref="B68:M68"/>
    <mergeCell ref="A32:N32"/>
    <mergeCell ref="A33:N33"/>
    <mergeCell ref="B34:M34"/>
    <mergeCell ref="B37:M37"/>
    <mergeCell ref="B41:M41"/>
    <mergeCell ref="B47:M47"/>
    <mergeCell ref="A29:N29"/>
    <mergeCell ref="A30:A31"/>
    <mergeCell ref="B30:B31"/>
    <mergeCell ref="C30:C31"/>
    <mergeCell ref="D30:D31"/>
    <mergeCell ref="E30:I30"/>
    <mergeCell ref="J30:N30"/>
    <mergeCell ref="M26:N26"/>
    <mergeCell ref="A27:D27"/>
    <mergeCell ref="E27:F27"/>
    <mergeCell ref="J27:K27"/>
    <mergeCell ref="M27:N27"/>
    <mergeCell ref="A28:C28"/>
    <mergeCell ref="A25:D25"/>
    <mergeCell ref="E25:F25"/>
    <mergeCell ref="I25:J25"/>
    <mergeCell ref="A26:D26"/>
    <mergeCell ref="E26:F26"/>
    <mergeCell ref="J26:K26"/>
    <mergeCell ref="A23:D23"/>
    <mergeCell ref="E23:F23"/>
    <mergeCell ref="I23:J23"/>
    <mergeCell ref="K23:N23"/>
    <mergeCell ref="A24:D24"/>
    <mergeCell ref="E24:F24"/>
    <mergeCell ref="I24:L24"/>
    <mergeCell ref="M24:N24"/>
    <mergeCell ref="A20:D20"/>
    <mergeCell ref="E20:F20"/>
    <mergeCell ref="I20:J20"/>
    <mergeCell ref="K20:L20"/>
    <mergeCell ref="A21:D21"/>
    <mergeCell ref="E21:F21"/>
    <mergeCell ref="I21:J21"/>
    <mergeCell ref="K21:L21"/>
    <mergeCell ref="A1:N1"/>
    <mergeCell ref="A2:N2"/>
    <mergeCell ref="A17:N17"/>
    <mergeCell ref="A19:F19"/>
    <mergeCell ref="I19:J19"/>
    <mergeCell ref="K19:L19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6" manualBreakCount="6">
    <brk id="28" max="16383" man="1"/>
    <brk id="71" max="16383" man="1"/>
    <brk id="111" max="16383" man="1"/>
    <brk id="154" max="16383" man="1"/>
    <brk id="188" max="16383" man="1"/>
    <brk id="211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7"/>
  <sheetViews>
    <sheetView showGridLines="0" zoomScale="90" zoomScaleNormal="90" workbookViewId="0">
      <selection activeCell="K15" sqref="K15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7.57031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90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1">
      <c r="A17" s="344" t="s">
        <v>207</v>
      </c>
      <c r="B17" s="344"/>
      <c r="C17" s="344"/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53"/>
    </row>
    <row r="18" spans="1:16" s="106" customFormat="1" ht="21.75" thickBot="1">
      <c r="A18" s="104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5"/>
    </row>
    <row r="19" spans="1:16" ht="32.25" thickBot="1">
      <c r="A19" s="345" t="s">
        <v>92</v>
      </c>
      <c r="B19" s="346"/>
      <c r="C19" s="346"/>
      <c r="D19" s="346"/>
      <c r="E19" s="346"/>
      <c r="F19" s="347"/>
      <c r="G19" s="54" t="s">
        <v>93</v>
      </c>
      <c r="H19" s="54" t="s">
        <v>94</v>
      </c>
      <c r="I19" s="348" t="s">
        <v>95</v>
      </c>
      <c r="J19" s="349"/>
      <c r="K19" s="350" t="s">
        <v>96</v>
      </c>
      <c r="L19" s="351"/>
      <c r="M19" s="54" t="s">
        <v>97</v>
      </c>
      <c r="N19" s="55" t="s">
        <v>98</v>
      </c>
      <c r="O19" s="56"/>
      <c r="P19" s="57"/>
    </row>
    <row r="20" spans="1:16" ht="21">
      <c r="A20" s="328" t="s">
        <v>99</v>
      </c>
      <c r="B20" s="329"/>
      <c r="C20" s="329"/>
      <c r="D20" s="330"/>
      <c r="E20" s="331">
        <f>+G20+H20+I20+K20+M20+N20</f>
        <v>19415.92774166667</v>
      </c>
      <c r="F20" s="332"/>
      <c r="G20" s="58">
        <f>+N67</f>
        <v>4555.9986333333345</v>
      </c>
      <c r="H20" s="58">
        <f>+N104</f>
        <v>4555.9986333333345</v>
      </c>
      <c r="I20" s="333">
        <f>+N144</f>
        <v>4118.8631999999998</v>
      </c>
      <c r="J20" s="334"/>
      <c r="K20" s="333">
        <f>+N178</f>
        <v>1681.9486749999999</v>
      </c>
      <c r="L20" s="335"/>
      <c r="M20" s="58">
        <f>+N201</f>
        <v>1702.8486</v>
      </c>
      <c r="N20" s="59">
        <f>+N215</f>
        <v>2800.27</v>
      </c>
      <c r="O20" s="60"/>
      <c r="P20" s="61"/>
    </row>
    <row r="21" spans="1:16" ht="21.75" thickBot="1">
      <c r="A21" s="336" t="s">
        <v>100</v>
      </c>
      <c r="B21" s="337"/>
      <c r="C21" s="337"/>
      <c r="D21" s="337"/>
      <c r="E21" s="338">
        <f>+G21+H21+I21+K21+M21+N21</f>
        <v>14750.887641666668</v>
      </c>
      <c r="F21" s="339"/>
      <c r="G21" s="62">
        <f>+N46+N51+N54+N56+N58+N62</f>
        <v>4126.541533333334</v>
      </c>
      <c r="H21" s="63">
        <f>+N83+N88+N91+N93+N95+N99</f>
        <v>4126.541533333334</v>
      </c>
      <c r="I21" s="340">
        <f>+N120+N125+N128+N132+N135+N138</f>
        <v>3689.2811000000002</v>
      </c>
      <c r="J21" s="341"/>
      <c r="K21" s="340">
        <f>+N158+N164+N171+N173</f>
        <v>1190.7659749999998</v>
      </c>
      <c r="L21" s="341"/>
      <c r="M21" s="63">
        <f>+N189+N191+N196</f>
        <v>1617.7574999999999</v>
      </c>
      <c r="N21" s="64"/>
      <c r="O21" s="65"/>
      <c r="P21" s="66"/>
    </row>
    <row r="22" spans="1:16" ht="21.75" thickBot="1">
      <c r="A22" s="53"/>
      <c r="B22" s="53"/>
      <c r="C22" s="53"/>
      <c r="D22" s="53"/>
      <c r="E22" s="67"/>
      <c r="F22" s="67"/>
      <c r="G22" s="68"/>
      <c r="H22" s="68"/>
      <c r="I22" s="69"/>
      <c r="J22" s="70"/>
      <c r="K22" s="69"/>
      <c r="L22" s="70"/>
      <c r="M22" s="68"/>
      <c r="N22" s="66"/>
      <c r="O22" s="66"/>
      <c r="P22" s="66"/>
    </row>
    <row r="23" spans="1:16" ht="21.75" thickBot="1">
      <c r="A23" s="359" t="s">
        <v>101</v>
      </c>
      <c r="B23" s="360"/>
      <c r="C23" s="360"/>
      <c r="D23" s="360"/>
      <c r="E23" s="331">
        <f>+N47+N49+N55+N84+N86+N89+N92+N121+N123+N126+N159+N161+N165+N166+N194</f>
        <v>5993.8635416666675</v>
      </c>
      <c r="F23" s="332"/>
      <c r="G23" s="71">
        <f>+E23/E20</f>
        <v>0.30870858304668125</v>
      </c>
      <c r="H23" s="68"/>
      <c r="I23" s="361">
        <f>+E20-E23</f>
        <v>13422.064200000003</v>
      </c>
      <c r="J23" s="361"/>
      <c r="K23" s="357"/>
      <c r="L23" s="357"/>
      <c r="M23" s="357"/>
      <c r="N23" s="357"/>
      <c r="O23" s="66"/>
      <c r="P23" s="66"/>
    </row>
    <row r="24" spans="1:16" ht="21.75" thickBot="1">
      <c r="A24" s="352" t="s">
        <v>102</v>
      </c>
      <c r="B24" s="353"/>
      <c r="C24" s="353"/>
      <c r="D24" s="353"/>
      <c r="E24" s="354">
        <f>+L35+L36+L38+L40+L39+L42+L43+L44++L47+L48+L49+L50+L52+L53+L55+L57+L59+L60+L61+L63+L64+L66+L72+L73+L75+L76+L77+L79+L80+L81+L84+L86+L85+L87+L89+L90+L92+L94+L96+L97+L98+L100+L101+L103+L109+L110+L112+L113+L114+L116+L117+L118+L121+L122+L123+L124+L126+L127+L129+L130+L131+L133+L134+L136+L137+L139+L140+L141+L143+L149+L150+L152+L153+L154+L156+L157+L159+L160+L161+L162+L163+L165+L166+L167+L169+L170+L172+L174+L175+L177+L183+L184+L186+L187+L188+L190+L192+L193+L194+L195+L197+L198+L200+L206+L207+L208+L209+L210+L212+L214+L45+L82+L119</f>
        <v>1368.8186499999999</v>
      </c>
      <c r="F24" s="355"/>
      <c r="G24" s="72">
        <f>+E24/E20</f>
        <v>7.0499780809469573E-2</v>
      </c>
      <c r="H24" s="68"/>
      <c r="I24" s="362" t="s">
        <v>103</v>
      </c>
      <c r="J24" s="363"/>
      <c r="K24" s="363"/>
      <c r="L24" s="363"/>
      <c r="M24" s="364">
        <f>+I23</f>
        <v>13422.064200000003</v>
      </c>
      <c r="N24" s="365"/>
      <c r="O24" s="66"/>
      <c r="P24" s="66"/>
    </row>
    <row r="25" spans="1:16" ht="21">
      <c r="A25" s="352" t="s">
        <v>104</v>
      </c>
      <c r="B25" s="353"/>
      <c r="C25" s="353"/>
      <c r="D25" s="353"/>
      <c r="E25" s="354">
        <f>+J35+J36+J38+J39+J40+J42+J43+J44+J47+J48+J49+J50+J52+J53+J55+J57+J59+J60+J61+J63+J64+J66+J72+J73+J75+J76+J77+J79+J80+J81+J84+J85+J86+J87+J89+J90+J92+J94+J96+J97+J98+J100+J101+J103+J109+J110+J112+J113+J114+J116+J117+J118+J121+J122+J123+J124+J126+J127+J129+J130+J131+J133+J134+J136+J137+J139+J140+J141+J143+J149+J150+J152+J153+J154+J156+J157+J159+J160+J161+J162+J163+J165+J167+J166+J170+J169+J172+J174+J175+J177+J183+J184+J186+J187+J188+J190+J192+J193+J194+J195+J197+J198+J200+J206+J207+J209+J208+J210+J212+J214+J45+J82+J119</f>
        <v>5294.7949916666639</v>
      </c>
      <c r="F25" s="355"/>
      <c r="G25" s="72">
        <f>+E25/E20</f>
        <v>0.27270368236404224</v>
      </c>
      <c r="H25" s="68"/>
      <c r="I25" s="356"/>
      <c r="J25" s="356"/>
      <c r="K25" s="69"/>
      <c r="L25" s="70"/>
      <c r="M25" s="68"/>
      <c r="N25" s="66"/>
      <c r="O25" s="66"/>
      <c r="P25" s="66"/>
    </row>
    <row r="26" spans="1:16" ht="21">
      <c r="A26" s="352" t="s">
        <v>105</v>
      </c>
      <c r="B26" s="353"/>
      <c r="C26" s="353"/>
      <c r="D26" s="353"/>
      <c r="E26" s="354">
        <f>+K35+K36+K38+K39+K40+K42+K43+K44+K47+K48+K49+K50+K52+K53+K55+K57+K59+K60+K61+K63+K64+K66+K72+K73+K75+K76+K77+K79+K80+K81+K84+K85+K86+K87+K89+K90+K92+K94+K96+K97+K98+K100+K101+K103+K109+K110+K112+K113+K114+K116+K117+K118+K121+K123+K122+K124+K126+K127+K129+K130+K131+K133+K134+K136+K137+K139+K140+K141+K143+K149+K150+K152+K153+K154+K156+K157+K159+K160+K161+K162+K163+K165+K166+K167+K169+K170+K172+K174+K175+K177+K183+K184+K186+K187+K188+K190+K192+K193+K194+K195+K197+K198+K200+K206+K207+K209+K208+K210+K212+K214+K45+K82+K119</f>
        <v>10533.844100000002</v>
      </c>
      <c r="F26" s="355"/>
      <c r="G26" s="72">
        <f>+E26/E20</f>
        <v>0.54253622284524294</v>
      </c>
      <c r="H26" s="68"/>
      <c r="I26" s="69"/>
      <c r="J26" s="357">
        <f>+E24+E25+E26+E27</f>
        <v>19415.927741666666</v>
      </c>
      <c r="K26" s="358"/>
      <c r="L26" s="70"/>
      <c r="M26" s="357"/>
      <c r="N26" s="357"/>
      <c r="O26" s="66"/>
      <c r="P26" s="66"/>
    </row>
    <row r="27" spans="1:16" ht="21.75" thickBot="1">
      <c r="A27" s="336" t="s">
        <v>106</v>
      </c>
      <c r="B27" s="337"/>
      <c r="C27" s="337"/>
      <c r="D27" s="337"/>
      <c r="E27" s="338">
        <f>+M139+M140+M141+M190+M192+M193+M208+M210</f>
        <v>2218.4700000000003</v>
      </c>
      <c r="F27" s="339"/>
      <c r="G27" s="72">
        <f>+E27/E20</f>
        <v>0.11426031398124507</v>
      </c>
      <c r="H27" s="68"/>
      <c r="I27" s="69"/>
      <c r="J27" s="357"/>
      <c r="K27" s="358"/>
      <c r="L27" s="70"/>
      <c r="M27" s="357"/>
      <c r="N27" s="357"/>
      <c r="O27" s="66"/>
      <c r="P27" s="66"/>
    </row>
    <row r="28" spans="1:16" ht="21.75" thickBot="1">
      <c r="A28" s="378"/>
      <c r="B28" s="378"/>
      <c r="C28" s="378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</row>
    <row r="29" spans="1:16" ht="16.5" thickBot="1">
      <c r="A29" s="366" t="s">
        <v>107</v>
      </c>
      <c r="B29" s="367"/>
      <c r="C29" s="367"/>
      <c r="D29" s="367"/>
      <c r="E29" s="367"/>
      <c r="F29" s="367"/>
      <c r="G29" s="367"/>
      <c r="H29" s="367"/>
      <c r="I29" s="367"/>
      <c r="J29" s="367"/>
      <c r="K29" s="367"/>
      <c r="L29" s="367"/>
      <c r="M29" s="367"/>
      <c r="N29" s="368"/>
      <c r="O29" s="73"/>
    </row>
    <row r="30" spans="1:16">
      <c r="A30" s="369" t="s">
        <v>108</v>
      </c>
      <c r="B30" s="371" t="s">
        <v>109</v>
      </c>
      <c r="C30" s="371" t="s">
        <v>110</v>
      </c>
      <c r="D30" s="373" t="s">
        <v>111</v>
      </c>
      <c r="E30" s="375" t="s">
        <v>112</v>
      </c>
      <c r="F30" s="376"/>
      <c r="G30" s="376"/>
      <c r="H30" s="376"/>
      <c r="I30" s="376"/>
      <c r="J30" s="369" t="s">
        <v>113</v>
      </c>
      <c r="K30" s="371"/>
      <c r="L30" s="371"/>
      <c r="M30" s="371"/>
      <c r="N30" s="377"/>
      <c r="O30" s="74"/>
    </row>
    <row r="31" spans="1:16" ht="26.25" thickBot="1">
      <c r="A31" s="370"/>
      <c r="B31" s="372"/>
      <c r="C31" s="372"/>
      <c r="D31" s="374"/>
      <c r="E31" s="75" t="s">
        <v>114</v>
      </c>
      <c r="F31" s="76" t="s">
        <v>115</v>
      </c>
      <c r="G31" s="76" t="s">
        <v>116</v>
      </c>
      <c r="H31" s="76" t="s">
        <v>117</v>
      </c>
      <c r="I31" s="77" t="s">
        <v>118</v>
      </c>
      <c r="J31" s="75" t="s">
        <v>114</v>
      </c>
      <c r="K31" s="76" t="s">
        <v>115</v>
      </c>
      <c r="L31" s="76" t="s">
        <v>116</v>
      </c>
      <c r="M31" s="76" t="s">
        <v>117</v>
      </c>
      <c r="N31" s="78" t="s">
        <v>11</v>
      </c>
      <c r="O31" s="79"/>
    </row>
    <row r="32" spans="1:16" ht="9.75" customHeight="1" thickBot="1">
      <c r="A32" s="382"/>
      <c r="B32" s="383"/>
      <c r="C32" s="383"/>
      <c r="D32" s="383"/>
      <c r="E32" s="383"/>
      <c r="F32" s="383"/>
      <c r="G32" s="383"/>
      <c r="H32" s="383"/>
      <c r="I32" s="383"/>
      <c r="J32" s="383"/>
      <c r="K32" s="383"/>
      <c r="L32" s="383"/>
      <c r="M32" s="383"/>
      <c r="N32" s="384"/>
      <c r="O32" s="80"/>
    </row>
    <row r="33" spans="1:17" ht="24" thickBot="1">
      <c r="A33" s="385" t="s">
        <v>119</v>
      </c>
      <c r="B33" s="386"/>
      <c r="C33" s="386"/>
      <c r="D33" s="386"/>
      <c r="E33" s="386"/>
      <c r="F33" s="386"/>
      <c r="G33" s="386"/>
      <c r="H33" s="386"/>
      <c r="I33" s="386"/>
      <c r="J33" s="386"/>
      <c r="K33" s="386"/>
      <c r="L33" s="386"/>
      <c r="M33" s="386"/>
      <c r="N33" s="387"/>
      <c r="O33" s="80"/>
    </row>
    <row r="34" spans="1:17" ht="16.5" thickBot="1">
      <c r="A34" s="81">
        <v>10</v>
      </c>
      <c r="B34" s="379" t="s">
        <v>120</v>
      </c>
      <c r="C34" s="380"/>
      <c r="D34" s="380"/>
      <c r="E34" s="380"/>
      <c r="F34" s="380"/>
      <c r="G34" s="380"/>
      <c r="H34" s="380"/>
      <c r="I34" s="380"/>
      <c r="J34" s="380"/>
      <c r="K34" s="380"/>
      <c r="L34" s="380"/>
      <c r="M34" s="381"/>
      <c r="N34" s="82">
        <f>+SUM(N35:N36)</f>
        <v>15.093</v>
      </c>
      <c r="O34" s="83"/>
      <c r="P34" s="84">
        <f>+N34/N67</f>
        <v>3.3127753572123903E-3</v>
      </c>
    </row>
    <row r="35" spans="1:17" ht="17.25">
      <c r="A35" s="85">
        <v>10.1</v>
      </c>
      <c r="B35" s="86" t="s">
        <v>121</v>
      </c>
      <c r="C35" s="85" t="s">
        <v>122</v>
      </c>
      <c r="D35" s="87">
        <v>19.350000000000001</v>
      </c>
      <c r="E35" s="88">
        <v>0.15</v>
      </c>
      <c r="F35" s="88">
        <v>0</v>
      </c>
      <c r="G35" s="88">
        <v>0.2</v>
      </c>
      <c r="H35" s="88">
        <v>0</v>
      </c>
      <c r="I35" s="88">
        <f>+E35+F35+G35+H35</f>
        <v>0.35</v>
      </c>
      <c r="J35" s="88">
        <f>+E35*D35</f>
        <v>2.9025000000000003</v>
      </c>
      <c r="K35" s="88">
        <f>+F35*D35</f>
        <v>0</v>
      </c>
      <c r="L35" s="88">
        <f>+G35*D35</f>
        <v>3.8700000000000006</v>
      </c>
      <c r="M35" s="88">
        <f>+H35*D35</f>
        <v>0</v>
      </c>
      <c r="N35" s="88">
        <f>+I35*D35</f>
        <v>6.7725</v>
      </c>
      <c r="O35" s="88"/>
    </row>
    <row r="36" spans="1:17" ht="18" thickBot="1">
      <c r="A36" s="85">
        <v>10.199999999999999</v>
      </c>
      <c r="B36" s="86" t="s">
        <v>123</v>
      </c>
      <c r="C36" s="85" t="s">
        <v>122</v>
      </c>
      <c r="D36" s="87">
        <v>19.350000000000001</v>
      </c>
      <c r="E36" s="89">
        <v>0.18</v>
      </c>
      <c r="F36" s="89">
        <v>0.15</v>
      </c>
      <c r="G36" s="89">
        <v>0.1</v>
      </c>
      <c r="H36" s="89">
        <v>0</v>
      </c>
      <c r="I36" s="88">
        <f t="shared" ref="I36:I61" si="0">+E36+F36+G36+H36</f>
        <v>0.42999999999999994</v>
      </c>
      <c r="J36" s="88">
        <f t="shared" ref="J36:J61" si="1">+E36*D36</f>
        <v>3.4830000000000001</v>
      </c>
      <c r="K36" s="88">
        <f t="shared" ref="K36:K61" si="2">+F36*D36</f>
        <v>2.9025000000000003</v>
      </c>
      <c r="L36" s="88">
        <f t="shared" ref="L36:L61" si="3">+G36*D36</f>
        <v>1.9350000000000003</v>
      </c>
      <c r="M36" s="88">
        <f t="shared" ref="M36:M61" si="4">+H36*D36</f>
        <v>0</v>
      </c>
      <c r="N36" s="88">
        <f t="shared" ref="N36:N61" si="5">+I36*D36</f>
        <v>8.3204999999999991</v>
      </c>
      <c r="O36" s="88"/>
    </row>
    <row r="37" spans="1:17" ht="16.5" thickBot="1">
      <c r="A37" s="81">
        <v>20</v>
      </c>
      <c r="B37" s="379" t="s">
        <v>124</v>
      </c>
      <c r="C37" s="380"/>
      <c r="D37" s="380"/>
      <c r="E37" s="380"/>
      <c r="F37" s="380"/>
      <c r="G37" s="380"/>
      <c r="H37" s="380"/>
      <c r="I37" s="380"/>
      <c r="J37" s="380"/>
      <c r="K37" s="380"/>
      <c r="L37" s="380"/>
      <c r="M37" s="381"/>
      <c r="N37" s="82">
        <f>+N38+N39+N40</f>
        <v>56.601300000000002</v>
      </c>
      <c r="O37" s="83"/>
      <c r="P37" s="84">
        <f>+N37/N67</f>
        <v>1.2423467291206896E-2</v>
      </c>
    </row>
    <row r="38" spans="1:17" ht="17.25">
      <c r="A38" s="85">
        <v>20.100000000000001</v>
      </c>
      <c r="B38" s="86" t="s">
        <v>125</v>
      </c>
      <c r="C38" s="85" t="s">
        <v>126</v>
      </c>
      <c r="D38" s="87">
        <v>5.81</v>
      </c>
      <c r="E38" s="88">
        <v>0.6</v>
      </c>
      <c r="F38" s="88">
        <v>0</v>
      </c>
      <c r="G38" s="88">
        <v>0.63</v>
      </c>
      <c r="H38" s="88">
        <v>0</v>
      </c>
      <c r="I38" s="88">
        <f t="shared" si="0"/>
        <v>1.23</v>
      </c>
      <c r="J38" s="88">
        <f t="shared" si="1"/>
        <v>3.4859999999999998</v>
      </c>
      <c r="K38" s="88">
        <f t="shared" si="2"/>
        <v>0</v>
      </c>
      <c r="L38" s="88">
        <f t="shared" si="3"/>
        <v>3.6602999999999999</v>
      </c>
      <c r="M38" s="88">
        <f t="shared" si="4"/>
        <v>0</v>
      </c>
      <c r="N38" s="88">
        <f t="shared" si="5"/>
        <v>7.1462999999999992</v>
      </c>
      <c r="O38" s="88"/>
    </row>
    <row r="39" spans="1:17" ht="17.25">
      <c r="A39" s="85">
        <v>20.2</v>
      </c>
      <c r="B39" s="86" t="s">
        <v>127</v>
      </c>
      <c r="C39" s="85" t="s">
        <v>126</v>
      </c>
      <c r="D39" s="87">
        <v>9.68</v>
      </c>
      <c r="E39" s="88">
        <v>0.5</v>
      </c>
      <c r="F39" s="88">
        <v>1</v>
      </c>
      <c r="G39" s="88">
        <v>0.75</v>
      </c>
      <c r="H39" s="88">
        <v>0</v>
      </c>
      <c r="I39" s="88">
        <f t="shared" si="0"/>
        <v>2.25</v>
      </c>
      <c r="J39" s="88">
        <f t="shared" si="1"/>
        <v>4.84</v>
      </c>
      <c r="K39" s="88">
        <f t="shared" si="2"/>
        <v>9.68</v>
      </c>
      <c r="L39" s="88">
        <f t="shared" si="3"/>
        <v>7.26</v>
      </c>
      <c r="M39" s="88">
        <f t="shared" si="4"/>
        <v>0</v>
      </c>
      <c r="N39" s="88">
        <f t="shared" si="5"/>
        <v>21.78</v>
      </c>
      <c r="O39" s="88"/>
    </row>
    <row r="40" spans="1:17" ht="30.75" thickBot="1">
      <c r="A40" s="85">
        <v>20.3</v>
      </c>
      <c r="B40" s="90" t="s">
        <v>128</v>
      </c>
      <c r="C40" s="85" t="s">
        <v>126</v>
      </c>
      <c r="D40" s="87">
        <v>7.38</v>
      </c>
      <c r="E40" s="88">
        <v>1</v>
      </c>
      <c r="F40" s="88">
        <v>0</v>
      </c>
      <c r="G40" s="88">
        <v>2.75</v>
      </c>
      <c r="H40" s="88">
        <v>0</v>
      </c>
      <c r="I40" s="88">
        <f t="shared" si="0"/>
        <v>3.75</v>
      </c>
      <c r="J40" s="88">
        <f t="shared" si="1"/>
        <v>7.38</v>
      </c>
      <c r="K40" s="88">
        <f t="shared" si="2"/>
        <v>0</v>
      </c>
      <c r="L40" s="88">
        <f t="shared" si="3"/>
        <v>20.294999999999998</v>
      </c>
      <c r="M40" s="88">
        <f t="shared" si="4"/>
        <v>0</v>
      </c>
      <c r="N40" s="88">
        <f t="shared" si="5"/>
        <v>27.675000000000001</v>
      </c>
      <c r="O40" s="88"/>
    </row>
    <row r="41" spans="1:17" ht="16.5" thickBot="1">
      <c r="A41" s="81">
        <v>30</v>
      </c>
      <c r="B41" s="379" t="s">
        <v>6</v>
      </c>
      <c r="C41" s="380"/>
      <c r="D41" s="380"/>
      <c r="E41" s="380"/>
      <c r="F41" s="380"/>
      <c r="G41" s="380"/>
      <c r="H41" s="380"/>
      <c r="I41" s="380"/>
      <c r="J41" s="380"/>
      <c r="K41" s="380"/>
      <c r="L41" s="380"/>
      <c r="M41" s="381"/>
      <c r="N41" s="82">
        <f>SUM(N42:O45)</f>
        <v>348.0877999999999</v>
      </c>
      <c r="O41" s="83"/>
      <c r="P41" s="84">
        <f>+N41/N67</f>
        <v>7.6402086131734895E-2</v>
      </c>
      <c r="Q41" s="91"/>
    </row>
    <row r="42" spans="1:17" ht="17.25">
      <c r="A42" s="85">
        <v>30.1</v>
      </c>
      <c r="B42" s="86" t="s">
        <v>129</v>
      </c>
      <c r="C42" s="85" t="s">
        <v>126</v>
      </c>
      <c r="D42" s="92">
        <v>3.21</v>
      </c>
      <c r="E42" s="88">
        <v>2</v>
      </c>
      <c r="F42" s="88">
        <v>0</v>
      </c>
      <c r="G42" s="88">
        <v>0.57999999999999996</v>
      </c>
      <c r="H42" s="88">
        <v>0</v>
      </c>
      <c r="I42" s="88">
        <f t="shared" si="0"/>
        <v>2.58</v>
      </c>
      <c r="J42" s="88">
        <f t="shared" si="1"/>
        <v>6.42</v>
      </c>
      <c r="K42" s="88">
        <f t="shared" si="2"/>
        <v>0</v>
      </c>
      <c r="L42" s="88">
        <f t="shared" si="3"/>
        <v>1.8617999999999999</v>
      </c>
      <c r="M42" s="88">
        <f t="shared" si="4"/>
        <v>0</v>
      </c>
      <c r="N42" s="88">
        <f t="shared" si="5"/>
        <v>8.2818000000000005</v>
      </c>
      <c r="O42" s="88"/>
    </row>
    <row r="43" spans="1:17" ht="30">
      <c r="A43" s="85">
        <v>30.2</v>
      </c>
      <c r="B43" s="90" t="s">
        <v>128</v>
      </c>
      <c r="C43" s="85" t="s">
        <v>126</v>
      </c>
      <c r="D43" s="92">
        <v>4.08</v>
      </c>
      <c r="E43" s="88">
        <v>1</v>
      </c>
      <c r="F43" s="88">
        <v>0</v>
      </c>
      <c r="G43" s="88">
        <v>2.75</v>
      </c>
      <c r="H43" s="88">
        <v>0</v>
      </c>
      <c r="I43" s="88">
        <f t="shared" si="0"/>
        <v>3.75</v>
      </c>
      <c r="J43" s="88">
        <f t="shared" si="1"/>
        <v>4.08</v>
      </c>
      <c r="K43" s="88">
        <f t="shared" si="2"/>
        <v>0</v>
      </c>
      <c r="L43" s="88">
        <f t="shared" si="3"/>
        <v>11.22</v>
      </c>
      <c r="M43" s="88">
        <f t="shared" si="4"/>
        <v>0</v>
      </c>
      <c r="N43" s="88">
        <f t="shared" si="5"/>
        <v>15.3</v>
      </c>
      <c r="O43" s="88"/>
    </row>
    <row r="44" spans="1:17" ht="30">
      <c r="A44" s="85">
        <v>30.3</v>
      </c>
      <c r="B44" s="90" t="s">
        <v>164</v>
      </c>
      <c r="C44" s="85" t="s">
        <v>122</v>
      </c>
      <c r="D44" s="92">
        <v>17.829999999999998</v>
      </c>
      <c r="E44" s="88">
        <v>5.2</v>
      </c>
      <c r="F44" s="88">
        <v>6</v>
      </c>
      <c r="G44" s="88">
        <v>1.75</v>
      </c>
      <c r="H44" s="88">
        <v>0</v>
      </c>
      <c r="I44" s="88">
        <f t="shared" si="0"/>
        <v>12.95</v>
      </c>
      <c r="J44" s="88">
        <f t="shared" si="1"/>
        <v>92.715999999999994</v>
      </c>
      <c r="K44" s="88">
        <f t="shared" si="2"/>
        <v>106.97999999999999</v>
      </c>
      <c r="L44" s="88">
        <f t="shared" si="3"/>
        <v>31.202499999999997</v>
      </c>
      <c r="M44" s="88">
        <f t="shared" si="4"/>
        <v>0</v>
      </c>
      <c r="N44" s="88">
        <f t="shared" si="5"/>
        <v>230.89849999999996</v>
      </c>
      <c r="O44" s="88"/>
    </row>
    <row r="45" spans="1:17" ht="30.75" thickBot="1">
      <c r="A45" s="85">
        <v>30.4</v>
      </c>
      <c r="B45" s="90" t="s">
        <v>165</v>
      </c>
      <c r="C45" s="85" t="s">
        <v>122</v>
      </c>
      <c r="D45" s="92">
        <v>17.829999999999998</v>
      </c>
      <c r="E45" s="88">
        <v>1.5</v>
      </c>
      <c r="F45" s="88">
        <v>2.5</v>
      </c>
      <c r="G45" s="88">
        <v>1.25</v>
      </c>
      <c r="H45" s="88">
        <v>0</v>
      </c>
      <c r="I45" s="88">
        <f t="shared" si="0"/>
        <v>5.25</v>
      </c>
      <c r="J45" s="88">
        <f t="shared" si="1"/>
        <v>26.744999999999997</v>
      </c>
      <c r="K45" s="88">
        <f t="shared" si="2"/>
        <v>44.574999999999996</v>
      </c>
      <c r="L45" s="88">
        <f t="shared" si="3"/>
        <v>22.287499999999998</v>
      </c>
      <c r="M45" s="88">
        <f t="shared" si="4"/>
        <v>0</v>
      </c>
      <c r="N45" s="88">
        <f t="shared" si="5"/>
        <v>93.607499999999987</v>
      </c>
      <c r="O45" s="88"/>
    </row>
    <row r="46" spans="1:17" ht="16.5" thickBot="1">
      <c r="A46" s="81">
        <v>40</v>
      </c>
      <c r="B46" s="379" t="s">
        <v>8</v>
      </c>
      <c r="C46" s="380"/>
      <c r="D46" s="380"/>
      <c r="E46" s="380"/>
      <c r="F46" s="380"/>
      <c r="G46" s="380"/>
      <c r="H46" s="380"/>
      <c r="I46" s="380"/>
      <c r="J46" s="380"/>
      <c r="K46" s="380"/>
      <c r="L46" s="380"/>
      <c r="M46" s="381"/>
      <c r="N46" s="82">
        <f>SUM(N47:N50)</f>
        <v>1947.6575333333335</v>
      </c>
      <c r="O46" s="83"/>
      <c r="P46" s="84">
        <f>+N46/N67</f>
        <v>0.4274930021013541</v>
      </c>
    </row>
    <row r="47" spans="1:17" ht="60">
      <c r="A47" s="85">
        <v>40.1</v>
      </c>
      <c r="B47" s="90" t="s">
        <v>136</v>
      </c>
      <c r="C47" s="93" t="s">
        <v>137</v>
      </c>
      <c r="D47" s="92">
        <f>+'Wood Rural'!Q10</f>
        <v>604.66666666666663</v>
      </c>
      <c r="E47" s="94">
        <v>0.45</v>
      </c>
      <c r="F47" s="94">
        <v>1</v>
      </c>
      <c r="G47" s="94">
        <v>0.1</v>
      </c>
      <c r="H47" s="88">
        <v>0</v>
      </c>
      <c r="I47" s="88">
        <f t="shared" si="0"/>
        <v>1.55</v>
      </c>
      <c r="J47" s="88">
        <f t="shared" si="1"/>
        <v>272.09999999999997</v>
      </c>
      <c r="K47" s="88">
        <f t="shared" si="2"/>
        <v>604.66666666666663</v>
      </c>
      <c r="L47" s="88">
        <f t="shared" si="3"/>
        <v>60.466666666666669</v>
      </c>
      <c r="M47" s="88">
        <f t="shared" si="4"/>
        <v>0</v>
      </c>
      <c r="N47" s="88">
        <f t="shared" si="5"/>
        <v>937.23333333333335</v>
      </c>
      <c r="O47" s="88"/>
    </row>
    <row r="48" spans="1:17">
      <c r="A48" s="85">
        <v>40.200000000000003</v>
      </c>
      <c r="B48" s="90" t="s">
        <v>138</v>
      </c>
      <c r="C48" s="93" t="s">
        <v>139</v>
      </c>
      <c r="D48" s="92">
        <v>1</v>
      </c>
      <c r="E48" s="94">
        <v>0</v>
      </c>
      <c r="F48" s="94">
        <v>20.149999999999999</v>
      </c>
      <c r="G48" s="94">
        <v>5</v>
      </c>
      <c r="H48" s="88">
        <v>0</v>
      </c>
      <c r="I48" s="88">
        <f t="shared" si="0"/>
        <v>25.15</v>
      </c>
      <c r="J48" s="88">
        <f t="shared" si="1"/>
        <v>0</v>
      </c>
      <c r="K48" s="88">
        <f t="shared" si="2"/>
        <v>20.149999999999999</v>
      </c>
      <c r="L48" s="88">
        <f t="shared" si="3"/>
        <v>5</v>
      </c>
      <c r="M48" s="88">
        <f t="shared" si="4"/>
        <v>0</v>
      </c>
      <c r="N48" s="88">
        <f t="shared" si="5"/>
        <v>25.15</v>
      </c>
      <c r="O48" s="88"/>
    </row>
    <row r="49" spans="1:16" ht="60">
      <c r="A49" s="85">
        <v>40.299999999999997</v>
      </c>
      <c r="B49" s="90" t="s">
        <v>140</v>
      </c>
      <c r="C49" s="93" t="s">
        <v>137</v>
      </c>
      <c r="D49" s="92">
        <f>+D47</f>
        <v>604.66666666666663</v>
      </c>
      <c r="E49" s="94">
        <v>0.2</v>
      </c>
      <c r="F49" s="94">
        <v>0.05</v>
      </c>
      <c r="G49" s="94">
        <v>0.08</v>
      </c>
      <c r="H49" s="88">
        <v>0</v>
      </c>
      <c r="I49" s="88">
        <f t="shared" si="0"/>
        <v>0.33</v>
      </c>
      <c r="J49" s="88">
        <f t="shared" si="1"/>
        <v>120.93333333333334</v>
      </c>
      <c r="K49" s="88">
        <f t="shared" si="2"/>
        <v>30.233333333333334</v>
      </c>
      <c r="L49" s="88">
        <f t="shared" si="3"/>
        <v>48.373333333333335</v>
      </c>
      <c r="M49" s="88">
        <f t="shared" si="4"/>
        <v>0</v>
      </c>
      <c r="N49" s="88">
        <f t="shared" si="5"/>
        <v>199.54</v>
      </c>
      <c r="O49" s="88"/>
    </row>
    <row r="50" spans="1:16" ht="45.75" thickBot="1">
      <c r="A50" s="85">
        <v>40.4</v>
      </c>
      <c r="B50" s="90" t="s">
        <v>141</v>
      </c>
      <c r="C50" s="93" t="s">
        <v>122</v>
      </c>
      <c r="D50" s="92">
        <v>38.630000000000003</v>
      </c>
      <c r="E50" s="94">
        <v>5.5</v>
      </c>
      <c r="F50" s="94">
        <v>14.84</v>
      </c>
      <c r="G50" s="94">
        <v>0</v>
      </c>
      <c r="H50" s="88">
        <v>0</v>
      </c>
      <c r="I50" s="88">
        <f t="shared" si="0"/>
        <v>20.34</v>
      </c>
      <c r="J50" s="88">
        <f t="shared" si="1"/>
        <v>212.465</v>
      </c>
      <c r="K50" s="88">
        <f t="shared" si="2"/>
        <v>573.26920000000007</v>
      </c>
      <c r="L50" s="88">
        <f t="shared" si="3"/>
        <v>0</v>
      </c>
      <c r="M50" s="88">
        <f t="shared" si="4"/>
        <v>0</v>
      </c>
      <c r="N50" s="88">
        <f t="shared" si="5"/>
        <v>785.7342000000001</v>
      </c>
      <c r="O50" s="88"/>
    </row>
    <row r="51" spans="1:16" ht="16.5" thickBot="1">
      <c r="A51" s="81">
        <v>50</v>
      </c>
      <c r="B51" s="379" t="s">
        <v>142</v>
      </c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1"/>
      <c r="N51" s="82">
        <f>+N52+N53</f>
        <v>415.14600000000002</v>
      </c>
      <c r="O51" s="83"/>
      <c r="P51" s="84">
        <f>+N51/N67</f>
        <v>9.1120747263320423E-2</v>
      </c>
    </row>
    <row r="52" spans="1:16" ht="30">
      <c r="A52" s="85">
        <v>50.1</v>
      </c>
      <c r="B52" s="90" t="s">
        <v>143</v>
      </c>
      <c r="C52" s="85" t="s">
        <v>137</v>
      </c>
      <c r="D52" s="92">
        <f>+'Wood Rural'!Q70</f>
        <v>120</v>
      </c>
      <c r="E52" s="94">
        <v>0.45</v>
      </c>
      <c r="F52" s="94">
        <v>1</v>
      </c>
      <c r="G52" s="94">
        <v>0.1</v>
      </c>
      <c r="H52" s="88">
        <v>0</v>
      </c>
      <c r="I52" s="88">
        <f t="shared" si="0"/>
        <v>1.55</v>
      </c>
      <c r="J52" s="88">
        <f t="shared" si="1"/>
        <v>54</v>
      </c>
      <c r="K52" s="88">
        <f t="shared" si="2"/>
        <v>120</v>
      </c>
      <c r="L52" s="88">
        <f t="shared" si="3"/>
        <v>12</v>
      </c>
      <c r="M52" s="88">
        <f t="shared" si="4"/>
        <v>0</v>
      </c>
      <c r="N52" s="88">
        <f t="shared" si="5"/>
        <v>186</v>
      </c>
      <c r="O52" s="88"/>
    </row>
    <row r="53" spans="1:16" ht="45.75" thickBot="1">
      <c r="A53" s="85">
        <v>50.2</v>
      </c>
      <c r="B53" s="90" t="s">
        <v>144</v>
      </c>
      <c r="C53" s="85" t="s">
        <v>122</v>
      </c>
      <c r="D53" s="87">
        <v>21.72</v>
      </c>
      <c r="E53" s="88">
        <v>2.25</v>
      </c>
      <c r="F53" s="88">
        <v>7.65</v>
      </c>
      <c r="G53" s="88">
        <v>0.65</v>
      </c>
      <c r="H53" s="88">
        <v>0</v>
      </c>
      <c r="I53" s="88">
        <f t="shared" si="0"/>
        <v>10.55</v>
      </c>
      <c r="J53" s="88">
        <f t="shared" si="1"/>
        <v>48.87</v>
      </c>
      <c r="K53" s="88">
        <f t="shared" si="2"/>
        <v>166.15799999999999</v>
      </c>
      <c r="L53" s="88">
        <f t="shared" si="3"/>
        <v>14.118</v>
      </c>
      <c r="M53" s="88">
        <f t="shared" si="4"/>
        <v>0</v>
      </c>
      <c r="N53" s="88">
        <f t="shared" si="5"/>
        <v>229.14600000000002</v>
      </c>
      <c r="O53" s="88"/>
    </row>
    <row r="54" spans="1:16" ht="16.5" thickBot="1">
      <c r="A54" s="81">
        <v>60</v>
      </c>
      <c r="B54" s="379" t="s">
        <v>145</v>
      </c>
      <c r="C54" s="380"/>
      <c r="D54" s="380"/>
      <c r="E54" s="380"/>
      <c r="F54" s="380"/>
      <c r="G54" s="380"/>
      <c r="H54" s="380"/>
      <c r="I54" s="380"/>
      <c r="J54" s="380"/>
      <c r="K54" s="380"/>
      <c r="L54" s="380"/>
      <c r="M54" s="381"/>
      <c r="N54" s="82">
        <f>SUM(N55:N55)</f>
        <v>748.125</v>
      </c>
      <c r="O54" s="83"/>
      <c r="P54" s="84">
        <f>+N54/N67</f>
        <v>0.16420659008245675</v>
      </c>
    </row>
    <row r="55" spans="1:16" ht="60.75" thickBot="1">
      <c r="A55" s="85">
        <v>60.1</v>
      </c>
      <c r="B55" s="90" t="s">
        <v>146</v>
      </c>
      <c r="C55" s="93" t="s">
        <v>137</v>
      </c>
      <c r="D55" s="92">
        <f>+'Wood Rural'!Q71</f>
        <v>393.75</v>
      </c>
      <c r="E55" s="94">
        <v>0.6</v>
      </c>
      <c r="F55" s="94">
        <v>1.2</v>
      </c>
      <c r="G55" s="94">
        <v>0.1</v>
      </c>
      <c r="H55" s="94">
        <v>0</v>
      </c>
      <c r="I55" s="94">
        <f t="shared" si="0"/>
        <v>1.9</v>
      </c>
      <c r="J55" s="94">
        <f t="shared" si="1"/>
        <v>236.25</v>
      </c>
      <c r="K55" s="88">
        <f t="shared" si="2"/>
        <v>472.5</v>
      </c>
      <c r="L55" s="88">
        <f t="shared" si="3"/>
        <v>39.375</v>
      </c>
      <c r="M55" s="88">
        <f t="shared" si="4"/>
        <v>0</v>
      </c>
      <c r="N55" s="88">
        <f t="shared" si="5"/>
        <v>748.125</v>
      </c>
      <c r="O55" s="88"/>
    </row>
    <row r="56" spans="1:16" ht="16.5" thickBot="1">
      <c r="A56" s="81">
        <v>70</v>
      </c>
      <c r="B56" s="379" t="s">
        <v>7</v>
      </c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1"/>
      <c r="N56" s="82">
        <f>SUM(N57:O57)</f>
        <v>226.39500000000001</v>
      </c>
      <c r="O56" s="83"/>
      <c r="P56" s="84">
        <f>+N56/N67</f>
        <v>4.9691630358185856E-2</v>
      </c>
    </row>
    <row r="57" spans="1:16" ht="30.75" thickBot="1">
      <c r="A57" s="85">
        <v>70.099999999999994</v>
      </c>
      <c r="B57" s="90" t="s">
        <v>149</v>
      </c>
      <c r="C57" s="93" t="s">
        <v>122</v>
      </c>
      <c r="D57" s="92">
        <v>12.9</v>
      </c>
      <c r="E57" s="94">
        <v>5.5</v>
      </c>
      <c r="F57" s="94">
        <v>11</v>
      </c>
      <c r="G57" s="94">
        <v>1.05</v>
      </c>
      <c r="H57" s="94">
        <v>0</v>
      </c>
      <c r="I57" s="94">
        <f t="shared" si="0"/>
        <v>17.55</v>
      </c>
      <c r="J57" s="94">
        <f t="shared" si="1"/>
        <v>70.95</v>
      </c>
      <c r="K57" s="88">
        <f t="shared" si="2"/>
        <v>141.9</v>
      </c>
      <c r="L57" s="88">
        <f t="shared" si="3"/>
        <v>13.545000000000002</v>
      </c>
      <c r="M57" s="88">
        <f t="shared" si="4"/>
        <v>0</v>
      </c>
      <c r="N57" s="88">
        <f t="shared" si="5"/>
        <v>226.39500000000001</v>
      </c>
      <c r="O57" s="88"/>
    </row>
    <row r="58" spans="1:16" ht="16.5" thickBot="1">
      <c r="A58" s="81">
        <v>80</v>
      </c>
      <c r="B58" s="379" t="s">
        <v>150</v>
      </c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1"/>
      <c r="N58" s="82">
        <f>SUM(N59:N61)</f>
        <v>457</v>
      </c>
      <c r="O58" s="83"/>
      <c r="P58" s="84">
        <f>+N58/N67</f>
        <v>0.10030731718320164</v>
      </c>
    </row>
    <row r="59" spans="1:16" ht="105">
      <c r="A59" s="85">
        <v>80.099999999999994</v>
      </c>
      <c r="B59" s="90" t="s">
        <v>151</v>
      </c>
      <c r="C59" s="85" t="s">
        <v>152</v>
      </c>
      <c r="D59" s="87">
        <v>1</v>
      </c>
      <c r="E59" s="88">
        <v>45</v>
      </c>
      <c r="F59" s="88">
        <v>102.5</v>
      </c>
      <c r="G59" s="88">
        <v>8</v>
      </c>
      <c r="H59" s="88">
        <v>0</v>
      </c>
      <c r="I59" s="88">
        <f t="shared" si="0"/>
        <v>155.5</v>
      </c>
      <c r="J59" s="88">
        <f t="shared" si="1"/>
        <v>45</v>
      </c>
      <c r="K59" s="88">
        <f t="shared" si="2"/>
        <v>102.5</v>
      </c>
      <c r="L59" s="88">
        <f t="shared" si="3"/>
        <v>8</v>
      </c>
      <c r="M59" s="88">
        <f t="shared" si="4"/>
        <v>0</v>
      </c>
      <c r="N59" s="88">
        <f t="shared" si="5"/>
        <v>155.5</v>
      </c>
      <c r="O59" s="88"/>
    </row>
    <row r="60" spans="1:16" ht="60">
      <c r="A60" s="85">
        <v>80.2</v>
      </c>
      <c r="B60" s="90" t="s">
        <v>153</v>
      </c>
      <c r="C60" s="85" t="s">
        <v>152</v>
      </c>
      <c r="D60" s="87">
        <v>1</v>
      </c>
      <c r="E60" s="88">
        <v>16.75</v>
      </c>
      <c r="F60" s="88">
        <v>93.25</v>
      </c>
      <c r="G60" s="88">
        <v>4</v>
      </c>
      <c r="H60" s="88">
        <v>0</v>
      </c>
      <c r="I60" s="88">
        <f t="shared" si="0"/>
        <v>114</v>
      </c>
      <c r="J60" s="88">
        <f t="shared" si="1"/>
        <v>16.75</v>
      </c>
      <c r="K60" s="88">
        <f t="shared" si="2"/>
        <v>93.25</v>
      </c>
      <c r="L60" s="88">
        <f t="shared" si="3"/>
        <v>4</v>
      </c>
      <c r="M60" s="88">
        <f t="shared" si="4"/>
        <v>0</v>
      </c>
      <c r="N60" s="88">
        <f t="shared" si="5"/>
        <v>114</v>
      </c>
      <c r="O60" s="88"/>
    </row>
    <row r="61" spans="1:16" ht="60.75" thickBot="1">
      <c r="A61" s="85">
        <v>80.3</v>
      </c>
      <c r="B61" s="90" t="s">
        <v>154</v>
      </c>
      <c r="C61" s="85" t="s">
        <v>152</v>
      </c>
      <c r="D61" s="87">
        <v>2</v>
      </c>
      <c r="E61" s="88">
        <v>12.75</v>
      </c>
      <c r="F61" s="88">
        <v>77</v>
      </c>
      <c r="G61" s="88">
        <v>4</v>
      </c>
      <c r="H61" s="88">
        <v>0</v>
      </c>
      <c r="I61" s="88">
        <f t="shared" si="0"/>
        <v>93.75</v>
      </c>
      <c r="J61" s="88">
        <f t="shared" si="1"/>
        <v>25.5</v>
      </c>
      <c r="K61" s="88">
        <f t="shared" si="2"/>
        <v>154</v>
      </c>
      <c r="L61" s="88">
        <f t="shared" si="3"/>
        <v>8</v>
      </c>
      <c r="M61" s="88">
        <f t="shared" si="4"/>
        <v>0</v>
      </c>
      <c r="N61" s="88">
        <f t="shared" si="5"/>
        <v>187.5</v>
      </c>
      <c r="O61" s="88"/>
    </row>
    <row r="62" spans="1:16" ht="16.5" thickBot="1">
      <c r="A62" s="81">
        <v>90</v>
      </c>
      <c r="B62" s="379" t="s">
        <v>155</v>
      </c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1"/>
      <c r="N62" s="82">
        <f>SUM(N63:N64)</f>
        <v>332.21800000000002</v>
      </c>
      <c r="O62" s="83"/>
      <c r="P62" s="84">
        <f>+N62/N67</f>
        <v>7.2918810284395813E-2</v>
      </c>
    </row>
    <row r="63" spans="1:16" ht="33" customHeight="1">
      <c r="A63" s="85">
        <v>90.1</v>
      </c>
      <c r="B63" s="90" t="s">
        <v>156</v>
      </c>
      <c r="C63" s="85" t="s">
        <v>122</v>
      </c>
      <c r="D63" s="92">
        <v>38.630000000000003</v>
      </c>
      <c r="E63" s="94">
        <v>0.72</v>
      </c>
      <c r="F63" s="94">
        <v>3.5</v>
      </c>
      <c r="G63" s="94">
        <v>0.08</v>
      </c>
      <c r="H63" s="94">
        <v>0</v>
      </c>
      <c r="I63" s="94">
        <f>+E63+F63+G63+H63</f>
        <v>4.3</v>
      </c>
      <c r="J63" s="88">
        <f>+E63*D63</f>
        <v>27.813600000000001</v>
      </c>
      <c r="K63" s="88">
        <f>+F63*D63</f>
        <v>135.20500000000001</v>
      </c>
      <c r="L63" s="88">
        <f>+G63*D63</f>
        <v>3.0904000000000003</v>
      </c>
      <c r="M63" s="88">
        <f>+H63*D63</f>
        <v>0</v>
      </c>
      <c r="N63" s="88">
        <f>+I63*D63</f>
        <v>166.10900000000001</v>
      </c>
      <c r="O63" s="88"/>
    </row>
    <row r="64" spans="1:16" ht="33" customHeight="1" thickBot="1">
      <c r="A64" s="85">
        <v>90.2</v>
      </c>
      <c r="B64" s="90" t="s">
        <v>157</v>
      </c>
      <c r="C64" s="85" t="s">
        <v>122</v>
      </c>
      <c r="D64" s="92">
        <v>38.630000000000003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27.813600000000001</v>
      </c>
      <c r="K64" s="88">
        <f>+F64*D64</f>
        <v>135.20500000000001</v>
      </c>
      <c r="L64" s="88">
        <f>+G64*D64</f>
        <v>3.0904000000000003</v>
      </c>
      <c r="M64" s="88">
        <f>+H64*D64</f>
        <v>0</v>
      </c>
      <c r="N64" s="88">
        <f>+I64*D64</f>
        <v>166.10900000000001</v>
      </c>
      <c r="O64" s="88"/>
    </row>
    <row r="65" spans="1:16" ht="16.5" thickBot="1">
      <c r="A65" s="81">
        <v>100</v>
      </c>
      <c r="B65" s="379" t="s">
        <v>158</v>
      </c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1"/>
      <c r="N65" s="82">
        <f>SUM(N66)</f>
        <v>9.6750000000000007</v>
      </c>
      <c r="O65" s="83"/>
      <c r="P65" s="84">
        <f>+N65/N67</f>
        <v>2.1235739469310198E-3</v>
      </c>
    </row>
    <row r="66" spans="1:16" ht="18" thickBot="1">
      <c r="A66" s="85">
        <v>100.1</v>
      </c>
      <c r="B66" s="86" t="s">
        <v>159</v>
      </c>
      <c r="C66" s="85" t="s">
        <v>122</v>
      </c>
      <c r="D66" s="87">
        <v>19.350000000000001</v>
      </c>
      <c r="E66" s="88">
        <v>0.3</v>
      </c>
      <c r="F66" s="88">
        <v>0</v>
      </c>
      <c r="G66" s="88">
        <v>0.2</v>
      </c>
      <c r="H66" s="88">
        <v>0</v>
      </c>
      <c r="I66" s="88">
        <f>+E66+F66+G66+H66</f>
        <v>0.5</v>
      </c>
      <c r="J66" s="88">
        <f>+E66*D66</f>
        <v>5.8050000000000006</v>
      </c>
      <c r="K66" s="88">
        <f>+F66*D66</f>
        <v>0</v>
      </c>
      <c r="L66" s="88">
        <f>+G66*D66</f>
        <v>3.8700000000000006</v>
      </c>
      <c r="M66" s="88">
        <f>+H66*D66</f>
        <v>0</v>
      </c>
      <c r="N66" s="88">
        <f>+I66*D66</f>
        <v>9.6750000000000007</v>
      </c>
      <c r="O66" s="88"/>
    </row>
    <row r="67" spans="1:16" ht="16.5" thickBot="1">
      <c r="A67" s="95"/>
      <c r="B67" s="388" t="s">
        <v>160</v>
      </c>
      <c r="C67" s="389"/>
      <c r="D67" s="389"/>
      <c r="E67" s="389"/>
      <c r="F67" s="389"/>
      <c r="G67" s="389"/>
      <c r="H67" s="389"/>
      <c r="I67" s="389"/>
      <c r="J67" s="389"/>
      <c r="K67" s="389"/>
      <c r="L67" s="389"/>
      <c r="M67" s="390"/>
      <c r="N67" s="96">
        <f>+N65+N62+N58+N56+N54+N51+N46+N41+N37+N34</f>
        <v>4555.9986333333345</v>
      </c>
      <c r="O67" s="97">
        <f>+G21</f>
        <v>4126.541533333334</v>
      </c>
      <c r="P67" s="98">
        <f>+SUM(P34:P65)</f>
        <v>0.99999999999999978</v>
      </c>
    </row>
    <row r="68" spans="1:16">
      <c r="A68" s="85"/>
      <c r="B68" s="99"/>
      <c r="C68" s="85"/>
      <c r="D68" s="87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85" t="s">
        <v>161</v>
      </c>
      <c r="B70" s="386"/>
      <c r="C70" s="386"/>
      <c r="D70" s="386"/>
      <c r="E70" s="386"/>
      <c r="F70" s="386"/>
      <c r="G70" s="386"/>
      <c r="H70" s="386"/>
      <c r="I70" s="386"/>
      <c r="J70" s="386"/>
      <c r="K70" s="386"/>
      <c r="L70" s="386"/>
      <c r="M70" s="386"/>
      <c r="N70" s="387"/>
      <c r="O70" s="80"/>
    </row>
    <row r="71" spans="1:16" ht="16.5" thickBot="1">
      <c r="A71" s="81">
        <v>10</v>
      </c>
      <c r="B71" s="379" t="s">
        <v>120</v>
      </c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1"/>
      <c r="N71" s="82">
        <f>+SUM(N72:N73)</f>
        <v>15.093</v>
      </c>
      <c r="O71" s="83"/>
      <c r="P71" s="84">
        <f>+N71/N104</f>
        <v>3.3127753572123903E-3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19.350000000000001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2.9025000000000003</v>
      </c>
      <c r="K72" s="88">
        <f>+F72*D72</f>
        <v>0</v>
      </c>
      <c r="L72" s="88">
        <f>+G72*D72</f>
        <v>3.8700000000000006</v>
      </c>
      <c r="M72" s="88">
        <f>+H72*D72</f>
        <v>0</v>
      </c>
      <c r="N72" s="88">
        <f>+I72*D72</f>
        <v>6.7725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19.350000000000001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3.4830000000000001</v>
      </c>
      <c r="K73" s="88">
        <f>+F73*D73</f>
        <v>2.9025000000000003</v>
      </c>
      <c r="L73" s="88">
        <f>+G73*D73</f>
        <v>1.9350000000000003</v>
      </c>
      <c r="M73" s="88">
        <f>+H73*D73</f>
        <v>0</v>
      </c>
      <c r="N73" s="88">
        <f>+I73*D73</f>
        <v>8.3204999999999991</v>
      </c>
      <c r="O73" s="88"/>
    </row>
    <row r="74" spans="1:16" ht="16.5" thickBot="1">
      <c r="A74" s="81">
        <v>20</v>
      </c>
      <c r="B74" s="379" t="s">
        <v>124</v>
      </c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1"/>
      <c r="N74" s="82">
        <f>+N75+N76+N77</f>
        <v>56.601300000000002</v>
      </c>
      <c r="O74" s="83"/>
      <c r="P74" s="84">
        <f>+N74/N104</f>
        <v>1.2423467291206896E-2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5.81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3.4859999999999998</v>
      </c>
      <c r="K75" s="88">
        <f>+F75*D75</f>
        <v>0</v>
      </c>
      <c r="L75" s="88">
        <f>+G75*D75</f>
        <v>3.6602999999999999</v>
      </c>
      <c r="M75" s="88">
        <f>+H75*D75</f>
        <v>0</v>
      </c>
      <c r="N75" s="88">
        <f>+I75*D75</f>
        <v>7.1462999999999992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9.68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4.84</v>
      </c>
      <c r="K76" s="88">
        <f>+F76*D76</f>
        <v>9.68</v>
      </c>
      <c r="L76" s="88">
        <f>+G76*D76</f>
        <v>7.26</v>
      </c>
      <c r="M76" s="88">
        <f>+H76*D76</f>
        <v>0</v>
      </c>
      <c r="N76" s="88">
        <f>+I76*D76</f>
        <v>21.78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7.38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7.38</v>
      </c>
      <c r="K77" s="88">
        <f>+F77*D77</f>
        <v>0</v>
      </c>
      <c r="L77" s="88">
        <f>+G77*D77</f>
        <v>20.294999999999998</v>
      </c>
      <c r="M77" s="88">
        <f>+H77*D77</f>
        <v>0</v>
      </c>
      <c r="N77" s="88">
        <f>+I77*D77</f>
        <v>27.675000000000001</v>
      </c>
      <c r="O77" s="88"/>
    </row>
    <row r="78" spans="1:16" ht="16.5" thickBot="1">
      <c r="A78" s="81">
        <v>30</v>
      </c>
      <c r="B78" s="379" t="s">
        <v>6</v>
      </c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1"/>
      <c r="N78" s="82">
        <f>SUM(N79:O82)</f>
        <v>348.0877999999999</v>
      </c>
      <c r="O78" s="83"/>
      <c r="P78" s="84">
        <f>+N78/N104</f>
        <v>7.6402086131734895E-2</v>
      </c>
    </row>
    <row r="79" spans="1:16" ht="17.25">
      <c r="A79" s="85">
        <v>30.1</v>
      </c>
      <c r="B79" s="86" t="s">
        <v>129</v>
      </c>
      <c r="C79" s="85" t="s">
        <v>126</v>
      </c>
      <c r="D79" s="92">
        <v>3.21</v>
      </c>
      <c r="E79" s="88">
        <v>2</v>
      </c>
      <c r="F79" s="88">
        <v>0</v>
      </c>
      <c r="G79" s="88">
        <v>0.57999999999999996</v>
      </c>
      <c r="H79" s="88">
        <v>0</v>
      </c>
      <c r="I79" s="88">
        <f>+E79+F79+G79+H79</f>
        <v>2.58</v>
      </c>
      <c r="J79" s="88">
        <f>+E79*D79</f>
        <v>6.42</v>
      </c>
      <c r="K79" s="88">
        <f>+F79*D79</f>
        <v>0</v>
      </c>
      <c r="L79" s="88">
        <f>+G79*D79</f>
        <v>1.8617999999999999</v>
      </c>
      <c r="M79" s="88">
        <f>+H79*D79</f>
        <v>0</v>
      </c>
      <c r="N79" s="88">
        <f>+I79*D79</f>
        <v>8.2818000000000005</v>
      </c>
      <c r="O79" s="88"/>
    </row>
    <row r="80" spans="1:16" ht="30">
      <c r="A80" s="85">
        <v>30.2</v>
      </c>
      <c r="B80" s="90" t="s">
        <v>128</v>
      </c>
      <c r="C80" s="85" t="s">
        <v>126</v>
      </c>
      <c r="D80" s="92">
        <v>4.08</v>
      </c>
      <c r="E80" s="88">
        <v>1</v>
      </c>
      <c r="F80" s="88">
        <v>0</v>
      </c>
      <c r="G80" s="88">
        <v>2.75</v>
      </c>
      <c r="H80" s="88">
        <v>0</v>
      </c>
      <c r="I80" s="88">
        <f>+E80+F80+G80+H80</f>
        <v>3.75</v>
      </c>
      <c r="J80" s="88">
        <f>+E80*D80</f>
        <v>4.08</v>
      </c>
      <c r="K80" s="88">
        <f>+F80*D80</f>
        <v>0</v>
      </c>
      <c r="L80" s="88">
        <f>+G80*D80</f>
        <v>11.22</v>
      </c>
      <c r="M80" s="88">
        <f>+H80*D80</f>
        <v>0</v>
      </c>
      <c r="N80" s="88">
        <f>+I80*D80</f>
        <v>15.3</v>
      </c>
      <c r="O80" s="88"/>
    </row>
    <row r="81" spans="1:16" ht="30">
      <c r="A81" s="85">
        <v>30.3</v>
      </c>
      <c r="B81" s="90" t="s">
        <v>164</v>
      </c>
      <c r="C81" s="85" t="s">
        <v>122</v>
      </c>
      <c r="D81" s="92">
        <v>17.829999999999998</v>
      </c>
      <c r="E81" s="88">
        <v>5.2</v>
      </c>
      <c r="F81" s="88">
        <v>6</v>
      </c>
      <c r="G81" s="88">
        <v>1.75</v>
      </c>
      <c r="H81" s="88">
        <v>0</v>
      </c>
      <c r="I81" s="88">
        <f>+E81+F81+G81+H81</f>
        <v>12.95</v>
      </c>
      <c r="J81" s="88">
        <f>+E81*D81</f>
        <v>92.715999999999994</v>
      </c>
      <c r="K81" s="88">
        <f>+F81*D81</f>
        <v>106.97999999999999</v>
      </c>
      <c r="L81" s="88">
        <f>+G81*D81</f>
        <v>31.202499999999997</v>
      </c>
      <c r="M81" s="88">
        <f>+H81*D81</f>
        <v>0</v>
      </c>
      <c r="N81" s="88">
        <f>+I81*D81</f>
        <v>230.89849999999996</v>
      </c>
      <c r="O81" s="88"/>
    </row>
    <row r="82" spans="1:16" ht="30.75" thickBot="1">
      <c r="A82" s="85">
        <v>30.4</v>
      </c>
      <c r="B82" s="90" t="s">
        <v>165</v>
      </c>
      <c r="C82" s="85" t="s">
        <v>122</v>
      </c>
      <c r="D82" s="92">
        <v>17.829999999999998</v>
      </c>
      <c r="E82" s="88">
        <v>1.5</v>
      </c>
      <c r="F82" s="88">
        <v>2.5</v>
      </c>
      <c r="G82" s="88">
        <v>1.25</v>
      </c>
      <c r="H82" s="88">
        <v>0</v>
      </c>
      <c r="I82" s="88">
        <f>+E82+F82+G82+H82</f>
        <v>5.25</v>
      </c>
      <c r="J82" s="88">
        <f>+E82*D82</f>
        <v>26.744999999999997</v>
      </c>
      <c r="K82" s="88">
        <f>+F82*D82</f>
        <v>44.574999999999996</v>
      </c>
      <c r="L82" s="88">
        <f>+G82*D82</f>
        <v>22.287499999999998</v>
      </c>
      <c r="M82" s="88">
        <f>+H82*D82</f>
        <v>0</v>
      </c>
      <c r="N82" s="88">
        <f>+I82*D82</f>
        <v>93.607499999999987</v>
      </c>
      <c r="O82" s="88"/>
    </row>
    <row r="83" spans="1:16" ht="16.5" thickBot="1">
      <c r="A83" s="81">
        <v>40</v>
      </c>
      <c r="B83" s="379" t="s">
        <v>8</v>
      </c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1"/>
      <c r="N83" s="82">
        <f>SUM(N84:N87)</f>
        <v>1947.6575333333335</v>
      </c>
      <c r="O83" s="83"/>
      <c r="P83" s="84">
        <f>+N83/N104</f>
        <v>0.4274930021013541</v>
      </c>
    </row>
    <row r="84" spans="1:16" ht="60">
      <c r="A84" s="85">
        <v>40.1</v>
      </c>
      <c r="B84" s="90" t="s">
        <v>162</v>
      </c>
      <c r="C84" s="93" t="s">
        <v>137</v>
      </c>
      <c r="D84" s="92">
        <f>+'Wood Rural'!Q93</f>
        <v>604.66666666666663</v>
      </c>
      <c r="E84" s="94">
        <v>0.45</v>
      </c>
      <c r="F84" s="94">
        <v>1</v>
      </c>
      <c r="G84" s="94">
        <v>0.1</v>
      </c>
      <c r="H84" s="94">
        <v>0</v>
      </c>
      <c r="I84" s="94">
        <f>+E84+F84+G84+H84</f>
        <v>1.55</v>
      </c>
      <c r="J84" s="88">
        <f>+E84*D84</f>
        <v>272.09999999999997</v>
      </c>
      <c r="K84" s="88">
        <f>+F84*D84</f>
        <v>604.66666666666663</v>
      </c>
      <c r="L84" s="88">
        <f>+G84*D84</f>
        <v>60.466666666666669</v>
      </c>
      <c r="M84" s="88">
        <f>+H84*D84</f>
        <v>0</v>
      </c>
      <c r="N84" s="88">
        <f>+I84*D84</f>
        <v>937.23333333333335</v>
      </c>
      <c r="O84" s="88"/>
    </row>
    <row r="85" spans="1:16">
      <c r="A85" s="85">
        <v>40.200000000000003</v>
      </c>
      <c r="B85" s="90" t="s">
        <v>138</v>
      </c>
      <c r="C85" s="93" t="s">
        <v>139</v>
      </c>
      <c r="D85" s="92">
        <v>1</v>
      </c>
      <c r="E85" s="94">
        <v>0</v>
      </c>
      <c r="F85" s="94">
        <v>20.149999999999999</v>
      </c>
      <c r="G85" s="94">
        <v>5</v>
      </c>
      <c r="H85" s="94">
        <v>0</v>
      </c>
      <c r="I85" s="94">
        <f>+E85+F85+G85+H85</f>
        <v>25.15</v>
      </c>
      <c r="J85" s="88">
        <f>+E85*D85</f>
        <v>0</v>
      </c>
      <c r="K85" s="88">
        <f>+F85*D85</f>
        <v>20.149999999999999</v>
      </c>
      <c r="L85" s="88">
        <f>+G85*D85</f>
        <v>5</v>
      </c>
      <c r="M85" s="88">
        <f>+H85*D85</f>
        <v>0</v>
      </c>
      <c r="N85" s="88">
        <f>+I85*D85</f>
        <v>25.15</v>
      </c>
      <c r="O85" s="88"/>
    </row>
    <row r="86" spans="1:16" ht="60">
      <c r="A86" s="85">
        <v>40.299999999999997</v>
      </c>
      <c r="B86" s="90" t="s">
        <v>163</v>
      </c>
      <c r="C86" s="93" t="s">
        <v>137</v>
      </c>
      <c r="D86" s="92">
        <f>+D84</f>
        <v>604.66666666666663</v>
      </c>
      <c r="E86" s="94">
        <v>0.2</v>
      </c>
      <c r="F86" s="94">
        <v>0.05</v>
      </c>
      <c r="G86" s="94">
        <v>0.08</v>
      </c>
      <c r="H86" s="94">
        <v>0</v>
      </c>
      <c r="I86" s="94">
        <f>+E86+F86+G86+H86</f>
        <v>0.33</v>
      </c>
      <c r="J86" s="88">
        <f>+E86*D86</f>
        <v>120.93333333333334</v>
      </c>
      <c r="K86" s="88">
        <f>+F86*D86</f>
        <v>30.233333333333334</v>
      </c>
      <c r="L86" s="88">
        <f>+G86*D86</f>
        <v>48.373333333333335</v>
      </c>
      <c r="M86" s="88">
        <f>+H86*D86</f>
        <v>0</v>
      </c>
      <c r="N86" s="88">
        <f>+I86*D86</f>
        <v>199.54</v>
      </c>
      <c r="O86" s="88"/>
    </row>
    <row r="87" spans="1:16" ht="45.75" thickBot="1">
      <c r="A87" s="85">
        <v>40.4</v>
      </c>
      <c r="B87" s="90" t="s">
        <v>141</v>
      </c>
      <c r="C87" s="85" t="s">
        <v>122</v>
      </c>
      <c r="D87" s="87">
        <v>38.630000000000003</v>
      </c>
      <c r="E87" s="88">
        <v>5.5</v>
      </c>
      <c r="F87" s="88">
        <v>14.84</v>
      </c>
      <c r="G87" s="88">
        <v>0</v>
      </c>
      <c r="H87" s="88">
        <v>0</v>
      </c>
      <c r="I87" s="88">
        <f>+E87+F87+G87+H87</f>
        <v>20.34</v>
      </c>
      <c r="J87" s="88">
        <f>+E87*D87</f>
        <v>212.465</v>
      </c>
      <c r="K87" s="88">
        <f>+F87*D87</f>
        <v>573.26920000000007</v>
      </c>
      <c r="L87" s="88">
        <f>+G87*D87</f>
        <v>0</v>
      </c>
      <c r="M87" s="88">
        <f>+H87*D87</f>
        <v>0</v>
      </c>
      <c r="N87" s="88">
        <f>+I87*D87</f>
        <v>785.7342000000001</v>
      </c>
      <c r="O87" s="88"/>
    </row>
    <row r="88" spans="1:16" ht="16.5" thickBot="1">
      <c r="A88" s="81">
        <v>50</v>
      </c>
      <c r="B88" s="379" t="s">
        <v>142</v>
      </c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1"/>
      <c r="N88" s="82">
        <f>+N89+N90</f>
        <v>415.14600000000002</v>
      </c>
      <c r="O88" s="83"/>
      <c r="P88" s="84">
        <f>+N88/N104</f>
        <v>9.1120747263320423E-2</v>
      </c>
    </row>
    <row r="89" spans="1:16" ht="30">
      <c r="A89" s="85">
        <v>50.1</v>
      </c>
      <c r="B89" s="90" t="s">
        <v>143</v>
      </c>
      <c r="C89" s="85" t="s">
        <v>137</v>
      </c>
      <c r="D89" s="92">
        <f>+'Wood Rural'!Q153</f>
        <v>120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54</v>
      </c>
      <c r="K89" s="88">
        <f>+F89*D89</f>
        <v>120</v>
      </c>
      <c r="L89" s="88">
        <f>+G89*D89</f>
        <v>12</v>
      </c>
      <c r="M89" s="88">
        <f>+H89*D89</f>
        <v>0</v>
      </c>
      <c r="N89" s="88">
        <f>+I89*D89</f>
        <v>186</v>
      </c>
      <c r="O89" s="88"/>
    </row>
    <row r="90" spans="1:16" ht="45.75" thickBot="1">
      <c r="A90" s="85">
        <v>50.2</v>
      </c>
      <c r="B90" s="90" t="s">
        <v>144</v>
      </c>
      <c r="C90" s="85" t="s">
        <v>122</v>
      </c>
      <c r="D90" s="87">
        <v>21.72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48.87</v>
      </c>
      <c r="K90" s="88">
        <f>+F90*D90</f>
        <v>166.15799999999999</v>
      </c>
      <c r="L90" s="88">
        <f>+G90*D90</f>
        <v>14.118</v>
      </c>
      <c r="M90" s="88">
        <f>+H90*D90</f>
        <v>0</v>
      </c>
      <c r="N90" s="88">
        <f>+I90*D90</f>
        <v>229.14600000000002</v>
      </c>
      <c r="O90" s="88"/>
    </row>
    <row r="91" spans="1:16" ht="16.5" thickBot="1">
      <c r="A91" s="81">
        <v>60</v>
      </c>
      <c r="B91" s="379" t="s">
        <v>145</v>
      </c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1"/>
      <c r="N91" s="82">
        <f>SUM(N92:N92)</f>
        <v>748.125</v>
      </c>
      <c r="O91" s="83"/>
      <c r="P91" s="84">
        <f>+N91/N104</f>
        <v>0.16420659008245675</v>
      </c>
    </row>
    <row r="92" spans="1:16" ht="60.75" thickBot="1">
      <c r="A92" s="85">
        <v>60.1</v>
      </c>
      <c r="B92" s="90" t="s">
        <v>146</v>
      </c>
      <c r="C92" s="85" t="s">
        <v>137</v>
      </c>
      <c r="D92" s="92">
        <f>+'Wood Rural'!Q154</f>
        <v>393.75</v>
      </c>
      <c r="E92" s="94">
        <v>0.6</v>
      </c>
      <c r="F92" s="94">
        <v>1.2</v>
      </c>
      <c r="G92" s="94">
        <v>0.1</v>
      </c>
      <c r="H92" s="94">
        <v>0</v>
      </c>
      <c r="I92" s="88">
        <f>+E92+F92+G92+H92</f>
        <v>1.9</v>
      </c>
      <c r="J92" s="88">
        <f>+E92*D92</f>
        <v>236.25</v>
      </c>
      <c r="K92" s="88">
        <f>+F92*D92</f>
        <v>472.5</v>
      </c>
      <c r="L92" s="88">
        <f>+G92*D92</f>
        <v>39.375</v>
      </c>
      <c r="M92" s="88">
        <f>+H92*D92</f>
        <v>0</v>
      </c>
      <c r="N92" s="88">
        <f>+I92*D92</f>
        <v>748.125</v>
      </c>
      <c r="O92" s="88"/>
    </row>
    <row r="93" spans="1:16" ht="16.5" thickBot="1">
      <c r="A93" s="81">
        <v>70</v>
      </c>
      <c r="B93" s="379" t="s">
        <v>7</v>
      </c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1"/>
      <c r="N93" s="82">
        <f>SUM(N94:O94)</f>
        <v>226.39500000000001</v>
      </c>
      <c r="O93" s="83"/>
      <c r="P93" s="84">
        <f>+N93/N104</f>
        <v>4.9691630358185856E-2</v>
      </c>
    </row>
    <row r="94" spans="1:16" ht="30.75" thickBot="1">
      <c r="A94" s="85">
        <v>70.099999999999994</v>
      </c>
      <c r="B94" s="90" t="s">
        <v>149</v>
      </c>
      <c r="C94" s="85" t="s">
        <v>122</v>
      </c>
      <c r="D94" s="87">
        <v>12.9</v>
      </c>
      <c r="E94" s="88">
        <v>5.5</v>
      </c>
      <c r="F94" s="88">
        <v>11</v>
      </c>
      <c r="G94" s="88">
        <v>1.05</v>
      </c>
      <c r="H94" s="88">
        <v>0</v>
      </c>
      <c r="I94" s="88">
        <f>+E94+F94+G94+H94</f>
        <v>17.55</v>
      </c>
      <c r="J94" s="88">
        <f>+E94*D94</f>
        <v>70.95</v>
      </c>
      <c r="K94" s="88">
        <f>+F94*D94</f>
        <v>141.9</v>
      </c>
      <c r="L94" s="88">
        <f>+G94*D94</f>
        <v>13.545000000000002</v>
      </c>
      <c r="M94" s="88">
        <f>+H94*D94</f>
        <v>0</v>
      </c>
      <c r="N94" s="88">
        <f>+I94*D94</f>
        <v>226.39500000000001</v>
      </c>
      <c r="O94" s="88"/>
    </row>
    <row r="95" spans="1:16" ht="16.5" thickBot="1">
      <c r="A95" s="81">
        <v>80</v>
      </c>
      <c r="B95" s="379" t="s">
        <v>150</v>
      </c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1"/>
      <c r="N95" s="82">
        <f>SUM(N96:N98)</f>
        <v>457</v>
      </c>
      <c r="O95" s="83"/>
      <c r="P95" s="84">
        <f>+N95/N104</f>
        <v>0.10030731718320164</v>
      </c>
    </row>
    <row r="96" spans="1:16" ht="105">
      <c r="A96" s="85">
        <v>80.099999999999994</v>
      </c>
      <c r="B96" s="90" t="s">
        <v>151</v>
      </c>
      <c r="C96" s="85" t="s">
        <v>152</v>
      </c>
      <c r="D96" s="87">
        <v>1</v>
      </c>
      <c r="E96" s="88">
        <v>45</v>
      </c>
      <c r="F96" s="88">
        <v>102.5</v>
      </c>
      <c r="G96" s="88">
        <v>8</v>
      </c>
      <c r="H96" s="88">
        <v>0</v>
      </c>
      <c r="I96" s="88">
        <f>+E96+F96+G96+H96</f>
        <v>155.5</v>
      </c>
      <c r="J96" s="88">
        <f>+E96*D96</f>
        <v>45</v>
      </c>
      <c r="K96" s="88">
        <f>+F96*D96</f>
        <v>102.5</v>
      </c>
      <c r="L96" s="88">
        <f>+G96*D96</f>
        <v>8</v>
      </c>
      <c r="M96" s="88">
        <f>+H96*D96</f>
        <v>0</v>
      </c>
      <c r="N96" s="88">
        <f>+I96*D96</f>
        <v>155.5</v>
      </c>
      <c r="O96" s="88"/>
    </row>
    <row r="97" spans="1:16" ht="60">
      <c r="A97" s="85">
        <v>80.2</v>
      </c>
      <c r="B97" s="90" t="s">
        <v>153</v>
      </c>
      <c r="C97" s="85" t="s">
        <v>152</v>
      </c>
      <c r="D97" s="87">
        <v>1</v>
      </c>
      <c r="E97" s="88">
        <v>16.75</v>
      </c>
      <c r="F97" s="88">
        <v>93.25</v>
      </c>
      <c r="G97" s="88">
        <v>4</v>
      </c>
      <c r="H97" s="88">
        <v>0</v>
      </c>
      <c r="I97" s="88">
        <f>+E97+F97+G97+H97</f>
        <v>114</v>
      </c>
      <c r="J97" s="88">
        <f>+E97*D97</f>
        <v>16.75</v>
      </c>
      <c r="K97" s="88">
        <f>+F97*D97</f>
        <v>93.25</v>
      </c>
      <c r="L97" s="88">
        <f>+G97*D97</f>
        <v>4</v>
      </c>
      <c r="M97" s="88">
        <f>+H97*D97</f>
        <v>0</v>
      </c>
      <c r="N97" s="88">
        <f>+I97*D97</f>
        <v>114</v>
      </c>
      <c r="O97" s="88"/>
    </row>
    <row r="98" spans="1:16" ht="60.75" thickBot="1">
      <c r="A98" s="85">
        <v>80.3</v>
      </c>
      <c r="B98" s="90" t="s">
        <v>154</v>
      </c>
      <c r="C98" s="85" t="s">
        <v>152</v>
      </c>
      <c r="D98" s="87">
        <v>2</v>
      </c>
      <c r="E98" s="88">
        <v>12.75</v>
      </c>
      <c r="F98" s="88">
        <v>77</v>
      </c>
      <c r="G98" s="88">
        <v>4</v>
      </c>
      <c r="H98" s="88">
        <v>0</v>
      </c>
      <c r="I98" s="88">
        <f>+E98+F98+G98+H98</f>
        <v>93.75</v>
      </c>
      <c r="J98" s="88">
        <f>+E98*D98</f>
        <v>25.5</v>
      </c>
      <c r="K98" s="88">
        <f>+F98*D98</f>
        <v>154</v>
      </c>
      <c r="L98" s="88">
        <f>+G98*D98</f>
        <v>8</v>
      </c>
      <c r="M98" s="88">
        <f>+H98*D98</f>
        <v>0</v>
      </c>
      <c r="N98" s="88">
        <f>+I98*D98</f>
        <v>187.5</v>
      </c>
      <c r="O98" s="88"/>
    </row>
    <row r="99" spans="1:16" ht="16.5" thickBot="1">
      <c r="A99" s="81">
        <v>90</v>
      </c>
      <c r="B99" s="379" t="s">
        <v>155</v>
      </c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1"/>
      <c r="N99" s="82">
        <f>SUM(N100:N101)</f>
        <v>332.21800000000002</v>
      </c>
      <c r="O99" s="83"/>
      <c r="P99" s="84">
        <f>+N99/N104</f>
        <v>7.2918810284395813E-2</v>
      </c>
    </row>
    <row r="100" spans="1:16" ht="30">
      <c r="A100" s="85">
        <v>90.1</v>
      </c>
      <c r="B100" s="90" t="s">
        <v>156</v>
      </c>
      <c r="C100" s="85" t="s">
        <v>122</v>
      </c>
      <c r="D100" s="92">
        <v>38.630000000000003</v>
      </c>
      <c r="E100" s="94">
        <v>0.72</v>
      </c>
      <c r="F100" s="94">
        <v>3.5</v>
      </c>
      <c r="G100" s="94">
        <v>0.08</v>
      </c>
      <c r="H100" s="94">
        <v>0</v>
      </c>
      <c r="I100" s="88">
        <f>+E100+F100+G100+H100</f>
        <v>4.3</v>
      </c>
      <c r="J100" s="88">
        <f>+E100*D100</f>
        <v>27.813600000000001</v>
      </c>
      <c r="K100" s="88">
        <f>+F100*D100</f>
        <v>135.20500000000001</v>
      </c>
      <c r="L100" s="88">
        <f>+G100*D100</f>
        <v>3.0904000000000003</v>
      </c>
      <c r="M100" s="88">
        <f>+H100*D100</f>
        <v>0</v>
      </c>
      <c r="N100" s="88">
        <f>+I100*D100</f>
        <v>166.10900000000001</v>
      </c>
      <c r="O100" s="88"/>
    </row>
    <row r="101" spans="1:16" ht="30.75" thickBot="1">
      <c r="A101" s="85">
        <v>90.2</v>
      </c>
      <c r="B101" s="90" t="s">
        <v>157</v>
      </c>
      <c r="C101" s="85" t="s">
        <v>122</v>
      </c>
      <c r="D101" s="92">
        <v>38.630000000000003</v>
      </c>
      <c r="E101" s="94">
        <v>0.72</v>
      </c>
      <c r="F101" s="94">
        <v>3.5</v>
      </c>
      <c r="G101" s="94">
        <v>0.08</v>
      </c>
      <c r="H101" s="94">
        <v>0</v>
      </c>
      <c r="I101" s="88">
        <f>+E101+F101+G101+H101</f>
        <v>4.3</v>
      </c>
      <c r="J101" s="88">
        <f>+E101*D101</f>
        <v>27.813600000000001</v>
      </c>
      <c r="K101" s="88">
        <f>+F101*D101</f>
        <v>135.20500000000001</v>
      </c>
      <c r="L101" s="88">
        <f>+G101*D101</f>
        <v>3.0904000000000003</v>
      </c>
      <c r="M101" s="88">
        <f>+H101*D101</f>
        <v>0</v>
      </c>
      <c r="N101" s="88">
        <f>+I101*D101</f>
        <v>166.10900000000001</v>
      </c>
      <c r="O101" s="88"/>
    </row>
    <row r="102" spans="1:16" ht="16.5" thickBot="1">
      <c r="A102" s="81">
        <v>110</v>
      </c>
      <c r="B102" s="379" t="s">
        <v>158</v>
      </c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1"/>
      <c r="N102" s="82">
        <f>SUM(N103)</f>
        <v>9.6750000000000007</v>
      </c>
      <c r="O102" s="83"/>
      <c r="P102" s="84">
        <f>+N102/N104</f>
        <v>2.1235739469310198E-3</v>
      </c>
    </row>
    <row r="103" spans="1:16" ht="18" thickBot="1">
      <c r="A103" s="85">
        <v>110.1</v>
      </c>
      <c r="B103" s="86" t="s">
        <v>159</v>
      </c>
      <c r="C103" s="85" t="s">
        <v>122</v>
      </c>
      <c r="D103" s="87">
        <v>19.350000000000001</v>
      </c>
      <c r="E103" s="88">
        <v>0.3</v>
      </c>
      <c r="F103" s="88">
        <v>0</v>
      </c>
      <c r="G103" s="88">
        <v>0.2</v>
      </c>
      <c r="H103" s="88">
        <v>0</v>
      </c>
      <c r="I103" s="88">
        <f>+E103+F103+G103+H103</f>
        <v>0.5</v>
      </c>
      <c r="J103" s="88">
        <f>+E103*D103</f>
        <v>5.8050000000000006</v>
      </c>
      <c r="K103" s="88">
        <f>+F103*D103</f>
        <v>0</v>
      </c>
      <c r="L103" s="88">
        <f>+G103*D103</f>
        <v>3.8700000000000006</v>
      </c>
      <c r="M103" s="88">
        <f>+H103*D103</f>
        <v>0</v>
      </c>
      <c r="N103" s="88">
        <f>+I103*D103</f>
        <v>9.6750000000000007</v>
      </c>
      <c r="O103" s="88"/>
    </row>
    <row r="104" spans="1:16" ht="16.5" thickBot="1">
      <c r="A104" s="95"/>
      <c r="B104" s="388" t="s">
        <v>160</v>
      </c>
      <c r="C104" s="389"/>
      <c r="D104" s="389"/>
      <c r="E104" s="389"/>
      <c r="F104" s="389"/>
      <c r="G104" s="389"/>
      <c r="H104" s="389"/>
      <c r="I104" s="389"/>
      <c r="J104" s="389"/>
      <c r="K104" s="389"/>
      <c r="L104" s="389"/>
      <c r="M104" s="390"/>
      <c r="N104" s="96">
        <f>+N102+N99+N95+N93+N91+N88+N83+N78+N74+N71</f>
        <v>4555.9986333333345</v>
      </c>
      <c r="O104" s="97">
        <f>+H21</f>
        <v>4126.541533333334</v>
      </c>
      <c r="P104" s="98">
        <f>+SUM(P71:P102)</f>
        <v>0.99999999999999978</v>
      </c>
    </row>
    <row r="105" spans="1:16">
      <c r="A105" s="85"/>
      <c r="B105" s="99"/>
      <c r="C105" s="85"/>
      <c r="D105" s="87"/>
      <c r="E105" s="100"/>
      <c r="F105" s="100"/>
      <c r="G105" s="100"/>
      <c r="H105" s="100"/>
      <c r="I105" s="88"/>
      <c r="J105" s="88"/>
      <c r="K105" s="88"/>
      <c r="L105" s="88"/>
      <c r="M105" s="88"/>
      <c r="N105" s="88"/>
      <c r="O105" s="88"/>
    </row>
    <row r="106" spans="1:16" ht="16.5" collapsed="1" thickBot="1">
      <c r="A106" s="85"/>
      <c r="B106" s="99"/>
      <c r="C106" s="85"/>
      <c r="D106" s="87"/>
      <c r="E106" s="100"/>
      <c r="F106" s="100"/>
      <c r="G106" s="100"/>
      <c r="H106" s="100"/>
      <c r="I106" s="88"/>
      <c r="J106" s="88"/>
      <c r="K106" s="88"/>
      <c r="L106" s="88"/>
      <c r="M106" s="88"/>
      <c r="N106" s="88"/>
      <c r="O106" s="88"/>
    </row>
    <row r="107" spans="1:16" ht="24" thickBot="1">
      <c r="A107" s="385" t="s">
        <v>95</v>
      </c>
      <c r="B107" s="386"/>
      <c r="C107" s="386"/>
      <c r="D107" s="386"/>
      <c r="E107" s="386"/>
      <c r="F107" s="386"/>
      <c r="G107" s="386"/>
      <c r="H107" s="386"/>
      <c r="I107" s="386"/>
      <c r="J107" s="386"/>
      <c r="K107" s="386"/>
      <c r="L107" s="386"/>
      <c r="M107" s="386"/>
      <c r="N107" s="387"/>
      <c r="O107" s="80"/>
    </row>
    <row r="108" spans="1:16" ht="16.5" thickBot="1">
      <c r="A108" s="81">
        <v>10</v>
      </c>
      <c r="B108" s="379" t="s">
        <v>120</v>
      </c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1"/>
      <c r="N108" s="82">
        <f>+SUM(N109:N110)</f>
        <v>15.093</v>
      </c>
      <c r="O108" s="83"/>
      <c r="P108" s="84">
        <f>+N108/N144</f>
        <v>3.664360593476375E-3</v>
      </c>
    </row>
    <row r="109" spans="1:16" ht="17.25">
      <c r="A109" s="85">
        <v>10.1</v>
      </c>
      <c r="B109" s="86" t="s">
        <v>121</v>
      </c>
      <c r="C109" s="85" t="s">
        <v>122</v>
      </c>
      <c r="D109" s="87">
        <v>19.350000000000001</v>
      </c>
      <c r="E109" s="88">
        <v>0.15</v>
      </c>
      <c r="F109" s="88">
        <v>0</v>
      </c>
      <c r="G109" s="88">
        <v>0.2</v>
      </c>
      <c r="H109" s="88">
        <v>0</v>
      </c>
      <c r="I109" s="88">
        <f>+E109+F109+G109+H109</f>
        <v>0.35</v>
      </c>
      <c r="J109" s="88">
        <f>+E109*D109</f>
        <v>2.9025000000000003</v>
      </c>
      <c r="K109" s="88">
        <f>+F109*D109</f>
        <v>0</v>
      </c>
      <c r="L109" s="88">
        <f>+G109*D109</f>
        <v>3.8700000000000006</v>
      </c>
      <c r="M109" s="88">
        <f>+H109*D109</f>
        <v>0</v>
      </c>
      <c r="N109" s="88">
        <f>+I109*D109</f>
        <v>6.7725</v>
      </c>
      <c r="O109" s="88"/>
    </row>
    <row r="110" spans="1:16" ht="18" thickBot="1">
      <c r="A110" s="85">
        <v>10.199999999999999</v>
      </c>
      <c r="B110" s="86" t="s">
        <v>123</v>
      </c>
      <c r="C110" s="85" t="s">
        <v>122</v>
      </c>
      <c r="D110" s="87">
        <v>19.350000000000001</v>
      </c>
      <c r="E110" s="89">
        <v>0.18</v>
      </c>
      <c r="F110" s="89">
        <v>0.15</v>
      </c>
      <c r="G110" s="89">
        <v>0.1</v>
      </c>
      <c r="H110" s="89">
        <v>0</v>
      </c>
      <c r="I110" s="88">
        <f>+E110+F110+G110+H110</f>
        <v>0.42999999999999994</v>
      </c>
      <c r="J110" s="88">
        <f>+E110*D110</f>
        <v>3.4830000000000001</v>
      </c>
      <c r="K110" s="88">
        <f>+F110*D110</f>
        <v>2.9025000000000003</v>
      </c>
      <c r="L110" s="88">
        <f>+G110*D110</f>
        <v>1.9350000000000003</v>
      </c>
      <c r="M110" s="88">
        <f>+H110*D110</f>
        <v>0</v>
      </c>
      <c r="N110" s="88">
        <f>+I110*D110</f>
        <v>8.3204999999999991</v>
      </c>
      <c r="O110" s="88"/>
    </row>
    <row r="111" spans="1:16" ht="16.5" thickBot="1">
      <c r="A111" s="81">
        <v>20</v>
      </c>
      <c r="B111" s="379" t="s">
        <v>124</v>
      </c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1"/>
      <c r="N111" s="82">
        <f>+N112+N113+N114</f>
        <v>56.601300000000002</v>
      </c>
      <c r="O111" s="83"/>
      <c r="P111" s="84">
        <f>+N111/N144</f>
        <v>1.3741971328399546E-2</v>
      </c>
    </row>
    <row r="112" spans="1:16" ht="17.25">
      <c r="A112" s="85">
        <v>20.100000000000001</v>
      </c>
      <c r="B112" s="86" t="s">
        <v>125</v>
      </c>
      <c r="C112" s="85" t="s">
        <v>126</v>
      </c>
      <c r="D112" s="87">
        <v>5.81</v>
      </c>
      <c r="E112" s="88">
        <v>0.6</v>
      </c>
      <c r="F112" s="88">
        <v>0</v>
      </c>
      <c r="G112" s="88">
        <v>0.63</v>
      </c>
      <c r="H112" s="88">
        <v>0</v>
      </c>
      <c r="I112" s="88">
        <f>+E112+F112+G112+H112</f>
        <v>1.23</v>
      </c>
      <c r="J112" s="88">
        <f>+E112*D112</f>
        <v>3.4859999999999998</v>
      </c>
      <c r="K112" s="88">
        <f>+F112*D112</f>
        <v>0</v>
      </c>
      <c r="L112" s="88">
        <f>+G112*D112</f>
        <v>3.6602999999999999</v>
      </c>
      <c r="M112" s="88">
        <f>+H112*D112</f>
        <v>0</v>
      </c>
      <c r="N112" s="88">
        <f>+I112*D112</f>
        <v>7.1462999999999992</v>
      </c>
      <c r="O112" s="88"/>
    </row>
    <row r="113" spans="1:16" ht="17.25">
      <c r="A113" s="85">
        <v>20.2</v>
      </c>
      <c r="B113" s="86" t="s">
        <v>127</v>
      </c>
      <c r="C113" s="85" t="s">
        <v>126</v>
      </c>
      <c r="D113" s="87">
        <v>9.68</v>
      </c>
      <c r="E113" s="88">
        <v>0.5</v>
      </c>
      <c r="F113" s="88">
        <v>1</v>
      </c>
      <c r="G113" s="88">
        <v>0.75</v>
      </c>
      <c r="H113" s="88">
        <v>0</v>
      </c>
      <c r="I113" s="88">
        <f>+E113+F113+G113+H113</f>
        <v>2.25</v>
      </c>
      <c r="J113" s="88">
        <f>+E113*D113</f>
        <v>4.84</v>
      </c>
      <c r="K113" s="88">
        <f>+F113*D113</f>
        <v>9.68</v>
      </c>
      <c r="L113" s="88">
        <f>+G113*D113</f>
        <v>7.26</v>
      </c>
      <c r="M113" s="88">
        <f>+H113*D113</f>
        <v>0</v>
      </c>
      <c r="N113" s="88">
        <f>+I113*D113</f>
        <v>21.78</v>
      </c>
      <c r="O113" s="88"/>
    </row>
    <row r="114" spans="1:16" ht="30.75" thickBot="1">
      <c r="A114" s="85">
        <v>20.3</v>
      </c>
      <c r="B114" s="90" t="s">
        <v>128</v>
      </c>
      <c r="C114" s="85" t="s">
        <v>126</v>
      </c>
      <c r="D114" s="87">
        <v>7.38</v>
      </c>
      <c r="E114" s="88">
        <v>1</v>
      </c>
      <c r="F114" s="88">
        <v>0</v>
      </c>
      <c r="G114" s="88">
        <v>2.75</v>
      </c>
      <c r="H114" s="88">
        <v>0</v>
      </c>
      <c r="I114" s="88">
        <f>+E114+F114+G114+H114</f>
        <v>3.75</v>
      </c>
      <c r="J114" s="88">
        <f>+E114*D114</f>
        <v>7.38</v>
      </c>
      <c r="K114" s="88">
        <f>+F114*D114</f>
        <v>0</v>
      </c>
      <c r="L114" s="88">
        <f>+G114*D114</f>
        <v>20.294999999999998</v>
      </c>
      <c r="M114" s="88">
        <f>+H114*D114</f>
        <v>0</v>
      </c>
      <c r="N114" s="88">
        <f>+I114*D114</f>
        <v>27.675000000000001</v>
      </c>
      <c r="O114" s="88"/>
    </row>
    <row r="115" spans="1:16" ht="16.5" thickBot="1">
      <c r="A115" s="81">
        <v>30</v>
      </c>
      <c r="B115" s="379" t="s">
        <v>6</v>
      </c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1"/>
      <c r="N115" s="82">
        <f>SUM(N116:O119)</f>
        <v>348.0877999999999</v>
      </c>
      <c r="O115" s="83"/>
      <c r="P115" s="84">
        <f>+N115/N144</f>
        <v>8.45106484721318E-2</v>
      </c>
    </row>
    <row r="116" spans="1:16" ht="17.25">
      <c r="A116" s="85">
        <v>30.1</v>
      </c>
      <c r="B116" s="86" t="s">
        <v>129</v>
      </c>
      <c r="C116" s="85" t="s">
        <v>126</v>
      </c>
      <c r="D116" s="92">
        <v>3.21</v>
      </c>
      <c r="E116" s="88">
        <v>2</v>
      </c>
      <c r="F116" s="88">
        <v>0</v>
      </c>
      <c r="G116" s="88">
        <v>0.57999999999999996</v>
      </c>
      <c r="H116" s="88">
        <v>0</v>
      </c>
      <c r="I116" s="88">
        <f>+E116+F116+G116+H116</f>
        <v>2.58</v>
      </c>
      <c r="J116" s="88">
        <f>+E116*D116</f>
        <v>6.42</v>
      </c>
      <c r="K116" s="88">
        <f>+F116*D116</f>
        <v>0</v>
      </c>
      <c r="L116" s="88">
        <f>+G116*D116</f>
        <v>1.8617999999999999</v>
      </c>
      <c r="M116" s="88">
        <f>+H116*D116</f>
        <v>0</v>
      </c>
      <c r="N116" s="88">
        <f>+I116*D116</f>
        <v>8.2818000000000005</v>
      </c>
      <c r="O116" s="88"/>
    </row>
    <row r="117" spans="1:16" ht="30">
      <c r="A117" s="85">
        <v>30.2</v>
      </c>
      <c r="B117" s="90" t="s">
        <v>128</v>
      </c>
      <c r="C117" s="85" t="s">
        <v>126</v>
      </c>
      <c r="D117" s="92">
        <v>4.08</v>
      </c>
      <c r="E117" s="88">
        <v>1</v>
      </c>
      <c r="F117" s="88">
        <v>0</v>
      </c>
      <c r="G117" s="88">
        <v>2.75</v>
      </c>
      <c r="H117" s="88">
        <v>0</v>
      </c>
      <c r="I117" s="88">
        <f>+E117+F117+G117+H117</f>
        <v>3.75</v>
      </c>
      <c r="J117" s="88">
        <f>+E117*D117</f>
        <v>4.08</v>
      </c>
      <c r="K117" s="88">
        <f>+F117*D117</f>
        <v>0</v>
      </c>
      <c r="L117" s="88">
        <f>+G117*D117</f>
        <v>11.22</v>
      </c>
      <c r="M117" s="88">
        <f>+H117*D117</f>
        <v>0</v>
      </c>
      <c r="N117" s="88">
        <f>+I117*D117</f>
        <v>15.3</v>
      </c>
      <c r="O117" s="88"/>
    </row>
    <row r="118" spans="1:16" ht="30">
      <c r="A118" s="85">
        <v>30.3</v>
      </c>
      <c r="B118" s="90" t="s">
        <v>164</v>
      </c>
      <c r="C118" s="85" t="s">
        <v>122</v>
      </c>
      <c r="D118" s="92">
        <v>17.829999999999998</v>
      </c>
      <c r="E118" s="88">
        <v>5.2</v>
      </c>
      <c r="F118" s="88">
        <v>6</v>
      </c>
      <c r="G118" s="88">
        <v>1.75</v>
      </c>
      <c r="H118" s="88">
        <v>0</v>
      </c>
      <c r="I118" s="88">
        <f>+E118+F118+G118+H118</f>
        <v>12.95</v>
      </c>
      <c r="J118" s="88">
        <f>+E118*D118</f>
        <v>92.715999999999994</v>
      </c>
      <c r="K118" s="88">
        <f>+F118*D118</f>
        <v>106.97999999999999</v>
      </c>
      <c r="L118" s="88">
        <f>+G118*D118</f>
        <v>31.202499999999997</v>
      </c>
      <c r="M118" s="88">
        <f>+H118*D118</f>
        <v>0</v>
      </c>
      <c r="N118" s="88">
        <f>+I118*D118</f>
        <v>230.89849999999996</v>
      </c>
      <c r="O118" s="88"/>
    </row>
    <row r="119" spans="1:16" ht="30.75" thickBot="1">
      <c r="A119" s="85">
        <v>30.4</v>
      </c>
      <c r="B119" s="90" t="s">
        <v>165</v>
      </c>
      <c r="C119" s="85" t="s">
        <v>122</v>
      </c>
      <c r="D119" s="92">
        <v>17.829999999999998</v>
      </c>
      <c r="E119" s="88">
        <v>1.5</v>
      </c>
      <c r="F119" s="88">
        <v>2.5</v>
      </c>
      <c r="G119" s="88">
        <v>1.25</v>
      </c>
      <c r="H119" s="88">
        <v>0</v>
      </c>
      <c r="I119" s="88">
        <f>+E119+F119+G119+H119</f>
        <v>5.25</v>
      </c>
      <c r="J119" s="88">
        <f>+E119*D119</f>
        <v>26.744999999999997</v>
      </c>
      <c r="K119" s="88">
        <f>+F119*D119</f>
        <v>44.574999999999996</v>
      </c>
      <c r="L119" s="88">
        <f>+G119*D119</f>
        <v>22.287499999999998</v>
      </c>
      <c r="M119" s="88">
        <f>+H119*D119</f>
        <v>0</v>
      </c>
      <c r="N119" s="88">
        <f>+I119*D119</f>
        <v>93.607499999999987</v>
      </c>
      <c r="O119" s="88"/>
    </row>
    <row r="120" spans="1:16" ht="16.5" thickBot="1">
      <c r="A120" s="81">
        <v>40</v>
      </c>
      <c r="B120" s="379" t="s">
        <v>8</v>
      </c>
      <c r="C120" s="380"/>
      <c r="D120" s="380"/>
      <c r="E120" s="380"/>
      <c r="F120" s="380"/>
      <c r="G120" s="380"/>
      <c r="H120" s="380"/>
      <c r="I120" s="380"/>
      <c r="J120" s="380"/>
      <c r="K120" s="380"/>
      <c r="L120" s="380"/>
      <c r="M120" s="381"/>
      <c r="N120" s="82">
        <f>SUM(N121:N124)</f>
        <v>1974.9036000000001</v>
      </c>
      <c r="O120" s="83"/>
      <c r="P120" s="84">
        <f>+N120/N144</f>
        <v>0.47947783262138938</v>
      </c>
    </row>
    <row r="121" spans="1:16" ht="60">
      <c r="A121" s="85">
        <v>40.1</v>
      </c>
      <c r="B121" s="90" t="s">
        <v>162</v>
      </c>
      <c r="C121" s="93" t="s">
        <v>137</v>
      </c>
      <c r="D121" s="92">
        <f>+'Wood Rural'!Q176</f>
        <v>658.00000000000011</v>
      </c>
      <c r="E121" s="94">
        <v>0.45</v>
      </c>
      <c r="F121" s="94">
        <v>1</v>
      </c>
      <c r="G121" s="94">
        <v>0.1</v>
      </c>
      <c r="H121" s="94">
        <v>0</v>
      </c>
      <c r="I121" s="94">
        <f>+E121+F121+G121+H121</f>
        <v>1.55</v>
      </c>
      <c r="J121" s="88">
        <f>+E121*D121</f>
        <v>296.10000000000008</v>
      </c>
      <c r="K121" s="88">
        <f>+F121*D121</f>
        <v>658.00000000000011</v>
      </c>
      <c r="L121" s="88">
        <f>+G121*D121</f>
        <v>65.800000000000011</v>
      </c>
      <c r="M121" s="88">
        <f>+H121*D121</f>
        <v>0</v>
      </c>
      <c r="N121" s="88">
        <f>+I121*D121</f>
        <v>1019.9000000000002</v>
      </c>
      <c r="O121" s="88"/>
    </row>
    <row r="122" spans="1:16">
      <c r="A122" s="85">
        <v>40.200000000000003</v>
      </c>
      <c r="B122" s="90" t="s">
        <v>138</v>
      </c>
      <c r="C122" s="93" t="s">
        <v>139</v>
      </c>
      <c r="D122" s="92">
        <v>1</v>
      </c>
      <c r="E122" s="94">
        <v>0</v>
      </c>
      <c r="F122" s="94">
        <v>20.149999999999999</v>
      </c>
      <c r="G122" s="94">
        <v>5</v>
      </c>
      <c r="H122" s="94">
        <v>0</v>
      </c>
      <c r="I122" s="94">
        <f>+E122+F122+G122+H122</f>
        <v>25.15</v>
      </c>
      <c r="J122" s="88">
        <f>+E122*D122</f>
        <v>0</v>
      </c>
      <c r="K122" s="88">
        <f>+F122*D122</f>
        <v>20.149999999999999</v>
      </c>
      <c r="L122" s="88">
        <f>+G122*D122</f>
        <v>5</v>
      </c>
      <c r="M122" s="88">
        <f>+H122*D122</f>
        <v>0</v>
      </c>
      <c r="N122" s="88">
        <f>+I122*D122</f>
        <v>25.15</v>
      </c>
      <c r="O122" s="88"/>
    </row>
    <row r="123" spans="1:16" ht="60">
      <c r="A123" s="85">
        <v>40.299999999999997</v>
      </c>
      <c r="B123" s="90" t="s">
        <v>163</v>
      </c>
      <c r="C123" s="93" t="s">
        <v>137</v>
      </c>
      <c r="D123" s="92">
        <f>+D121</f>
        <v>658.00000000000011</v>
      </c>
      <c r="E123" s="94">
        <v>0.2</v>
      </c>
      <c r="F123" s="94">
        <v>0.05</v>
      </c>
      <c r="G123" s="94">
        <v>0.08</v>
      </c>
      <c r="H123" s="94">
        <v>0</v>
      </c>
      <c r="I123" s="94">
        <f>+E123+F123+G123+H123</f>
        <v>0.33</v>
      </c>
      <c r="J123" s="88">
        <f>+E123*D123</f>
        <v>131.60000000000002</v>
      </c>
      <c r="K123" s="88">
        <f>+F123*D123</f>
        <v>32.900000000000006</v>
      </c>
      <c r="L123" s="88">
        <f>+G123*D123</f>
        <v>52.640000000000008</v>
      </c>
      <c r="M123" s="88">
        <f>+H123*D123</f>
        <v>0</v>
      </c>
      <c r="N123" s="88">
        <f>+I123*D123</f>
        <v>217.14000000000004</v>
      </c>
      <c r="O123" s="88"/>
    </row>
    <row r="124" spans="1:16" ht="45.75" thickBot="1">
      <c r="A124" s="85">
        <v>40.4</v>
      </c>
      <c r="B124" s="90" t="s">
        <v>141</v>
      </c>
      <c r="C124" s="93" t="s">
        <v>122</v>
      </c>
      <c r="D124" s="92">
        <v>35.04</v>
      </c>
      <c r="E124" s="94">
        <v>5.5</v>
      </c>
      <c r="F124" s="94">
        <v>14.84</v>
      </c>
      <c r="G124" s="94">
        <v>0</v>
      </c>
      <c r="H124" s="94">
        <v>0</v>
      </c>
      <c r="I124" s="94">
        <f>+E124+F124+G124+H124</f>
        <v>20.34</v>
      </c>
      <c r="J124" s="88">
        <f>+E124*D124</f>
        <v>192.72</v>
      </c>
      <c r="K124" s="88">
        <f>+F124*D124</f>
        <v>519.99360000000001</v>
      </c>
      <c r="L124" s="88">
        <f>+G124*D124</f>
        <v>0</v>
      </c>
      <c r="M124" s="88">
        <f>+H124*D124</f>
        <v>0</v>
      </c>
      <c r="N124" s="88">
        <f>+I124*D124</f>
        <v>712.71359999999993</v>
      </c>
      <c r="O124" s="88"/>
    </row>
    <row r="125" spans="1:16" ht="16.5" thickBot="1">
      <c r="A125" s="81">
        <v>50</v>
      </c>
      <c r="B125" s="379" t="s">
        <v>142</v>
      </c>
      <c r="C125" s="380"/>
      <c r="D125" s="380"/>
      <c r="E125" s="380"/>
      <c r="F125" s="380"/>
      <c r="G125" s="380"/>
      <c r="H125" s="380"/>
      <c r="I125" s="380"/>
      <c r="J125" s="380"/>
      <c r="K125" s="380"/>
      <c r="L125" s="380"/>
      <c r="M125" s="381"/>
      <c r="N125" s="82">
        <f>+N126+N127</f>
        <v>415.14600000000002</v>
      </c>
      <c r="O125" s="83"/>
      <c r="P125" s="84">
        <f>+N125/N144</f>
        <v>0.10079140283173281</v>
      </c>
    </row>
    <row r="126" spans="1:16" ht="30">
      <c r="A126" s="85">
        <v>50.1</v>
      </c>
      <c r="B126" s="90" t="s">
        <v>143</v>
      </c>
      <c r="C126" s="85" t="s">
        <v>137</v>
      </c>
      <c r="D126" s="92">
        <f>+'Wood Rural'!Q250</f>
        <v>120</v>
      </c>
      <c r="E126" s="94">
        <v>0.45</v>
      </c>
      <c r="F126" s="94">
        <v>1</v>
      </c>
      <c r="G126" s="94">
        <v>0.1</v>
      </c>
      <c r="H126" s="94">
        <v>0</v>
      </c>
      <c r="I126" s="94">
        <f>+E126+F126+G126+H126</f>
        <v>1.55</v>
      </c>
      <c r="J126" s="88">
        <f>+E126*D126</f>
        <v>54</v>
      </c>
      <c r="K126" s="88">
        <f>+F126*D126</f>
        <v>120</v>
      </c>
      <c r="L126" s="88">
        <f>+G126*D126</f>
        <v>12</v>
      </c>
      <c r="M126" s="88">
        <f>+H126*D126</f>
        <v>0</v>
      </c>
      <c r="N126" s="88">
        <f>+I126*D126</f>
        <v>186</v>
      </c>
      <c r="O126" s="88"/>
    </row>
    <row r="127" spans="1:16" ht="45.75" thickBot="1">
      <c r="A127" s="85">
        <v>50.2</v>
      </c>
      <c r="B127" s="90" t="s">
        <v>144</v>
      </c>
      <c r="C127" s="85" t="s">
        <v>122</v>
      </c>
      <c r="D127" s="87">
        <v>21.72</v>
      </c>
      <c r="E127" s="88">
        <v>2.25</v>
      </c>
      <c r="F127" s="88">
        <v>7.65</v>
      </c>
      <c r="G127" s="88">
        <v>0.65</v>
      </c>
      <c r="H127" s="88">
        <v>0</v>
      </c>
      <c r="I127" s="88">
        <f>+E127+F127+G127+H127</f>
        <v>10.55</v>
      </c>
      <c r="J127" s="88">
        <f>+E127*D127</f>
        <v>48.87</v>
      </c>
      <c r="K127" s="88">
        <f>+F127*D127</f>
        <v>166.15799999999999</v>
      </c>
      <c r="L127" s="88">
        <f>+G127*D127</f>
        <v>14.118</v>
      </c>
      <c r="M127" s="88">
        <f>+H127*D127</f>
        <v>0</v>
      </c>
      <c r="N127" s="88">
        <f>+I127*D127</f>
        <v>229.14600000000002</v>
      </c>
      <c r="O127" s="88"/>
    </row>
    <row r="128" spans="1:16" ht="16.5" thickBot="1">
      <c r="A128" s="81">
        <v>60</v>
      </c>
      <c r="B128" s="379" t="s">
        <v>7</v>
      </c>
      <c r="C128" s="380"/>
      <c r="D128" s="380"/>
      <c r="E128" s="380"/>
      <c r="F128" s="380"/>
      <c r="G128" s="380"/>
      <c r="H128" s="380"/>
      <c r="I128" s="380"/>
      <c r="J128" s="380"/>
      <c r="K128" s="380"/>
      <c r="L128" s="380"/>
      <c r="M128" s="381"/>
      <c r="N128" s="82">
        <f>SUM(N129:N131)</f>
        <v>231.49750000000003</v>
      </c>
      <c r="O128" s="83"/>
      <c r="P128" s="84">
        <f>+N128/N144</f>
        <v>5.6204221592015983E-2</v>
      </c>
    </row>
    <row r="129" spans="1:16" ht="30">
      <c r="A129" s="85">
        <v>60.1</v>
      </c>
      <c r="B129" s="90" t="s">
        <v>149</v>
      </c>
      <c r="C129" s="85" t="s">
        <v>122</v>
      </c>
      <c r="D129" s="87">
        <v>10.65</v>
      </c>
      <c r="E129" s="88">
        <v>5.5</v>
      </c>
      <c r="F129" s="88">
        <v>11</v>
      </c>
      <c r="G129" s="88">
        <v>1.05</v>
      </c>
      <c r="H129" s="88">
        <v>0</v>
      </c>
      <c r="I129" s="88">
        <f>+E129+F129+G129+H129</f>
        <v>17.55</v>
      </c>
      <c r="J129" s="88">
        <f>+E129*D129</f>
        <v>58.575000000000003</v>
      </c>
      <c r="K129" s="88">
        <f>+F129*D129</f>
        <v>117.15</v>
      </c>
      <c r="L129" s="88">
        <f>+G129*D129</f>
        <v>11.182500000000001</v>
      </c>
      <c r="M129" s="88">
        <f>+H129*D129</f>
        <v>0</v>
      </c>
      <c r="N129" s="88">
        <f>+I129*D129</f>
        <v>186.90750000000003</v>
      </c>
      <c r="O129" s="88"/>
    </row>
    <row r="130" spans="1:16" ht="30">
      <c r="A130" s="85">
        <v>60.4</v>
      </c>
      <c r="B130" s="90" t="s">
        <v>164</v>
      </c>
      <c r="C130" s="85" t="s">
        <v>122</v>
      </c>
      <c r="D130" s="87">
        <v>2.4500000000000002</v>
      </c>
      <c r="E130" s="88">
        <v>5.2</v>
      </c>
      <c r="F130" s="88">
        <v>6</v>
      </c>
      <c r="G130" s="88">
        <v>1.75</v>
      </c>
      <c r="H130" s="88">
        <v>0</v>
      </c>
      <c r="I130" s="88">
        <f>+E130+F130+G130+H130</f>
        <v>12.95</v>
      </c>
      <c r="J130" s="88">
        <f>+E130*D130</f>
        <v>12.740000000000002</v>
      </c>
      <c r="K130" s="88">
        <f>+F130*D130</f>
        <v>14.700000000000001</v>
      </c>
      <c r="L130" s="88">
        <f>+G130*D130</f>
        <v>4.2875000000000005</v>
      </c>
      <c r="M130" s="88">
        <f>+H130*D130</f>
        <v>0</v>
      </c>
      <c r="N130" s="88">
        <f>+I130*D130</f>
        <v>31.727499999999999</v>
      </c>
      <c r="O130" s="88"/>
    </row>
    <row r="131" spans="1:16" ht="30.75" thickBot="1">
      <c r="A131" s="85">
        <v>60.5</v>
      </c>
      <c r="B131" s="90" t="s">
        <v>165</v>
      </c>
      <c r="C131" s="85" t="s">
        <v>122</v>
      </c>
      <c r="D131" s="87">
        <v>2.4500000000000002</v>
      </c>
      <c r="E131" s="88">
        <v>1.5</v>
      </c>
      <c r="F131" s="88">
        <v>2.5</v>
      </c>
      <c r="G131" s="88">
        <v>1.25</v>
      </c>
      <c r="H131" s="88">
        <v>0</v>
      </c>
      <c r="I131" s="88">
        <f>+E131+F131+G131+H131</f>
        <v>5.25</v>
      </c>
      <c r="J131" s="88">
        <f>+E131*D131</f>
        <v>3.6750000000000003</v>
      </c>
      <c r="K131" s="88">
        <f>+F131*D131</f>
        <v>6.125</v>
      </c>
      <c r="L131" s="88">
        <f>+G131*D131</f>
        <v>3.0625</v>
      </c>
      <c r="M131" s="88">
        <f>+H131*D131</f>
        <v>0</v>
      </c>
      <c r="N131" s="88">
        <f>+I131*D131</f>
        <v>12.862500000000001</v>
      </c>
      <c r="O131" s="88"/>
    </row>
    <row r="132" spans="1:16" ht="16.5" thickBot="1">
      <c r="A132" s="81">
        <v>70</v>
      </c>
      <c r="B132" s="379" t="s">
        <v>150</v>
      </c>
      <c r="C132" s="380"/>
      <c r="D132" s="380"/>
      <c r="E132" s="380"/>
      <c r="F132" s="380"/>
      <c r="G132" s="380"/>
      <c r="H132" s="380"/>
      <c r="I132" s="380"/>
      <c r="J132" s="380"/>
      <c r="K132" s="380"/>
      <c r="L132" s="380"/>
      <c r="M132" s="381"/>
      <c r="N132" s="82">
        <f>SUM(N133:O134)</f>
        <v>480.91999999999996</v>
      </c>
      <c r="O132" s="83"/>
      <c r="P132" s="84">
        <f>+N132/N144</f>
        <v>0.11676037213374797</v>
      </c>
    </row>
    <row r="133" spans="1:16" ht="105">
      <c r="A133" s="85">
        <v>70.099999999999994</v>
      </c>
      <c r="B133" s="90" t="s">
        <v>151</v>
      </c>
      <c r="C133" s="93" t="s">
        <v>152</v>
      </c>
      <c r="D133" s="92">
        <v>2</v>
      </c>
      <c r="E133" s="94">
        <v>45</v>
      </c>
      <c r="F133" s="94">
        <v>102.5</v>
      </c>
      <c r="G133" s="88">
        <v>8</v>
      </c>
      <c r="H133" s="88">
        <v>0</v>
      </c>
      <c r="I133" s="88">
        <f>+E133+F133+G133+H133</f>
        <v>155.5</v>
      </c>
      <c r="J133" s="88">
        <f>+E133*D133</f>
        <v>90</v>
      </c>
      <c r="K133" s="88">
        <f>+F133*D133</f>
        <v>205</v>
      </c>
      <c r="L133" s="88">
        <f>+G133*D133</f>
        <v>16</v>
      </c>
      <c r="M133" s="88">
        <f>+H133*D133</f>
        <v>0</v>
      </c>
      <c r="N133" s="88">
        <f>+I133*D133</f>
        <v>311</v>
      </c>
      <c r="O133" s="88"/>
    </row>
    <row r="134" spans="1:16" ht="60.75" thickBot="1">
      <c r="A134" s="85">
        <v>70.2</v>
      </c>
      <c r="B134" s="90" t="s">
        <v>166</v>
      </c>
      <c r="C134" s="85" t="s">
        <v>122</v>
      </c>
      <c r="D134" s="87">
        <v>4.72</v>
      </c>
      <c r="E134" s="88">
        <v>7.5</v>
      </c>
      <c r="F134" s="88">
        <v>26.75</v>
      </c>
      <c r="G134" s="88">
        <v>1.75</v>
      </c>
      <c r="H134" s="88">
        <v>0</v>
      </c>
      <c r="I134" s="88">
        <f>+E134+F134+G134+H134</f>
        <v>36</v>
      </c>
      <c r="J134" s="88">
        <f>+E134*D134</f>
        <v>35.4</v>
      </c>
      <c r="K134" s="88">
        <f>+F134*D134</f>
        <v>126.25999999999999</v>
      </c>
      <c r="L134" s="88">
        <f>+G134*D134</f>
        <v>8.26</v>
      </c>
      <c r="M134" s="88">
        <f>+H134*D134</f>
        <v>0</v>
      </c>
      <c r="N134" s="88">
        <f>+I134*D134</f>
        <v>169.92</v>
      </c>
      <c r="O134" s="88"/>
    </row>
    <row r="135" spans="1:16" ht="16.5" thickBot="1">
      <c r="A135" s="81">
        <v>80</v>
      </c>
      <c r="B135" s="379" t="s">
        <v>155</v>
      </c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1"/>
      <c r="N135" s="82">
        <f>SUM(N136:N137)</f>
        <v>301.34399999999999</v>
      </c>
      <c r="O135" s="83"/>
      <c r="P135" s="84">
        <f>+N135/N144</f>
        <v>7.3161934584280441E-2</v>
      </c>
    </row>
    <row r="136" spans="1:16" ht="30">
      <c r="A136" s="85">
        <v>80.099999999999994</v>
      </c>
      <c r="B136" s="90" t="s">
        <v>156</v>
      </c>
      <c r="C136" s="93" t="s">
        <v>122</v>
      </c>
      <c r="D136" s="92">
        <v>35.04</v>
      </c>
      <c r="E136" s="94">
        <v>0.72</v>
      </c>
      <c r="F136" s="94">
        <v>3.5</v>
      </c>
      <c r="G136" s="94">
        <v>0.08</v>
      </c>
      <c r="H136" s="94">
        <v>0</v>
      </c>
      <c r="I136" s="88">
        <f>+E136+F136+G136+H136</f>
        <v>4.3</v>
      </c>
      <c r="J136" s="88">
        <f>+E136*D136</f>
        <v>25.2288</v>
      </c>
      <c r="K136" s="88">
        <f>+F136*D136</f>
        <v>122.64</v>
      </c>
      <c r="L136" s="88">
        <f>+G136*D136</f>
        <v>2.8031999999999999</v>
      </c>
      <c r="M136" s="88">
        <f>+H136*D136</f>
        <v>0</v>
      </c>
      <c r="N136" s="88">
        <f>+I136*D136</f>
        <v>150.672</v>
      </c>
      <c r="O136" s="88"/>
    </row>
    <row r="137" spans="1:16" ht="30.75" thickBot="1">
      <c r="A137" s="85">
        <v>80.2</v>
      </c>
      <c r="B137" s="90" t="s">
        <v>157</v>
      </c>
      <c r="C137" s="93" t="s">
        <v>122</v>
      </c>
      <c r="D137" s="92">
        <v>35.04</v>
      </c>
      <c r="E137" s="94">
        <v>0.72</v>
      </c>
      <c r="F137" s="94">
        <v>3.5</v>
      </c>
      <c r="G137" s="94">
        <v>0.08</v>
      </c>
      <c r="H137" s="94">
        <v>0</v>
      </c>
      <c r="I137" s="88">
        <f>+E137+F137+G137+H137</f>
        <v>4.3</v>
      </c>
      <c r="J137" s="88">
        <f>+E137*D137</f>
        <v>25.2288</v>
      </c>
      <c r="K137" s="88">
        <f>+F137*D137</f>
        <v>122.64</v>
      </c>
      <c r="L137" s="88">
        <f>+G137*D137</f>
        <v>2.8031999999999999</v>
      </c>
      <c r="M137" s="88">
        <f>+H137*D137</f>
        <v>0</v>
      </c>
      <c r="N137" s="88">
        <f>+I137*D137</f>
        <v>150.672</v>
      </c>
      <c r="O137" s="88"/>
    </row>
    <row r="138" spans="1:16" ht="16.5" thickBot="1">
      <c r="A138" s="81">
        <v>90</v>
      </c>
      <c r="B138" s="379" t="s">
        <v>167</v>
      </c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1"/>
      <c r="N138" s="82">
        <f>SUM(N139:N141)</f>
        <v>285.47000000000003</v>
      </c>
      <c r="O138" s="83"/>
      <c r="P138" s="84">
        <f>+N138/N144</f>
        <v>6.9307958564877814E-2</v>
      </c>
    </row>
    <row r="139" spans="1:16">
      <c r="A139" s="85">
        <v>90.1</v>
      </c>
      <c r="B139" s="86" t="s">
        <v>168</v>
      </c>
      <c r="C139" s="85" t="s">
        <v>152</v>
      </c>
      <c r="D139" s="87">
        <v>1</v>
      </c>
      <c r="E139" s="88">
        <v>0</v>
      </c>
      <c r="F139" s="88">
        <v>0</v>
      </c>
      <c r="G139" s="88">
        <v>0</v>
      </c>
      <c r="H139" s="88">
        <v>123.73</v>
      </c>
      <c r="I139" s="88">
        <f>+E139+F139+G139+H139</f>
        <v>123.73</v>
      </c>
      <c r="J139" s="88">
        <f>+E139*D139</f>
        <v>0</v>
      </c>
      <c r="K139" s="88">
        <f>+F139*D139</f>
        <v>0</v>
      </c>
      <c r="L139" s="88">
        <f>+G139*D139</f>
        <v>0</v>
      </c>
      <c r="M139" s="88">
        <f>+H139*D139</f>
        <v>123.73</v>
      </c>
      <c r="N139" s="88">
        <f>+I139*D139</f>
        <v>123.73</v>
      </c>
      <c r="O139" s="88"/>
    </row>
    <row r="140" spans="1:16">
      <c r="A140" s="85">
        <v>90.2</v>
      </c>
      <c r="B140" s="86" t="s">
        <v>169</v>
      </c>
      <c r="C140" s="85" t="s">
        <v>152</v>
      </c>
      <c r="D140" s="87">
        <v>1</v>
      </c>
      <c r="E140" s="88">
        <v>0</v>
      </c>
      <c r="F140" s="88">
        <v>0</v>
      </c>
      <c r="G140" s="88">
        <v>0</v>
      </c>
      <c r="H140" s="88">
        <v>36.74</v>
      </c>
      <c r="I140" s="88">
        <f>+E140+F140+G140+H140</f>
        <v>36.74</v>
      </c>
      <c r="J140" s="88">
        <f>+E140*D140</f>
        <v>0</v>
      </c>
      <c r="K140" s="88">
        <f>+F140*D140</f>
        <v>0</v>
      </c>
      <c r="L140" s="88">
        <f>+G140*D140</f>
        <v>0</v>
      </c>
      <c r="M140" s="88">
        <f>+H140*D140</f>
        <v>36.74</v>
      </c>
      <c r="N140" s="88">
        <f>+I140*D140</f>
        <v>36.74</v>
      </c>
      <c r="O140" s="88"/>
    </row>
    <row r="141" spans="1:16" ht="16.5" thickBot="1">
      <c r="A141" s="85">
        <v>90.3</v>
      </c>
      <c r="B141" s="86" t="s">
        <v>170</v>
      </c>
      <c r="C141" s="85" t="s">
        <v>152</v>
      </c>
      <c r="D141" s="87">
        <v>1</v>
      </c>
      <c r="E141" s="88">
        <v>0</v>
      </c>
      <c r="F141" s="88">
        <v>0</v>
      </c>
      <c r="G141" s="88">
        <v>0</v>
      </c>
      <c r="H141" s="88">
        <v>125</v>
      </c>
      <c r="I141" s="88">
        <f>+E141+F141+G141+H141</f>
        <v>125</v>
      </c>
      <c r="J141" s="88">
        <f>+E141*D141</f>
        <v>0</v>
      </c>
      <c r="K141" s="88">
        <f>+F141*D141</f>
        <v>0</v>
      </c>
      <c r="L141" s="88">
        <f>+G141*D141</f>
        <v>0</v>
      </c>
      <c r="M141" s="88">
        <f>+H141*D141</f>
        <v>125</v>
      </c>
      <c r="N141" s="88">
        <f>+I141*D141</f>
        <v>125</v>
      </c>
      <c r="O141" s="88"/>
    </row>
    <row r="142" spans="1:16" ht="16.5" thickBot="1">
      <c r="A142" s="81">
        <v>100</v>
      </c>
      <c r="B142" s="379" t="s">
        <v>158</v>
      </c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1"/>
      <c r="N142" s="82">
        <f>SUM(N143)</f>
        <v>9.8000000000000007</v>
      </c>
      <c r="O142" s="83"/>
      <c r="P142" s="84">
        <f>+N142/N144</f>
        <v>2.3792972779479544E-3</v>
      </c>
    </row>
    <row r="143" spans="1:16" ht="18" thickBot="1">
      <c r="A143" s="85">
        <v>100.1</v>
      </c>
      <c r="B143" s="86" t="s">
        <v>159</v>
      </c>
      <c r="C143" s="85" t="s">
        <v>122</v>
      </c>
      <c r="D143" s="87">
        <v>19.600000000000001</v>
      </c>
      <c r="E143" s="88">
        <v>0.3</v>
      </c>
      <c r="F143" s="88">
        <v>0</v>
      </c>
      <c r="G143" s="88">
        <v>0.2</v>
      </c>
      <c r="H143" s="88">
        <v>0</v>
      </c>
      <c r="I143" s="88">
        <f>+E143+F143+G143+H143</f>
        <v>0.5</v>
      </c>
      <c r="J143" s="88">
        <f>+E143*D143</f>
        <v>5.88</v>
      </c>
      <c r="K143" s="88">
        <f>+F143*D143</f>
        <v>0</v>
      </c>
      <c r="L143" s="88">
        <f>+G143*D143</f>
        <v>3.9200000000000004</v>
      </c>
      <c r="M143" s="88">
        <f>+H143*D143</f>
        <v>0</v>
      </c>
      <c r="N143" s="88">
        <f>+I143*D143</f>
        <v>9.8000000000000007</v>
      </c>
      <c r="O143" s="88"/>
    </row>
    <row r="144" spans="1:16" ht="16.5" thickBot="1">
      <c r="A144" s="95"/>
      <c r="B144" s="388" t="s">
        <v>160</v>
      </c>
      <c r="C144" s="389"/>
      <c r="D144" s="389"/>
      <c r="E144" s="389"/>
      <c r="F144" s="389"/>
      <c r="G144" s="389"/>
      <c r="H144" s="389"/>
      <c r="I144" s="389"/>
      <c r="J144" s="389"/>
      <c r="K144" s="389"/>
      <c r="L144" s="389"/>
      <c r="M144" s="390"/>
      <c r="N144" s="96">
        <f>+N142+N138+N135+N132+N128+N125+N120+N115+N111+N108</f>
        <v>4118.8631999999998</v>
      </c>
      <c r="O144" s="97">
        <f>+I21</f>
        <v>3689.2811000000002</v>
      </c>
      <c r="P144" s="98">
        <f>+SUM(P108:P142)</f>
        <v>1.0000000000000002</v>
      </c>
    </row>
    <row r="146" spans="1:16" ht="16.5" collapsed="1" thickBot="1"/>
    <row r="147" spans="1:16" ht="24" thickBot="1">
      <c r="A147" s="385" t="s">
        <v>96</v>
      </c>
      <c r="B147" s="386"/>
      <c r="C147" s="386"/>
      <c r="D147" s="386"/>
      <c r="E147" s="386"/>
      <c r="F147" s="386"/>
      <c r="G147" s="386"/>
      <c r="H147" s="386"/>
      <c r="I147" s="386"/>
      <c r="J147" s="386"/>
      <c r="K147" s="386"/>
      <c r="L147" s="386"/>
      <c r="M147" s="386"/>
      <c r="N147" s="387"/>
      <c r="O147" s="80"/>
    </row>
    <row r="148" spans="1:16" ht="16.5" thickBot="1">
      <c r="A148" s="81">
        <v>10</v>
      </c>
      <c r="B148" s="379" t="s">
        <v>120</v>
      </c>
      <c r="C148" s="380"/>
      <c r="D148" s="380"/>
      <c r="E148" s="380"/>
      <c r="F148" s="380"/>
      <c r="G148" s="380"/>
      <c r="H148" s="380"/>
      <c r="I148" s="380"/>
      <c r="J148" s="380"/>
      <c r="K148" s="380"/>
      <c r="L148" s="380"/>
      <c r="M148" s="381"/>
      <c r="N148" s="82">
        <f>+SUM(N149:N150)</f>
        <v>2.9016000000000002</v>
      </c>
      <c r="O148" s="83"/>
      <c r="P148" s="84">
        <f>+N148/N178</f>
        <v>1.7251418209892763E-3</v>
      </c>
    </row>
    <row r="149" spans="1:16" ht="17.25">
      <c r="A149" s="85">
        <v>10.1</v>
      </c>
      <c r="B149" s="86" t="s">
        <v>121</v>
      </c>
      <c r="C149" s="85" t="s">
        <v>122</v>
      </c>
      <c r="D149" s="87">
        <v>3.72</v>
      </c>
      <c r="E149" s="88">
        <v>0.15</v>
      </c>
      <c r="F149" s="88">
        <v>0</v>
      </c>
      <c r="G149" s="88">
        <v>0.2</v>
      </c>
      <c r="H149" s="88">
        <v>0</v>
      </c>
      <c r="I149" s="88">
        <f>+E149+F149+G149+H149</f>
        <v>0.35</v>
      </c>
      <c r="J149" s="88">
        <f>+E149*D149</f>
        <v>0.55800000000000005</v>
      </c>
      <c r="K149" s="88">
        <f>+F149*D149</f>
        <v>0</v>
      </c>
      <c r="L149" s="88">
        <f>+G149*D149</f>
        <v>0.74400000000000011</v>
      </c>
      <c r="M149" s="88">
        <f>+H149*D149</f>
        <v>0</v>
      </c>
      <c r="N149" s="88">
        <f>+I149*D149</f>
        <v>1.302</v>
      </c>
      <c r="O149" s="88"/>
    </row>
    <row r="150" spans="1:16" ht="18" thickBot="1">
      <c r="A150" s="85">
        <v>10.199999999999999</v>
      </c>
      <c r="B150" s="86" t="s">
        <v>123</v>
      </c>
      <c r="C150" s="85" t="s">
        <v>122</v>
      </c>
      <c r="D150" s="87">
        <v>3.72</v>
      </c>
      <c r="E150" s="89">
        <v>0.18</v>
      </c>
      <c r="F150" s="89">
        <v>0.15</v>
      </c>
      <c r="G150" s="89">
        <v>0.1</v>
      </c>
      <c r="H150" s="89">
        <v>0</v>
      </c>
      <c r="I150" s="88">
        <f>+E150+F150+G150+H150</f>
        <v>0.42999999999999994</v>
      </c>
      <c r="J150" s="88">
        <f>+E150*D150</f>
        <v>0.66959999999999997</v>
      </c>
      <c r="K150" s="88">
        <f>+F150*D150</f>
        <v>0.55800000000000005</v>
      </c>
      <c r="L150" s="88">
        <f>+G150*D150</f>
        <v>0.37200000000000005</v>
      </c>
      <c r="M150" s="88">
        <f>+H150*D150</f>
        <v>0</v>
      </c>
      <c r="N150" s="88">
        <f>+I150*D150</f>
        <v>1.5995999999999999</v>
      </c>
      <c r="O150" s="88"/>
    </row>
    <row r="151" spans="1:16" ht="16.5" thickBot="1">
      <c r="A151" s="81">
        <v>20</v>
      </c>
      <c r="B151" s="379" t="s">
        <v>124</v>
      </c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1"/>
      <c r="N151" s="82">
        <f>+N152+N153+N154</f>
        <v>10.837800000000001</v>
      </c>
      <c r="O151" s="83"/>
      <c r="P151" s="84">
        <f>+N151/N178</f>
        <v>6.4435973350970427E-3</v>
      </c>
    </row>
    <row r="152" spans="1:16" ht="17.25">
      <c r="A152" s="85">
        <v>20.100000000000001</v>
      </c>
      <c r="B152" s="86" t="s">
        <v>125</v>
      </c>
      <c r="C152" s="85" t="s">
        <v>126</v>
      </c>
      <c r="D152" s="87">
        <v>1.1100000000000001</v>
      </c>
      <c r="E152" s="88">
        <v>0.6</v>
      </c>
      <c r="F152" s="88">
        <v>0</v>
      </c>
      <c r="G152" s="88">
        <v>0.63</v>
      </c>
      <c r="H152" s="88">
        <v>0</v>
      </c>
      <c r="I152" s="88">
        <f>+E152+F152+G152+H152</f>
        <v>1.23</v>
      </c>
      <c r="J152" s="88">
        <f>+E152*D152</f>
        <v>0.66600000000000004</v>
      </c>
      <c r="K152" s="88">
        <f>+F152*D152</f>
        <v>0</v>
      </c>
      <c r="L152" s="88">
        <f>+G152*D152</f>
        <v>0.69930000000000003</v>
      </c>
      <c r="M152" s="88">
        <f>+H152*D152</f>
        <v>0</v>
      </c>
      <c r="N152" s="88">
        <f>+I152*D152</f>
        <v>1.3653000000000002</v>
      </c>
      <c r="O152" s="88"/>
    </row>
    <row r="153" spans="1:16" ht="17.25">
      <c r="A153" s="85">
        <v>20.2</v>
      </c>
      <c r="B153" s="86" t="s">
        <v>127</v>
      </c>
      <c r="C153" s="85" t="s">
        <v>126</v>
      </c>
      <c r="D153" s="87">
        <v>1.86</v>
      </c>
      <c r="E153" s="88">
        <v>0.5</v>
      </c>
      <c r="F153" s="88">
        <v>1</v>
      </c>
      <c r="G153" s="88">
        <v>0.75</v>
      </c>
      <c r="H153" s="88">
        <v>0</v>
      </c>
      <c r="I153" s="88">
        <f>+E153+F153+G153+H153</f>
        <v>2.25</v>
      </c>
      <c r="J153" s="88">
        <f>+E153*D153</f>
        <v>0.93</v>
      </c>
      <c r="K153" s="88">
        <f>+F153*D153</f>
        <v>1.86</v>
      </c>
      <c r="L153" s="88">
        <f>+G153*D153</f>
        <v>1.395</v>
      </c>
      <c r="M153" s="88">
        <f>+H153*D153</f>
        <v>0</v>
      </c>
      <c r="N153" s="88">
        <f>+I153*D153</f>
        <v>4.1850000000000005</v>
      </c>
      <c r="O153" s="88"/>
    </row>
    <row r="154" spans="1:16" ht="30.75" thickBot="1">
      <c r="A154" s="85">
        <v>20.3</v>
      </c>
      <c r="B154" s="90" t="s">
        <v>128</v>
      </c>
      <c r="C154" s="85" t="s">
        <v>126</v>
      </c>
      <c r="D154" s="87">
        <v>1.41</v>
      </c>
      <c r="E154" s="88">
        <v>1</v>
      </c>
      <c r="F154" s="88">
        <v>0</v>
      </c>
      <c r="G154" s="88">
        <v>2.75</v>
      </c>
      <c r="H154" s="88">
        <v>0</v>
      </c>
      <c r="I154" s="88">
        <f>+E154+F154+G154+H154</f>
        <v>3.75</v>
      </c>
      <c r="J154" s="88">
        <f>+E154*D154</f>
        <v>1.41</v>
      </c>
      <c r="K154" s="88">
        <f>+F154*D154</f>
        <v>0</v>
      </c>
      <c r="L154" s="88">
        <f>+G154*D154</f>
        <v>3.8774999999999999</v>
      </c>
      <c r="M154" s="88">
        <f>+H154*D154</f>
        <v>0</v>
      </c>
      <c r="N154" s="88">
        <f>+I154*D154</f>
        <v>5.2874999999999996</v>
      </c>
      <c r="O154" s="88"/>
    </row>
    <row r="155" spans="1:16" ht="16.5" thickBot="1">
      <c r="A155" s="81">
        <v>30</v>
      </c>
      <c r="B155" s="379" t="s">
        <v>171</v>
      </c>
      <c r="C155" s="380"/>
      <c r="D155" s="380"/>
      <c r="E155" s="380"/>
      <c r="F155" s="380"/>
      <c r="G155" s="380"/>
      <c r="H155" s="380"/>
      <c r="I155" s="380"/>
      <c r="J155" s="380"/>
      <c r="K155" s="380"/>
      <c r="L155" s="380"/>
      <c r="M155" s="381"/>
      <c r="N155" s="82">
        <f>SUM(N156:O157)</f>
        <v>367.29330000000004</v>
      </c>
      <c r="O155" s="83"/>
      <c r="P155" s="84">
        <f>+N155/N178</f>
        <v>0.2183736670799423</v>
      </c>
    </row>
    <row r="156" spans="1:16" ht="30">
      <c r="A156" s="85">
        <v>30.1</v>
      </c>
      <c r="B156" s="90" t="s">
        <v>172</v>
      </c>
      <c r="C156" s="93" t="s">
        <v>126</v>
      </c>
      <c r="D156" s="92">
        <v>29.76</v>
      </c>
      <c r="E156" s="94">
        <v>6</v>
      </c>
      <c r="F156" s="94">
        <v>0</v>
      </c>
      <c r="G156" s="94">
        <v>1.58</v>
      </c>
      <c r="H156" s="88">
        <v>0</v>
      </c>
      <c r="I156" s="88">
        <f>+E156+F156+G156+H156</f>
        <v>7.58</v>
      </c>
      <c r="J156" s="88">
        <f>+E156*D156</f>
        <v>178.56</v>
      </c>
      <c r="K156" s="88">
        <f>+F156*D156</f>
        <v>0</v>
      </c>
      <c r="L156" s="88">
        <f>+G156*D156</f>
        <v>47.020800000000001</v>
      </c>
      <c r="M156" s="88">
        <f>+H156*D156</f>
        <v>0</v>
      </c>
      <c r="N156" s="88">
        <f>+I156*D156</f>
        <v>225.58080000000001</v>
      </c>
      <c r="O156" s="88"/>
    </row>
    <row r="157" spans="1:16" ht="30.75" thickBot="1">
      <c r="A157" s="85">
        <v>30.2</v>
      </c>
      <c r="B157" s="90" t="s">
        <v>128</v>
      </c>
      <c r="C157" s="93" t="s">
        <v>126</v>
      </c>
      <c r="D157" s="92">
        <v>37.79</v>
      </c>
      <c r="E157" s="94">
        <v>1</v>
      </c>
      <c r="F157" s="94">
        <v>0</v>
      </c>
      <c r="G157" s="94">
        <v>2.75</v>
      </c>
      <c r="H157" s="88">
        <v>0</v>
      </c>
      <c r="I157" s="88">
        <f>+E157+F157+G157+H157</f>
        <v>3.75</v>
      </c>
      <c r="J157" s="88">
        <f>+E157*D157</f>
        <v>37.79</v>
      </c>
      <c r="K157" s="88">
        <f>+F157*D157</f>
        <v>0</v>
      </c>
      <c r="L157" s="88">
        <f>+G157*D157</f>
        <v>103.9225</v>
      </c>
      <c r="M157" s="88">
        <f>+H157*D157</f>
        <v>0</v>
      </c>
      <c r="N157" s="88">
        <f>+I157*D157</f>
        <v>141.71250000000001</v>
      </c>
      <c r="O157" s="88"/>
    </row>
    <row r="158" spans="1:16" ht="16.5" thickBot="1">
      <c r="A158" s="81">
        <v>40</v>
      </c>
      <c r="B158" s="379" t="s">
        <v>8</v>
      </c>
      <c r="C158" s="380"/>
      <c r="D158" s="380"/>
      <c r="E158" s="380"/>
      <c r="F158" s="380"/>
      <c r="G158" s="380"/>
      <c r="H158" s="380"/>
      <c r="I158" s="380"/>
      <c r="J158" s="380"/>
      <c r="K158" s="380"/>
      <c r="L158" s="380"/>
      <c r="M158" s="381"/>
      <c r="N158" s="82">
        <f>SUM(N159:O163)</f>
        <v>678.81759999999997</v>
      </c>
      <c r="O158" s="83"/>
      <c r="P158" s="84">
        <f>+N158/N178</f>
        <v>0.40358996091245175</v>
      </c>
    </row>
    <row r="159" spans="1:16" ht="60">
      <c r="A159" s="85">
        <v>40.1</v>
      </c>
      <c r="B159" s="90" t="s">
        <v>162</v>
      </c>
      <c r="C159" s="93" t="s">
        <v>137</v>
      </c>
      <c r="D159" s="92">
        <f>+'Wood Rural'!Q271</f>
        <v>196</v>
      </c>
      <c r="E159" s="94">
        <v>0.45</v>
      </c>
      <c r="F159" s="94">
        <v>1</v>
      </c>
      <c r="G159" s="94">
        <v>0.1</v>
      </c>
      <c r="H159" s="94">
        <v>0</v>
      </c>
      <c r="I159" s="88">
        <f>+E159+F159+G159+H159</f>
        <v>1.55</v>
      </c>
      <c r="J159" s="88">
        <f>+E159*D159</f>
        <v>88.2</v>
      </c>
      <c r="K159" s="88">
        <f>+F159*D159</f>
        <v>196</v>
      </c>
      <c r="L159" s="88">
        <f>+G159*D159</f>
        <v>19.600000000000001</v>
      </c>
      <c r="M159" s="88">
        <f>+H159*D159</f>
        <v>0</v>
      </c>
      <c r="N159" s="88">
        <f>+I159*D159</f>
        <v>303.8</v>
      </c>
      <c r="O159" s="88"/>
    </row>
    <row r="160" spans="1:16">
      <c r="A160" s="85">
        <v>40.200000000000003</v>
      </c>
      <c r="B160" s="90" t="s">
        <v>138</v>
      </c>
      <c r="C160" s="93" t="s">
        <v>139</v>
      </c>
      <c r="D160" s="92">
        <v>1</v>
      </c>
      <c r="E160" s="94">
        <v>0</v>
      </c>
      <c r="F160" s="94">
        <v>20.149999999999999</v>
      </c>
      <c r="G160" s="94">
        <v>5</v>
      </c>
      <c r="H160" s="94">
        <v>0</v>
      </c>
      <c r="I160" s="88">
        <f>+E160+F160+G160+H160</f>
        <v>25.15</v>
      </c>
      <c r="J160" s="88">
        <f>+E160*D160</f>
        <v>0</v>
      </c>
      <c r="K160" s="88">
        <f>+F160*D160</f>
        <v>20.149999999999999</v>
      </c>
      <c r="L160" s="88">
        <f>+G160*D160</f>
        <v>5</v>
      </c>
      <c r="M160" s="88">
        <f>+H160*D160</f>
        <v>0</v>
      </c>
      <c r="N160" s="88">
        <f>+I160*D160</f>
        <v>25.15</v>
      </c>
      <c r="O160" s="88"/>
    </row>
    <row r="161" spans="1:16" ht="60">
      <c r="A161" s="85">
        <v>40.299999999999997</v>
      </c>
      <c r="B161" s="90" t="s">
        <v>163</v>
      </c>
      <c r="C161" s="93" t="s">
        <v>137</v>
      </c>
      <c r="D161" s="92">
        <f>+D159</f>
        <v>196</v>
      </c>
      <c r="E161" s="94">
        <v>0.2</v>
      </c>
      <c r="F161" s="94">
        <v>0.05</v>
      </c>
      <c r="G161" s="94">
        <v>0.08</v>
      </c>
      <c r="H161" s="94">
        <v>0</v>
      </c>
      <c r="I161" s="88">
        <f>+E161+F161+G161+H161</f>
        <v>0.33</v>
      </c>
      <c r="J161" s="88">
        <f>+E161*D161</f>
        <v>39.200000000000003</v>
      </c>
      <c r="K161" s="88">
        <f>+F161*D161</f>
        <v>9.8000000000000007</v>
      </c>
      <c r="L161" s="88">
        <f>+G161*D161</f>
        <v>15.68</v>
      </c>
      <c r="M161" s="88">
        <f>+H161*D161</f>
        <v>0</v>
      </c>
      <c r="N161" s="88">
        <f>+I161*D161</f>
        <v>64.680000000000007</v>
      </c>
      <c r="O161" s="88"/>
    </row>
    <row r="162" spans="1:16" ht="45">
      <c r="A162" s="85">
        <v>40.4</v>
      </c>
      <c r="B162" s="90" t="s">
        <v>141</v>
      </c>
      <c r="C162" s="93" t="s">
        <v>122</v>
      </c>
      <c r="D162" s="92">
        <v>13.14</v>
      </c>
      <c r="E162" s="94">
        <v>5.5</v>
      </c>
      <c r="F162" s="94">
        <v>14.84</v>
      </c>
      <c r="G162" s="94">
        <v>0</v>
      </c>
      <c r="H162" s="94">
        <v>0</v>
      </c>
      <c r="I162" s="88">
        <f>+E162+F162+G162+H162</f>
        <v>20.34</v>
      </c>
      <c r="J162" s="88">
        <f>+E162*D162</f>
        <v>72.27000000000001</v>
      </c>
      <c r="K162" s="88">
        <f>+F162*D162</f>
        <v>194.99760000000001</v>
      </c>
      <c r="L162" s="88">
        <f>+G162*D162</f>
        <v>0</v>
      </c>
      <c r="M162" s="88">
        <f>+H162*D162</f>
        <v>0</v>
      </c>
      <c r="N162" s="88">
        <f>+I162*D162</f>
        <v>267.26760000000002</v>
      </c>
      <c r="O162" s="88"/>
    </row>
    <row r="163" spans="1:16" ht="30.75" thickBot="1">
      <c r="A163" s="85">
        <v>40.5</v>
      </c>
      <c r="B163" s="90" t="s">
        <v>173</v>
      </c>
      <c r="C163" s="85" t="s">
        <v>122</v>
      </c>
      <c r="D163" s="87">
        <v>0.64</v>
      </c>
      <c r="E163" s="88">
        <v>5.25</v>
      </c>
      <c r="F163" s="88">
        <v>20.75</v>
      </c>
      <c r="G163" s="88">
        <v>2</v>
      </c>
      <c r="H163" s="88">
        <v>0</v>
      </c>
      <c r="I163" s="88">
        <f>+E163+F163+G163+H163</f>
        <v>28</v>
      </c>
      <c r="J163" s="88">
        <f>+E163*D163</f>
        <v>3.36</v>
      </c>
      <c r="K163" s="88">
        <f>+F163*D163</f>
        <v>13.280000000000001</v>
      </c>
      <c r="L163" s="88">
        <f>+G163*D163</f>
        <v>1.28</v>
      </c>
      <c r="M163" s="88">
        <f>+H163*D163</f>
        <v>0</v>
      </c>
      <c r="N163" s="88">
        <f>+I163*D163</f>
        <v>17.920000000000002</v>
      </c>
      <c r="O163" s="88"/>
    </row>
    <row r="164" spans="1:16" ht="16.5" thickBot="1">
      <c r="A164" s="81">
        <v>50</v>
      </c>
      <c r="B164" s="379" t="s">
        <v>142</v>
      </c>
      <c r="C164" s="380"/>
      <c r="D164" s="380"/>
      <c r="E164" s="380"/>
      <c r="F164" s="380"/>
      <c r="G164" s="380"/>
      <c r="H164" s="380"/>
      <c r="I164" s="380"/>
      <c r="J164" s="380"/>
      <c r="K164" s="380"/>
      <c r="L164" s="380"/>
      <c r="M164" s="381"/>
      <c r="N164" s="82">
        <f>+N165+N166+N167</f>
        <v>243.44437500000001</v>
      </c>
      <c r="O164" s="83"/>
      <c r="P164" s="84">
        <f>+N164/N178</f>
        <v>0.14473947904504281</v>
      </c>
    </row>
    <row r="165" spans="1:16" ht="30">
      <c r="A165" s="85">
        <v>50.1</v>
      </c>
      <c r="B165" s="90" t="s">
        <v>143</v>
      </c>
      <c r="C165" s="85" t="s">
        <v>137</v>
      </c>
      <c r="D165" s="92">
        <f>+'Wood Rural'!Q296</f>
        <v>90</v>
      </c>
      <c r="E165" s="94">
        <v>0.45</v>
      </c>
      <c r="F165" s="94">
        <v>1</v>
      </c>
      <c r="G165" s="94">
        <v>0.1</v>
      </c>
      <c r="H165" s="94">
        <v>0</v>
      </c>
      <c r="I165" s="88">
        <f>+E165+F165+G165+H165</f>
        <v>1.55</v>
      </c>
      <c r="J165" s="88">
        <f>+E165*D165</f>
        <v>40.5</v>
      </c>
      <c r="K165" s="88">
        <f>+F165*D165</f>
        <v>90</v>
      </c>
      <c r="L165" s="88">
        <f>+G165*D165</f>
        <v>9</v>
      </c>
      <c r="M165" s="88">
        <f>+H165*D165</f>
        <v>0</v>
      </c>
      <c r="N165" s="88">
        <f>+I165*D165</f>
        <v>139.5</v>
      </c>
      <c r="O165" s="88"/>
    </row>
    <row r="166" spans="1:16">
      <c r="A166" s="85">
        <v>50.2</v>
      </c>
      <c r="B166" s="90" t="s">
        <v>174</v>
      </c>
      <c r="C166" s="85" t="s">
        <v>137</v>
      </c>
      <c r="D166" s="92">
        <f>+'Wood Rural'!Q297+'Wood Rural'!Q298</f>
        <v>26.5625</v>
      </c>
      <c r="E166" s="94">
        <v>0.45</v>
      </c>
      <c r="F166" s="94">
        <v>1</v>
      </c>
      <c r="G166" s="94">
        <v>0.1</v>
      </c>
      <c r="H166" s="94">
        <v>0</v>
      </c>
      <c r="I166" s="88">
        <f>+E166+F166+G166+H166</f>
        <v>1.55</v>
      </c>
      <c r="J166" s="88">
        <f>+E166*D166</f>
        <v>11.953125</v>
      </c>
      <c r="K166" s="88">
        <f>+F166*D166</f>
        <v>26.5625</v>
      </c>
      <c r="L166" s="88">
        <f>+G166*D166</f>
        <v>2.65625</v>
      </c>
      <c r="M166" s="88">
        <f>+H166*D166</f>
        <v>0</v>
      </c>
      <c r="N166" s="88">
        <f>+I166*D166</f>
        <v>41.171875</v>
      </c>
      <c r="O166" s="88"/>
    </row>
    <row r="167" spans="1:16" ht="45.75" thickBot="1">
      <c r="A167" s="85">
        <v>50.3</v>
      </c>
      <c r="B167" s="90" t="s">
        <v>175</v>
      </c>
      <c r="C167" s="85" t="s">
        <v>122</v>
      </c>
      <c r="D167" s="87">
        <v>5.95</v>
      </c>
      <c r="E167" s="88">
        <v>2.25</v>
      </c>
      <c r="F167" s="88">
        <v>7.65</v>
      </c>
      <c r="G167" s="88">
        <v>0.65</v>
      </c>
      <c r="H167" s="88">
        <v>0</v>
      </c>
      <c r="I167" s="88">
        <f>+E167+F167+G167+H167</f>
        <v>10.55</v>
      </c>
      <c r="J167" s="88">
        <f>+E167*D167</f>
        <v>13.387500000000001</v>
      </c>
      <c r="K167" s="88">
        <f>+F167*D167</f>
        <v>45.517500000000005</v>
      </c>
      <c r="L167" s="88">
        <f>+G167*D167</f>
        <v>3.8675000000000002</v>
      </c>
      <c r="M167" s="88">
        <f>+H167*D167</f>
        <v>0</v>
      </c>
      <c r="N167" s="88">
        <f>+I167*D167</f>
        <v>62.772500000000008</v>
      </c>
      <c r="O167" s="88"/>
    </row>
    <row r="168" spans="1:16" ht="16.5" thickBot="1">
      <c r="A168" s="81">
        <v>60</v>
      </c>
      <c r="B168" s="379" t="s">
        <v>7</v>
      </c>
      <c r="C168" s="380"/>
      <c r="D168" s="380"/>
      <c r="E168" s="380"/>
      <c r="F168" s="380"/>
      <c r="G168" s="380"/>
      <c r="H168" s="380"/>
      <c r="I168" s="380"/>
      <c r="J168" s="380"/>
      <c r="K168" s="380"/>
      <c r="L168" s="380"/>
      <c r="M168" s="381"/>
      <c r="N168" s="82">
        <f>+N169+N170</f>
        <v>108.28999999999999</v>
      </c>
      <c r="O168" s="83"/>
      <c r="P168" s="84">
        <f>+N168/N178</f>
        <v>6.438365308620371E-2</v>
      </c>
    </row>
    <row r="169" spans="1:16" ht="17.25">
      <c r="A169" s="85">
        <v>60.1</v>
      </c>
      <c r="B169" s="101" t="s">
        <v>176</v>
      </c>
      <c r="C169" s="93" t="s">
        <v>122</v>
      </c>
      <c r="D169" s="92">
        <v>5.95</v>
      </c>
      <c r="E169" s="88">
        <v>5.2</v>
      </c>
      <c r="F169" s="88">
        <v>6</v>
      </c>
      <c r="G169" s="88">
        <v>1.75</v>
      </c>
      <c r="H169" s="88">
        <v>0</v>
      </c>
      <c r="I169" s="88">
        <f>+E169+F169+G169+H169</f>
        <v>12.95</v>
      </c>
      <c r="J169" s="88">
        <f>+E169*D169</f>
        <v>30.94</v>
      </c>
      <c r="K169" s="88">
        <f>+F169*D169</f>
        <v>35.700000000000003</v>
      </c>
      <c r="L169" s="88">
        <f>+G169*D169</f>
        <v>10.4125</v>
      </c>
      <c r="M169" s="88">
        <f>+H169*D169</f>
        <v>0</v>
      </c>
      <c r="N169" s="88">
        <f>+I169*D169</f>
        <v>77.052499999999995</v>
      </c>
      <c r="O169" s="88"/>
    </row>
    <row r="170" spans="1:16" ht="30.75" thickBot="1">
      <c r="A170" s="85">
        <v>60.2</v>
      </c>
      <c r="B170" s="90" t="s">
        <v>165</v>
      </c>
      <c r="C170" s="93" t="s">
        <v>122</v>
      </c>
      <c r="D170" s="92">
        <v>5.95</v>
      </c>
      <c r="E170" s="88">
        <v>1.5</v>
      </c>
      <c r="F170" s="88">
        <v>2.5</v>
      </c>
      <c r="G170" s="88">
        <v>1.25</v>
      </c>
      <c r="H170" s="88">
        <v>0</v>
      </c>
      <c r="I170" s="88">
        <f>+E170+F170+G170+H170</f>
        <v>5.25</v>
      </c>
      <c r="J170" s="88">
        <f>+E170*D170</f>
        <v>8.9250000000000007</v>
      </c>
      <c r="K170" s="88">
        <f>+F170*D170</f>
        <v>14.875</v>
      </c>
      <c r="L170" s="88">
        <f>+G170*D170</f>
        <v>7.4375</v>
      </c>
      <c r="M170" s="88">
        <f>+H170*D170</f>
        <v>0</v>
      </c>
      <c r="N170" s="88">
        <f>+I170*D170</f>
        <v>31.237500000000001</v>
      </c>
      <c r="O170" s="88"/>
    </row>
    <row r="171" spans="1:16" ht="16.5" thickBot="1">
      <c r="A171" s="81">
        <v>70</v>
      </c>
      <c r="B171" s="379" t="s">
        <v>150</v>
      </c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1"/>
      <c r="N171" s="82">
        <f>SUM(N172:N172)</f>
        <v>155.5</v>
      </c>
      <c r="O171" s="83"/>
      <c r="P171" s="84">
        <f>+N171/N178</f>
        <v>9.2452286036611681E-2</v>
      </c>
    </row>
    <row r="172" spans="1:16" ht="105.75" thickBot="1">
      <c r="A172" s="85">
        <v>70.099999999999994</v>
      </c>
      <c r="B172" s="90" t="s">
        <v>177</v>
      </c>
      <c r="C172" s="93" t="s">
        <v>152</v>
      </c>
      <c r="D172" s="92">
        <v>1</v>
      </c>
      <c r="E172" s="94">
        <v>45</v>
      </c>
      <c r="F172" s="88">
        <v>102.5</v>
      </c>
      <c r="G172" s="88">
        <v>8</v>
      </c>
      <c r="H172" s="88">
        <v>0</v>
      </c>
      <c r="I172" s="88">
        <f>+E172+F172+G172+H172</f>
        <v>155.5</v>
      </c>
      <c r="J172" s="88">
        <f>+E172*D172</f>
        <v>45</v>
      </c>
      <c r="K172" s="88">
        <f>+F172*D172</f>
        <v>102.5</v>
      </c>
      <c r="L172" s="88">
        <f>+G172*D172</f>
        <v>8</v>
      </c>
      <c r="M172" s="88">
        <f>+H172*D172</f>
        <v>0</v>
      </c>
      <c r="N172" s="88">
        <f>+I172*D172</f>
        <v>155.5</v>
      </c>
      <c r="O172" s="88"/>
    </row>
    <row r="173" spans="1:16" ht="16.5" thickBot="1">
      <c r="A173" s="81">
        <v>100</v>
      </c>
      <c r="B173" s="379" t="s">
        <v>155</v>
      </c>
      <c r="C173" s="380"/>
      <c r="D173" s="380"/>
      <c r="E173" s="380"/>
      <c r="F173" s="380"/>
      <c r="G173" s="380"/>
      <c r="H173" s="380"/>
      <c r="I173" s="380"/>
      <c r="J173" s="380"/>
      <c r="K173" s="380"/>
      <c r="L173" s="380"/>
      <c r="M173" s="381"/>
      <c r="N173" s="82">
        <f>SUM(N174:N175)</f>
        <v>113.004</v>
      </c>
      <c r="O173" s="83"/>
      <c r="P173" s="84">
        <f>+N173/N178</f>
        <v>6.7186354542001711E-2</v>
      </c>
    </row>
    <row r="174" spans="1:16" ht="30">
      <c r="A174" s="85">
        <v>100.1</v>
      </c>
      <c r="B174" s="90" t="s">
        <v>156</v>
      </c>
      <c r="C174" s="93" t="s">
        <v>122</v>
      </c>
      <c r="D174" s="92">
        <v>13.14</v>
      </c>
      <c r="E174" s="94">
        <v>0.72</v>
      </c>
      <c r="F174" s="94">
        <v>3.5</v>
      </c>
      <c r="G174" s="94">
        <v>0.08</v>
      </c>
      <c r="H174" s="94">
        <v>0</v>
      </c>
      <c r="I174" s="88">
        <f>+E174+F174+G174+H174</f>
        <v>4.3</v>
      </c>
      <c r="J174" s="88">
        <f>+E174*D174</f>
        <v>9.4608000000000008</v>
      </c>
      <c r="K174" s="88">
        <f>+F174*D174</f>
        <v>45.99</v>
      </c>
      <c r="L174" s="88">
        <f>+G174*D174</f>
        <v>1.0512000000000001</v>
      </c>
      <c r="M174" s="88">
        <f>+H174*D174</f>
        <v>0</v>
      </c>
      <c r="N174" s="88">
        <f>+I174*D174</f>
        <v>56.502000000000002</v>
      </c>
      <c r="O174" s="88"/>
    </row>
    <row r="175" spans="1:16" ht="30.75" thickBot="1">
      <c r="A175" s="85">
        <v>100.2</v>
      </c>
      <c r="B175" s="90" t="s">
        <v>157</v>
      </c>
      <c r="C175" s="93" t="s">
        <v>122</v>
      </c>
      <c r="D175" s="92">
        <v>13.14</v>
      </c>
      <c r="E175" s="94">
        <v>0.72</v>
      </c>
      <c r="F175" s="94">
        <v>3.5</v>
      </c>
      <c r="G175" s="94">
        <v>0.08</v>
      </c>
      <c r="H175" s="94">
        <v>0</v>
      </c>
      <c r="I175" s="88">
        <f>+E175+F175+G175+H175</f>
        <v>4.3</v>
      </c>
      <c r="J175" s="88">
        <f>+E175*D175</f>
        <v>9.4608000000000008</v>
      </c>
      <c r="K175" s="88">
        <f>+F175*D175</f>
        <v>45.99</v>
      </c>
      <c r="L175" s="88">
        <f>+G175*D175</f>
        <v>1.0512000000000001</v>
      </c>
      <c r="M175" s="88">
        <f>+H175*D175</f>
        <v>0</v>
      </c>
      <c r="N175" s="88">
        <f>+I175*D175</f>
        <v>56.502000000000002</v>
      </c>
      <c r="O175" s="88"/>
    </row>
    <row r="176" spans="1:16" ht="16.5" thickBot="1">
      <c r="A176" s="81">
        <v>110</v>
      </c>
      <c r="B176" s="379" t="s">
        <v>158</v>
      </c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1"/>
      <c r="N176" s="82">
        <f>SUM(N177)</f>
        <v>1.86</v>
      </c>
      <c r="O176" s="83"/>
      <c r="P176" s="84">
        <f>+N176/N178</f>
        <v>1.1058601416597924E-3</v>
      </c>
    </row>
    <row r="177" spans="1:16" ht="18" thickBot="1">
      <c r="A177" s="85">
        <v>110.1</v>
      </c>
      <c r="B177" s="86" t="s">
        <v>159</v>
      </c>
      <c r="C177" s="85" t="s">
        <v>122</v>
      </c>
      <c r="D177" s="87">
        <v>3.72</v>
      </c>
      <c r="E177" s="88">
        <v>0.3</v>
      </c>
      <c r="F177" s="88">
        <v>0</v>
      </c>
      <c r="G177" s="88">
        <v>0.2</v>
      </c>
      <c r="H177" s="88">
        <v>0</v>
      </c>
      <c r="I177" s="88">
        <f>+E177+F177+G177+H177</f>
        <v>0.5</v>
      </c>
      <c r="J177" s="88">
        <f>+E177*D177</f>
        <v>1.1160000000000001</v>
      </c>
      <c r="K177" s="88">
        <f>+F177*D177</f>
        <v>0</v>
      </c>
      <c r="L177" s="88">
        <f>+G177*D177</f>
        <v>0.74400000000000011</v>
      </c>
      <c r="M177" s="88">
        <f>+H177*D177</f>
        <v>0</v>
      </c>
      <c r="N177" s="88">
        <f>+I177*D177</f>
        <v>1.86</v>
      </c>
      <c r="O177" s="88"/>
    </row>
    <row r="178" spans="1:16" ht="16.5" thickBot="1">
      <c r="A178" s="95"/>
      <c r="B178" s="388" t="s">
        <v>160</v>
      </c>
      <c r="C178" s="389"/>
      <c r="D178" s="389"/>
      <c r="E178" s="389"/>
      <c r="F178" s="389"/>
      <c r="G178" s="389"/>
      <c r="H178" s="389"/>
      <c r="I178" s="389"/>
      <c r="J178" s="389"/>
      <c r="K178" s="389"/>
      <c r="L178" s="389"/>
      <c r="M178" s="390"/>
      <c r="N178" s="96">
        <f>+N176+N173+N171+N168+N164+N158+N155+N151+N148</f>
        <v>1681.9486749999999</v>
      </c>
      <c r="O178" s="97">
        <f>+K21</f>
        <v>1190.7659749999998</v>
      </c>
      <c r="P178" s="98">
        <f>+SUM(P148:P176)</f>
        <v>1.0000000000000002</v>
      </c>
    </row>
    <row r="180" spans="1:16" ht="16.5" collapsed="1" thickBot="1"/>
    <row r="181" spans="1:16" ht="24" thickBot="1">
      <c r="A181" s="385" t="s">
        <v>97</v>
      </c>
      <c r="B181" s="386"/>
      <c r="C181" s="386"/>
      <c r="D181" s="386"/>
      <c r="E181" s="386"/>
      <c r="F181" s="386"/>
      <c r="G181" s="386"/>
      <c r="H181" s="386"/>
      <c r="I181" s="386"/>
      <c r="J181" s="386"/>
      <c r="K181" s="386"/>
      <c r="L181" s="386"/>
      <c r="M181" s="386"/>
      <c r="N181" s="387"/>
    </row>
    <row r="182" spans="1:16" ht="16.5" thickBot="1">
      <c r="A182" s="81">
        <v>10</v>
      </c>
      <c r="B182" s="379" t="s">
        <v>120</v>
      </c>
      <c r="C182" s="380"/>
      <c r="D182" s="380"/>
      <c r="E182" s="380"/>
      <c r="F182" s="380"/>
      <c r="G182" s="380"/>
      <c r="H182" s="380"/>
      <c r="I182" s="380"/>
      <c r="J182" s="380"/>
      <c r="K182" s="380"/>
      <c r="L182" s="380"/>
      <c r="M182" s="381"/>
      <c r="N182" s="82">
        <f>+SUM(N183:N184)</f>
        <v>15.794999999999998</v>
      </c>
      <c r="P182" s="84">
        <f>+N182/N201</f>
        <v>9.2756337821224971E-3</v>
      </c>
    </row>
    <row r="183" spans="1:16" ht="17.25">
      <c r="A183" s="85">
        <v>10.1</v>
      </c>
      <c r="B183" s="86" t="s">
        <v>121</v>
      </c>
      <c r="C183" s="85" t="s">
        <v>122</v>
      </c>
      <c r="D183" s="87">
        <v>20.25</v>
      </c>
      <c r="E183" s="88">
        <v>0.15</v>
      </c>
      <c r="F183" s="88">
        <v>0</v>
      </c>
      <c r="G183" s="88">
        <v>0.2</v>
      </c>
      <c r="H183" s="88">
        <v>0</v>
      </c>
      <c r="I183" s="88">
        <f>+E183+F183+G183+H183</f>
        <v>0.35</v>
      </c>
      <c r="J183" s="88">
        <f>+E183*D183</f>
        <v>3.0375000000000001</v>
      </c>
      <c r="K183" s="88">
        <f>+F183*D183</f>
        <v>0</v>
      </c>
      <c r="L183" s="88">
        <f>+G183*D183</f>
        <v>4.05</v>
      </c>
      <c r="M183" s="88">
        <f>+H183*D183</f>
        <v>0</v>
      </c>
      <c r="N183" s="88">
        <f>+I183*D183</f>
        <v>7.0874999999999995</v>
      </c>
    </row>
    <row r="184" spans="1:16" ht="18" thickBot="1">
      <c r="A184" s="85">
        <v>10.199999999999999</v>
      </c>
      <c r="B184" s="86" t="s">
        <v>123</v>
      </c>
      <c r="C184" s="85" t="s">
        <v>122</v>
      </c>
      <c r="D184" s="87">
        <v>20.25</v>
      </c>
      <c r="E184" s="89">
        <v>0.18</v>
      </c>
      <c r="F184" s="89">
        <v>0.15</v>
      </c>
      <c r="G184" s="89">
        <v>0.1</v>
      </c>
      <c r="H184" s="89">
        <v>0</v>
      </c>
      <c r="I184" s="88">
        <f>+E184+F184+G184+H184</f>
        <v>0.42999999999999994</v>
      </c>
      <c r="J184" s="88">
        <f>+E184*D184</f>
        <v>3.645</v>
      </c>
      <c r="K184" s="88">
        <f>+F184*D184</f>
        <v>3.0375000000000001</v>
      </c>
      <c r="L184" s="88">
        <f>+G184*D184</f>
        <v>2.0249999999999999</v>
      </c>
      <c r="M184" s="88">
        <f>+H184*D184</f>
        <v>0</v>
      </c>
      <c r="N184" s="88">
        <f>+I184*D184</f>
        <v>8.7074999999999996</v>
      </c>
    </row>
    <row r="185" spans="1:16" ht="16.5" thickBot="1">
      <c r="A185" s="81">
        <v>20</v>
      </c>
      <c r="B185" s="379" t="s">
        <v>124</v>
      </c>
      <c r="C185" s="380"/>
      <c r="D185" s="380"/>
      <c r="E185" s="380"/>
      <c r="F185" s="380"/>
      <c r="G185" s="380"/>
      <c r="H185" s="380"/>
      <c r="I185" s="380"/>
      <c r="J185" s="380"/>
      <c r="K185" s="380"/>
      <c r="L185" s="380"/>
      <c r="M185" s="381"/>
      <c r="N185" s="82">
        <f>+N186+N187+N188</f>
        <v>59.171100000000003</v>
      </c>
      <c r="P185" s="84">
        <f>+N185/N201</f>
        <v>3.4748303519173698E-2</v>
      </c>
    </row>
    <row r="186" spans="1:16" ht="17.25">
      <c r="A186" s="85">
        <v>20.100000000000001</v>
      </c>
      <c r="B186" s="86" t="s">
        <v>125</v>
      </c>
      <c r="C186" s="85" t="s">
        <v>126</v>
      </c>
      <c r="D186" s="87">
        <v>6.07</v>
      </c>
      <c r="E186" s="88">
        <v>0.6</v>
      </c>
      <c r="F186" s="88">
        <v>0</v>
      </c>
      <c r="G186" s="88">
        <v>0.63</v>
      </c>
      <c r="H186" s="88">
        <v>0</v>
      </c>
      <c r="I186" s="88">
        <f>+E186+F186+G186+H186</f>
        <v>1.23</v>
      </c>
      <c r="J186" s="88">
        <f>+E186*D186</f>
        <v>3.6419999999999999</v>
      </c>
      <c r="K186" s="88">
        <f>+F186*D186</f>
        <v>0</v>
      </c>
      <c r="L186" s="88">
        <f>+G186*D186</f>
        <v>3.8241000000000001</v>
      </c>
      <c r="M186" s="88">
        <f>+H186*D186</f>
        <v>0</v>
      </c>
      <c r="N186" s="88">
        <f>+I186*D186</f>
        <v>7.4661</v>
      </c>
    </row>
    <row r="187" spans="1:16" ht="17.25">
      <c r="A187" s="85">
        <v>20.2</v>
      </c>
      <c r="B187" s="86" t="s">
        <v>127</v>
      </c>
      <c r="C187" s="85" t="s">
        <v>126</v>
      </c>
      <c r="D187" s="87">
        <v>10.130000000000001</v>
      </c>
      <c r="E187" s="88">
        <v>0.5</v>
      </c>
      <c r="F187" s="88">
        <v>1</v>
      </c>
      <c r="G187" s="88">
        <v>0.75</v>
      </c>
      <c r="H187" s="88">
        <v>0</v>
      </c>
      <c r="I187" s="88">
        <f>+E187+F187+G187+H187</f>
        <v>2.25</v>
      </c>
      <c r="J187" s="88">
        <f>+E187*D187</f>
        <v>5.0650000000000004</v>
      </c>
      <c r="K187" s="88">
        <f>+F187*D187</f>
        <v>10.130000000000001</v>
      </c>
      <c r="L187" s="88">
        <f>+G187*D187</f>
        <v>7.5975000000000001</v>
      </c>
      <c r="M187" s="88">
        <f>+H187*D187</f>
        <v>0</v>
      </c>
      <c r="N187" s="88">
        <f>+I187*D187</f>
        <v>22.7925</v>
      </c>
    </row>
    <row r="188" spans="1:16" ht="30.75" thickBot="1">
      <c r="A188" s="85">
        <v>20.3</v>
      </c>
      <c r="B188" s="90" t="s">
        <v>128</v>
      </c>
      <c r="C188" s="85" t="s">
        <v>126</v>
      </c>
      <c r="D188" s="87">
        <v>7.71</v>
      </c>
      <c r="E188" s="88">
        <v>1</v>
      </c>
      <c r="F188" s="88">
        <v>0</v>
      </c>
      <c r="G188" s="88">
        <v>2.75</v>
      </c>
      <c r="H188" s="88">
        <v>0</v>
      </c>
      <c r="I188" s="88">
        <f>+E188+F188+G188+H188</f>
        <v>3.75</v>
      </c>
      <c r="J188" s="88">
        <f>+E188*D188</f>
        <v>7.71</v>
      </c>
      <c r="K188" s="88">
        <f>+F188*D188</f>
        <v>0</v>
      </c>
      <c r="L188" s="88">
        <f>+G188*D188</f>
        <v>21.202500000000001</v>
      </c>
      <c r="M188" s="88">
        <f>+H188*D188</f>
        <v>0</v>
      </c>
      <c r="N188" s="88">
        <f>+I188*D188</f>
        <v>28.912500000000001</v>
      </c>
    </row>
    <row r="189" spans="1:16" ht="16.5" thickBot="1">
      <c r="A189" s="81">
        <v>30</v>
      </c>
      <c r="B189" s="379" t="s">
        <v>178</v>
      </c>
      <c r="C189" s="380"/>
      <c r="D189" s="380"/>
      <c r="E189" s="380"/>
      <c r="F189" s="380"/>
      <c r="G189" s="380"/>
      <c r="H189" s="380"/>
      <c r="I189" s="380"/>
      <c r="J189" s="380"/>
      <c r="K189" s="380"/>
      <c r="L189" s="380"/>
      <c r="M189" s="381"/>
      <c r="N189" s="82">
        <f>SUM(N190)</f>
        <v>360</v>
      </c>
      <c r="P189" s="84">
        <f>+N189/N201</f>
        <v>0.21141045657259253</v>
      </c>
    </row>
    <row r="190" spans="1:16" ht="45.75" thickBot="1">
      <c r="A190" s="85">
        <v>30.1</v>
      </c>
      <c r="B190" s="90" t="s">
        <v>179</v>
      </c>
      <c r="C190" s="85" t="s">
        <v>152</v>
      </c>
      <c r="D190" s="87">
        <v>6</v>
      </c>
      <c r="E190" s="88">
        <v>0</v>
      </c>
      <c r="F190" s="88">
        <v>0</v>
      </c>
      <c r="G190" s="88">
        <v>0</v>
      </c>
      <c r="H190" s="88">
        <v>60</v>
      </c>
      <c r="I190" s="88">
        <f>+E190+F190+G190+H190</f>
        <v>60</v>
      </c>
      <c r="J190" s="88">
        <f>+E190*D190</f>
        <v>0</v>
      </c>
      <c r="K190" s="88">
        <f>+F190*D190</f>
        <v>0</v>
      </c>
      <c r="L190" s="88">
        <f>+G190*D190</f>
        <v>0</v>
      </c>
      <c r="M190" s="88">
        <f>+H190*D190</f>
        <v>360</v>
      </c>
      <c r="N190" s="88">
        <f>+I190*D190</f>
        <v>360</v>
      </c>
    </row>
    <row r="191" spans="1:16" ht="16.5" thickBot="1">
      <c r="A191" s="81">
        <v>40</v>
      </c>
      <c r="B191" s="379" t="s">
        <v>142</v>
      </c>
      <c r="C191" s="380"/>
      <c r="D191" s="380"/>
      <c r="E191" s="380"/>
      <c r="F191" s="380"/>
      <c r="G191" s="380"/>
      <c r="H191" s="380"/>
      <c r="I191" s="380"/>
      <c r="J191" s="380"/>
      <c r="K191" s="380"/>
      <c r="L191" s="380"/>
      <c r="M191" s="381"/>
      <c r="N191" s="82">
        <f>+N192+N193+N194+N195</f>
        <v>962.00749999999994</v>
      </c>
      <c r="P191" s="84">
        <f>+N191/N201</f>
        <v>0.56494012444793973</v>
      </c>
    </row>
    <row r="192" spans="1:16" ht="45">
      <c r="A192" s="85">
        <v>40.1</v>
      </c>
      <c r="B192" s="90" t="s">
        <v>180</v>
      </c>
      <c r="C192" s="85" t="s">
        <v>152</v>
      </c>
      <c r="D192" s="87">
        <v>4</v>
      </c>
      <c r="E192" s="88">
        <v>0</v>
      </c>
      <c r="F192" s="88">
        <v>0</v>
      </c>
      <c r="G192" s="88">
        <v>0</v>
      </c>
      <c r="H192" s="88">
        <v>72</v>
      </c>
      <c r="I192" s="88">
        <f>+E192+F192+G192+H192</f>
        <v>72</v>
      </c>
      <c r="J192" s="88">
        <f>+E192*D192</f>
        <v>0</v>
      </c>
      <c r="K192" s="88">
        <f>+F192*D192</f>
        <v>0</v>
      </c>
      <c r="L192" s="88">
        <f>+G192*D192</f>
        <v>0</v>
      </c>
      <c r="M192" s="88">
        <f>+H192*D192</f>
        <v>288</v>
      </c>
      <c r="N192" s="88">
        <f>+I192*D192</f>
        <v>288</v>
      </c>
    </row>
    <row r="193" spans="1:16" ht="45">
      <c r="A193" s="85">
        <v>40.200000000000003</v>
      </c>
      <c r="B193" s="90" t="s">
        <v>181</v>
      </c>
      <c r="C193" s="93" t="s">
        <v>152</v>
      </c>
      <c r="D193" s="92">
        <v>10</v>
      </c>
      <c r="E193" s="94">
        <v>0</v>
      </c>
      <c r="F193" s="94">
        <v>0</v>
      </c>
      <c r="G193" s="94">
        <v>0</v>
      </c>
      <c r="H193" s="94">
        <v>38.5</v>
      </c>
      <c r="I193" s="88">
        <f>+E193+F193+G193+H193</f>
        <v>38.5</v>
      </c>
      <c r="J193" s="88">
        <f>+E193*D193</f>
        <v>0</v>
      </c>
      <c r="K193" s="88">
        <f>+F193*D193</f>
        <v>0</v>
      </c>
      <c r="L193" s="88">
        <f>+G193*D193</f>
        <v>0</v>
      </c>
      <c r="M193" s="88">
        <f>+H193*D193</f>
        <v>385</v>
      </c>
      <c r="N193" s="88">
        <f>+I193*D193</f>
        <v>385</v>
      </c>
    </row>
    <row r="194" spans="1:16">
      <c r="A194" s="85">
        <v>40.299999999999997</v>
      </c>
      <c r="B194" s="90" t="s">
        <v>182</v>
      </c>
      <c r="C194" s="93" t="s">
        <v>137</v>
      </c>
      <c r="D194" s="92">
        <f>+'Wood Rural'!Q305</f>
        <v>42.5</v>
      </c>
      <c r="E194" s="94">
        <v>0.45</v>
      </c>
      <c r="F194" s="94">
        <v>1</v>
      </c>
      <c r="G194" s="94">
        <v>0.1</v>
      </c>
      <c r="H194" s="94">
        <v>0</v>
      </c>
      <c r="I194" s="88">
        <f>+E194+F194+G194+H194</f>
        <v>1.55</v>
      </c>
      <c r="J194" s="88">
        <f>+E194*D194</f>
        <v>19.125</v>
      </c>
      <c r="K194" s="88">
        <f>+F194*D194</f>
        <v>42.5</v>
      </c>
      <c r="L194" s="88">
        <f>+G194*D194</f>
        <v>4.25</v>
      </c>
      <c r="M194" s="88">
        <f>+H194*D194</f>
        <v>0</v>
      </c>
      <c r="N194" s="88">
        <f>+I194*D194</f>
        <v>65.875</v>
      </c>
    </row>
    <row r="195" spans="1:16" ht="45.75" thickBot="1">
      <c r="A195" s="85">
        <v>40.4</v>
      </c>
      <c r="B195" s="90" t="s">
        <v>183</v>
      </c>
      <c r="C195" s="85" t="s">
        <v>122</v>
      </c>
      <c r="D195" s="87">
        <v>21.15</v>
      </c>
      <c r="E195" s="88">
        <v>2.25</v>
      </c>
      <c r="F195" s="88">
        <v>7.65</v>
      </c>
      <c r="G195" s="88">
        <v>0.65</v>
      </c>
      <c r="H195" s="88">
        <v>0</v>
      </c>
      <c r="I195" s="88">
        <f>+E195+F195+G195+H195</f>
        <v>10.55</v>
      </c>
      <c r="J195" s="88">
        <f>+E195*D195</f>
        <v>47.587499999999999</v>
      </c>
      <c r="K195" s="88">
        <f>+F195*D195</f>
        <v>161.79749999999999</v>
      </c>
      <c r="L195" s="88">
        <f>+G195*D195</f>
        <v>13.747499999999999</v>
      </c>
      <c r="M195" s="88">
        <f>+H195*D195</f>
        <v>0</v>
      </c>
      <c r="N195" s="88">
        <f>+I195*D195</f>
        <v>223.13249999999999</v>
      </c>
    </row>
    <row r="196" spans="1:16" ht="16.5" thickBot="1">
      <c r="A196" s="81">
        <v>50</v>
      </c>
      <c r="B196" s="379" t="s">
        <v>7</v>
      </c>
      <c r="C196" s="380"/>
      <c r="D196" s="380"/>
      <c r="E196" s="380"/>
      <c r="F196" s="380"/>
      <c r="G196" s="380"/>
      <c r="H196" s="380"/>
      <c r="I196" s="380"/>
      <c r="J196" s="380"/>
      <c r="K196" s="380"/>
      <c r="L196" s="380"/>
      <c r="M196" s="381"/>
      <c r="N196" s="82">
        <f>SUM(N197:N198)</f>
        <v>295.75</v>
      </c>
      <c r="P196" s="84">
        <f>+N196/N201</f>
        <v>0.17367956258706735</v>
      </c>
    </row>
    <row r="197" spans="1:16" ht="17.25">
      <c r="A197" s="85">
        <v>50.1</v>
      </c>
      <c r="B197" s="90" t="s">
        <v>184</v>
      </c>
      <c r="C197" s="85" t="s">
        <v>122</v>
      </c>
      <c r="D197" s="92">
        <v>16.25</v>
      </c>
      <c r="E197" s="88">
        <v>5.2</v>
      </c>
      <c r="F197" s="88">
        <v>6</v>
      </c>
      <c r="G197" s="88">
        <v>1.75</v>
      </c>
      <c r="H197" s="88">
        <v>0</v>
      </c>
      <c r="I197" s="88">
        <f>+E197+F197+G197+H197</f>
        <v>12.95</v>
      </c>
      <c r="J197" s="88">
        <f>+E197*D197</f>
        <v>84.5</v>
      </c>
      <c r="K197" s="88">
        <f>+F197*D197</f>
        <v>97.5</v>
      </c>
      <c r="L197" s="88">
        <f>+G197*D197</f>
        <v>28.4375</v>
      </c>
      <c r="M197" s="88">
        <f>+H197*D197</f>
        <v>0</v>
      </c>
      <c r="N197" s="88">
        <f>+I197*D197</f>
        <v>210.4375</v>
      </c>
    </row>
    <row r="198" spans="1:16" ht="30.75" thickBot="1">
      <c r="A198" s="85">
        <v>50.2</v>
      </c>
      <c r="B198" s="90" t="s">
        <v>185</v>
      </c>
      <c r="C198" s="85" t="s">
        <v>122</v>
      </c>
      <c r="D198" s="87">
        <v>16.25</v>
      </c>
      <c r="E198" s="88">
        <v>1.5</v>
      </c>
      <c r="F198" s="88">
        <v>2.5</v>
      </c>
      <c r="G198" s="88">
        <v>1.25</v>
      </c>
      <c r="H198" s="88">
        <v>0</v>
      </c>
      <c r="I198" s="88">
        <f>+E198+F198+G198+H198</f>
        <v>5.25</v>
      </c>
      <c r="J198" s="88">
        <f>+E198*D198</f>
        <v>24.375</v>
      </c>
      <c r="K198" s="88">
        <f>+F198*D198</f>
        <v>40.625</v>
      </c>
      <c r="L198" s="88">
        <f>+G198*D198</f>
        <v>20.3125</v>
      </c>
      <c r="M198" s="88">
        <f>+H198*D198</f>
        <v>0</v>
      </c>
      <c r="N198" s="88">
        <f>+I198*D198</f>
        <v>85.3125</v>
      </c>
    </row>
    <row r="199" spans="1:16" ht="16.5" thickBot="1">
      <c r="A199" s="81">
        <v>60</v>
      </c>
      <c r="B199" s="379" t="s">
        <v>158</v>
      </c>
      <c r="C199" s="380"/>
      <c r="D199" s="380"/>
      <c r="E199" s="380"/>
      <c r="F199" s="380"/>
      <c r="G199" s="380"/>
      <c r="H199" s="380"/>
      <c r="I199" s="380"/>
      <c r="J199" s="380"/>
      <c r="K199" s="380"/>
      <c r="L199" s="380"/>
      <c r="M199" s="381"/>
      <c r="N199" s="82">
        <f>SUM(N200)</f>
        <v>10.125</v>
      </c>
      <c r="P199" s="84">
        <f>+N199/N201</f>
        <v>5.945919091104165E-3</v>
      </c>
    </row>
    <row r="200" spans="1:16" ht="18" thickBot="1">
      <c r="A200" s="85">
        <v>60.1</v>
      </c>
      <c r="B200" s="86" t="s">
        <v>159</v>
      </c>
      <c r="C200" s="85" t="s">
        <v>122</v>
      </c>
      <c r="D200" s="87">
        <v>20.25</v>
      </c>
      <c r="E200" s="88">
        <v>0.3</v>
      </c>
      <c r="F200" s="88">
        <v>0</v>
      </c>
      <c r="G200" s="88">
        <v>0.2</v>
      </c>
      <c r="H200" s="88">
        <v>0</v>
      </c>
      <c r="I200" s="88">
        <f>+E200+F200+G200+H200</f>
        <v>0.5</v>
      </c>
      <c r="J200" s="88">
        <f>+E200*D200</f>
        <v>6.0750000000000002</v>
      </c>
      <c r="K200" s="88">
        <f>+F200*D200</f>
        <v>0</v>
      </c>
      <c r="L200" s="88">
        <f>+G200*D200</f>
        <v>4.05</v>
      </c>
      <c r="M200" s="88">
        <f>+H200*D200</f>
        <v>0</v>
      </c>
      <c r="N200" s="88">
        <f>+I200*D200</f>
        <v>10.125</v>
      </c>
    </row>
    <row r="201" spans="1:16" ht="16.5" thickBot="1">
      <c r="A201" s="95"/>
      <c r="B201" s="388" t="s">
        <v>160</v>
      </c>
      <c r="C201" s="389"/>
      <c r="D201" s="389"/>
      <c r="E201" s="389"/>
      <c r="F201" s="389"/>
      <c r="G201" s="389"/>
      <c r="H201" s="389"/>
      <c r="I201" s="389"/>
      <c r="J201" s="389"/>
      <c r="K201" s="389"/>
      <c r="L201" s="389"/>
      <c r="M201" s="390"/>
      <c r="N201" s="96">
        <f>+N199+N196+N191+N189+N185+N182</f>
        <v>1702.8486</v>
      </c>
      <c r="O201" s="97">
        <f>+M21</f>
        <v>1617.7574999999999</v>
      </c>
      <c r="P201" s="84">
        <f>+SUM(P182:P200)</f>
        <v>1</v>
      </c>
    </row>
    <row r="203" spans="1:16" ht="16.5" thickBot="1"/>
    <row r="204" spans="1:16" ht="24" thickBot="1">
      <c r="A204" s="385" t="s">
        <v>98</v>
      </c>
      <c r="B204" s="386"/>
      <c r="C204" s="386"/>
      <c r="D204" s="386"/>
      <c r="E204" s="386"/>
      <c r="F204" s="386"/>
      <c r="G204" s="386"/>
      <c r="H204" s="386"/>
      <c r="I204" s="386"/>
      <c r="J204" s="386"/>
      <c r="K204" s="386"/>
      <c r="L204" s="386"/>
      <c r="M204" s="386"/>
      <c r="N204" s="387"/>
    </row>
    <row r="205" spans="1:16" ht="16.5" thickBot="1">
      <c r="A205" s="81">
        <v>10</v>
      </c>
      <c r="B205" s="379" t="s">
        <v>186</v>
      </c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1"/>
      <c r="N205" s="82">
        <f>SUM(N206:N210)</f>
        <v>1441</v>
      </c>
      <c r="P205" s="84">
        <f>+N205/N215</f>
        <v>0.51459323565227644</v>
      </c>
    </row>
    <row r="206" spans="1:16" ht="30">
      <c r="A206" s="85">
        <v>10.1</v>
      </c>
      <c r="B206" s="90" t="s">
        <v>187</v>
      </c>
      <c r="C206" s="85" t="s">
        <v>139</v>
      </c>
      <c r="D206" s="87">
        <v>1</v>
      </c>
      <c r="E206" s="88">
        <v>160</v>
      </c>
      <c r="F206" s="88">
        <v>191</v>
      </c>
      <c r="G206" s="88">
        <v>30</v>
      </c>
      <c r="H206" s="88">
        <v>0</v>
      </c>
      <c r="I206" s="88">
        <f>+E206+F206+G206+H206</f>
        <v>381</v>
      </c>
      <c r="J206" s="88">
        <f>+E206*D206</f>
        <v>160</v>
      </c>
      <c r="K206" s="88">
        <f>+F206*D206</f>
        <v>191</v>
      </c>
      <c r="L206" s="88">
        <f>+G206*D206</f>
        <v>30</v>
      </c>
      <c r="M206" s="88">
        <f>+H206*D206</f>
        <v>0</v>
      </c>
      <c r="N206" s="88">
        <f>+I206*D206</f>
        <v>381</v>
      </c>
    </row>
    <row r="207" spans="1:16" ht="30">
      <c r="A207" s="85">
        <v>10.199999999999999</v>
      </c>
      <c r="B207" s="90" t="s">
        <v>188</v>
      </c>
      <c r="C207" s="85" t="s">
        <v>152</v>
      </c>
      <c r="D207" s="87">
        <v>1</v>
      </c>
      <c r="E207" s="88">
        <v>15.5</v>
      </c>
      <c r="F207" s="88">
        <v>81.5</v>
      </c>
      <c r="G207" s="88">
        <v>4.5</v>
      </c>
      <c r="H207" s="88">
        <v>0</v>
      </c>
      <c r="I207" s="88">
        <f>+E207+F207+G207+H207</f>
        <v>101.5</v>
      </c>
      <c r="J207" s="88">
        <f>+E207*D207</f>
        <v>15.5</v>
      </c>
      <c r="K207" s="88">
        <f>+F207*D207</f>
        <v>81.5</v>
      </c>
      <c r="L207" s="88">
        <f>+G207*D207</f>
        <v>4.5</v>
      </c>
      <c r="M207" s="88">
        <f>+H207*D207</f>
        <v>0</v>
      </c>
      <c r="N207" s="88">
        <f>+I207*D207</f>
        <v>101.5</v>
      </c>
    </row>
    <row r="208" spans="1:16">
      <c r="A208" s="85">
        <v>10.3</v>
      </c>
      <c r="B208" s="86" t="s">
        <v>189</v>
      </c>
      <c r="C208" s="85" t="s">
        <v>152</v>
      </c>
      <c r="D208" s="87">
        <v>1</v>
      </c>
      <c r="E208" s="88">
        <v>0</v>
      </c>
      <c r="F208" s="88">
        <v>0</v>
      </c>
      <c r="G208" s="88">
        <v>0</v>
      </c>
      <c r="H208" s="88">
        <v>180</v>
      </c>
      <c r="I208" s="88">
        <f>+E208+F208+G208+H208</f>
        <v>180</v>
      </c>
      <c r="J208" s="88">
        <f>+E208*D208</f>
        <v>0</v>
      </c>
      <c r="K208" s="88">
        <f>+F208*D208</f>
        <v>0</v>
      </c>
      <c r="L208" s="88">
        <f>+G208*D208</f>
        <v>0</v>
      </c>
      <c r="M208" s="88">
        <f>+H208*D208</f>
        <v>180</v>
      </c>
      <c r="N208" s="88">
        <f>+I208*D208</f>
        <v>180</v>
      </c>
    </row>
    <row r="209" spans="1:16" ht="30">
      <c r="A209" s="85">
        <v>10.4</v>
      </c>
      <c r="B209" s="90" t="s">
        <v>190</v>
      </c>
      <c r="C209" s="85" t="s">
        <v>152</v>
      </c>
      <c r="D209" s="87">
        <v>1</v>
      </c>
      <c r="E209" s="88">
        <v>10.5</v>
      </c>
      <c r="F209" s="88">
        <v>42</v>
      </c>
      <c r="G209" s="88">
        <v>6</v>
      </c>
      <c r="H209" s="88">
        <v>0</v>
      </c>
      <c r="I209" s="88">
        <f>+E209+F209+G209+H209</f>
        <v>58.5</v>
      </c>
      <c r="J209" s="88">
        <f>+E209*D209</f>
        <v>10.5</v>
      </c>
      <c r="K209" s="88">
        <f>+F209*D209</f>
        <v>42</v>
      </c>
      <c r="L209" s="88">
        <f>+G209*D209</f>
        <v>6</v>
      </c>
      <c r="M209" s="88">
        <f>+H209*D209</f>
        <v>0</v>
      </c>
      <c r="N209" s="88">
        <f>+I209*D209</f>
        <v>58.5</v>
      </c>
    </row>
    <row r="210" spans="1:16" ht="30.75" thickBot="1">
      <c r="A210" s="85">
        <v>10.5</v>
      </c>
      <c r="B210" s="90" t="s">
        <v>191</v>
      </c>
      <c r="C210" s="85" t="s">
        <v>152</v>
      </c>
      <c r="D210" s="87">
        <v>1</v>
      </c>
      <c r="E210" s="88">
        <v>0</v>
      </c>
      <c r="F210" s="88">
        <v>0</v>
      </c>
      <c r="G210" s="88">
        <v>0</v>
      </c>
      <c r="H210" s="88">
        <v>720</v>
      </c>
      <c r="I210" s="88">
        <f>+E210+F210+G210+H210</f>
        <v>720</v>
      </c>
      <c r="J210" s="88">
        <f>+E210*D210</f>
        <v>0</v>
      </c>
      <c r="K210" s="88">
        <f>+F210*D210</f>
        <v>0</v>
      </c>
      <c r="L210" s="88">
        <f>+G210*D210</f>
        <v>0</v>
      </c>
      <c r="M210" s="88">
        <f>+H210*D210</f>
        <v>720</v>
      </c>
      <c r="N210" s="88">
        <f>+I210*D210</f>
        <v>720</v>
      </c>
    </row>
    <row r="211" spans="1:16" ht="16.5" thickBot="1">
      <c r="A211" s="81">
        <v>20</v>
      </c>
      <c r="B211" s="379" t="s">
        <v>192</v>
      </c>
      <c r="C211" s="380"/>
      <c r="D211" s="380"/>
      <c r="E211" s="380"/>
      <c r="F211" s="380"/>
      <c r="G211" s="380"/>
      <c r="H211" s="380"/>
      <c r="I211" s="380"/>
      <c r="J211" s="380"/>
      <c r="K211" s="380"/>
      <c r="L211" s="380"/>
      <c r="M211" s="381"/>
      <c r="N211" s="82">
        <f>SUM(N212:O212)</f>
        <v>1182.27</v>
      </c>
      <c r="P211" s="84">
        <f>+N211/N215</f>
        <v>0.4221985737089638</v>
      </c>
    </row>
    <row r="212" spans="1:16" ht="75.75" thickBot="1">
      <c r="A212" s="85">
        <v>20.100000000000001</v>
      </c>
      <c r="B212" s="90" t="s">
        <v>193</v>
      </c>
      <c r="C212" s="85" t="s">
        <v>139</v>
      </c>
      <c r="D212" s="87">
        <v>1</v>
      </c>
      <c r="E212" s="88">
        <v>500</v>
      </c>
      <c r="F212" s="88">
        <v>677.77</v>
      </c>
      <c r="G212" s="88">
        <v>4.5</v>
      </c>
      <c r="H212" s="88">
        <v>0</v>
      </c>
      <c r="I212" s="88">
        <f>+E212+F212+G212+H212</f>
        <v>1182.27</v>
      </c>
      <c r="J212" s="88">
        <f>+E212*D212</f>
        <v>500</v>
      </c>
      <c r="K212" s="88">
        <f>+F212*D212</f>
        <v>677.77</v>
      </c>
      <c r="L212" s="88">
        <f>+G212*D212</f>
        <v>4.5</v>
      </c>
      <c r="M212" s="88">
        <f>+H212*D212</f>
        <v>0</v>
      </c>
      <c r="N212" s="88">
        <f>+I212*D212</f>
        <v>1182.27</v>
      </c>
    </row>
    <row r="213" spans="1:16" ht="16.5" thickBot="1">
      <c r="A213" s="81">
        <v>30</v>
      </c>
      <c r="B213" s="379" t="s">
        <v>194</v>
      </c>
      <c r="C213" s="380"/>
      <c r="D213" s="380"/>
      <c r="E213" s="380"/>
      <c r="F213" s="380"/>
      <c r="G213" s="380"/>
      <c r="H213" s="380"/>
      <c r="I213" s="380"/>
      <c r="J213" s="380"/>
      <c r="K213" s="380"/>
      <c r="L213" s="380"/>
      <c r="M213" s="381"/>
      <c r="N213" s="82">
        <f>SUM(N214:O214)</f>
        <v>177</v>
      </c>
      <c r="P213" s="84">
        <f>+N213/N215</f>
        <v>6.3208190638759834E-2</v>
      </c>
    </row>
    <row r="214" spans="1:16" ht="30.75" thickBot="1">
      <c r="A214" s="85">
        <v>30.1</v>
      </c>
      <c r="B214" s="90" t="s">
        <v>195</v>
      </c>
      <c r="C214" s="85" t="s">
        <v>139</v>
      </c>
      <c r="D214" s="87">
        <v>1</v>
      </c>
      <c r="E214" s="88">
        <v>45</v>
      </c>
      <c r="F214" s="88">
        <v>120</v>
      </c>
      <c r="G214" s="88">
        <v>12</v>
      </c>
      <c r="H214" s="88">
        <v>0</v>
      </c>
      <c r="I214" s="88">
        <f>+E214+F214+G214+H214</f>
        <v>177</v>
      </c>
      <c r="J214" s="88">
        <f>+E214*D214</f>
        <v>45</v>
      </c>
      <c r="K214" s="88">
        <f>+F214*D214</f>
        <v>120</v>
      </c>
      <c r="L214" s="88">
        <f>+G214*D214</f>
        <v>12</v>
      </c>
      <c r="M214" s="88">
        <f>+H214*D214</f>
        <v>0</v>
      </c>
      <c r="N214" s="88">
        <f>+I214*D214</f>
        <v>177</v>
      </c>
    </row>
    <row r="215" spans="1:16" ht="16.5" thickBot="1">
      <c r="A215" s="95"/>
      <c r="B215" s="388" t="s">
        <v>160</v>
      </c>
      <c r="C215" s="389"/>
      <c r="D215" s="389"/>
      <c r="E215" s="389"/>
      <c r="F215" s="389"/>
      <c r="G215" s="389"/>
      <c r="H215" s="389"/>
      <c r="I215" s="389"/>
      <c r="J215" s="389"/>
      <c r="K215" s="389"/>
      <c r="L215" s="389"/>
      <c r="M215" s="390"/>
      <c r="N215" s="96">
        <f>+N211+N205+N213</f>
        <v>2800.27</v>
      </c>
      <c r="O215" s="97">
        <f>+M48</f>
        <v>0</v>
      </c>
      <c r="P215" s="84">
        <f>+SUM(P205:P214)</f>
        <v>1</v>
      </c>
    </row>
    <row r="217" spans="1:16" collapsed="1"/>
    <row r="219" spans="1:16">
      <c r="A219" s="391"/>
      <c r="B219" s="391"/>
      <c r="C219" s="391"/>
      <c r="D219" s="391"/>
      <c r="E219" s="391"/>
      <c r="F219" s="391"/>
      <c r="G219" s="391"/>
      <c r="H219" s="391"/>
      <c r="I219" s="391"/>
      <c r="J219" s="391"/>
      <c r="K219" s="391"/>
      <c r="L219" s="391"/>
      <c r="M219" s="391"/>
      <c r="N219" s="391"/>
      <c r="O219" s="391"/>
      <c r="P219" s="391"/>
    </row>
    <row r="221" spans="1:16" ht="21">
      <c r="A221" s="344" t="s">
        <v>208</v>
      </c>
      <c r="B221" s="344"/>
      <c r="C221" s="344"/>
      <c r="D221" s="344"/>
      <c r="E221" s="344"/>
      <c r="F221" s="344"/>
      <c r="G221" s="344"/>
      <c r="H221" s="344"/>
      <c r="I221" s="344"/>
      <c r="J221" s="344"/>
      <c r="K221" s="344"/>
      <c r="L221" s="344"/>
      <c r="M221" s="344"/>
      <c r="N221" s="344"/>
    </row>
    <row r="222" spans="1:16" ht="16.5" thickBot="1"/>
    <row r="223" spans="1:16" ht="32.25" thickBot="1">
      <c r="A223" s="345" t="s">
        <v>92</v>
      </c>
      <c r="B223" s="346"/>
      <c r="C223" s="346"/>
      <c r="D223" s="346"/>
      <c r="E223" s="346"/>
      <c r="F223" s="347"/>
      <c r="G223" s="54" t="s">
        <v>93</v>
      </c>
      <c r="H223" s="54" t="s">
        <v>94</v>
      </c>
      <c r="I223" s="348" t="s">
        <v>95</v>
      </c>
      <c r="J223" s="349"/>
      <c r="K223" s="350" t="s">
        <v>96</v>
      </c>
      <c r="L223" s="351"/>
      <c r="M223" s="54" t="s">
        <v>97</v>
      </c>
      <c r="N223" s="55" t="s">
        <v>98</v>
      </c>
    </row>
    <row r="224" spans="1:16" ht="21">
      <c r="A224" s="328" t="s">
        <v>99</v>
      </c>
      <c r="B224" s="329"/>
      <c r="C224" s="329"/>
      <c r="D224" s="330"/>
      <c r="E224" s="331">
        <f>+G224+H224+I224+K224+M224+N224</f>
        <v>21682.158141666667</v>
      </c>
      <c r="F224" s="332"/>
      <c r="G224" s="58">
        <f>+N244</f>
        <v>5078.1644333333334</v>
      </c>
      <c r="H224" s="58">
        <f>+N253</f>
        <v>5078.1644333333334</v>
      </c>
      <c r="I224" s="333">
        <f>+N262</f>
        <v>4873.5496000000003</v>
      </c>
      <c r="J224" s="334"/>
      <c r="K224" s="333">
        <f>+N270</f>
        <v>2149.161075</v>
      </c>
      <c r="L224" s="335"/>
      <c r="M224" s="58">
        <f>+N201</f>
        <v>1702.8486</v>
      </c>
      <c r="N224" s="59">
        <f>+N215</f>
        <v>2800.27</v>
      </c>
    </row>
    <row r="225" spans="1:14" ht="21.75" thickBot="1">
      <c r="A225" s="336" t="s">
        <v>100</v>
      </c>
      <c r="B225" s="337"/>
      <c r="C225" s="337"/>
      <c r="D225" s="337"/>
      <c r="E225" s="338">
        <f>+G225+H225+I225+K225+M225+N225</f>
        <v>16037.080541666668</v>
      </c>
      <c r="F225" s="339"/>
      <c r="G225" s="62">
        <f>+N51+N54+N58+N62+N238</f>
        <v>4422.3123333333333</v>
      </c>
      <c r="H225" s="63">
        <f>+N88+N91+N95+N99+N247</f>
        <v>4422.3123333333333</v>
      </c>
      <c r="I225" s="340">
        <f>+N125+N132+N135+N138+N256</f>
        <v>4212.4700000000012</v>
      </c>
      <c r="J225" s="341"/>
      <c r="K225" s="340">
        <f>+N164+N171+N173+N265</f>
        <v>1657.9783750000001</v>
      </c>
      <c r="L225" s="341"/>
      <c r="M225" s="63">
        <f>+N189+N191</f>
        <v>1322.0074999999999</v>
      </c>
      <c r="N225" s="64"/>
    </row>
    <row r="226" spans="1:14" ht="21.75" thickBot="1">
      <c r="A226" s="53"/>
      <c r="B226" s="53"/>
      <c r="C226" s="53"/>
      <c r="D226" s="53"/>
      <c r="E226" s="67"/>
      <c r="F226" s="67"/>
      <c r="G226" s="68"/>
      <c r="H226" s="68"/>
      <c r="I226" s="69"/>
      <c r="J226" s="70"/>
      <c r="K226" s="69"/>
      <c r="L226" s="70"/>
      <c r="M226" s="68"/>
      <c r="N226" s="66"/>
    </row>
    <row r="227" spans="1:14" ht="21.75" thickBot="1">
      <c r="A227" s="359" t="s">
        <v>101</v>
      </c>
      <c r="B227" s="360"/>
      <c r="C227" s="360"/>
      <c r="D227" s="360"/>
      <c r="E227" s="331">
        <f>+N52+N55+N89+N92+N126+N165+N166+N194+N239+N241+N242+N243+N248+N250+N251+N252+N257+N259+N260+N261+N266+N268+N269</f>
        <v>11015.463541666664</v>
      </c>
      <c r="F227" s="332"/>
      <c r="G227" s="71">
        <f>+E227/E224</f>
        <v>0.50804276353368238</v>
      </c>
      <c r="H227" s="68"/>
      <c r="I227" s="361">
        <f>+E224-E227</f>
        <v>10666.694600000003</v>
      </c>
      <c r="J227" s="361"/>
      <c r="K227" s="357"/>
      <c r="L227" s="357"/>
      <c r="M227" s="357"/>
      <c r="N227" s="357"/>
    </row>
    <row r="228" spans="1:14" ht="21.75" thickBot="1">
      <c r="A228" s="352" t="s">
        <v>102</v>
      </c>
      <c r="B228" s="353"/>
      <c r="C228" s="353"/>
      <c r="D228" s="353"/>
      <c r="E228" s="354">
        <f>(+E24+L239+L241+L240+L242+L243+L248+L249+L250+L251+L252+L257+L258+L259+L260+L261+L266+L267+L268+L269)-L47-L48-L49-L50-L84-L85-L86-L87-L121-L122-L123-L124-L159-L160-L161-L162-L163</f>
        <v>1587.3386499999997</v>
      </c>
      <c r="F228" s="355"/>
      <c r="G228" s="72">
        <f>+E228/E224</f>
        <v>7.3209439744358576E-2</v>
      </c>
      <c r="H228" s="68"/>
      <c r="I228" s="362" t="s">
        <v>103</v>
      </c>
      <c r="J228" s="363"/>
      <c r="K228" s="363"/>
      <c r="L228" s="363"/>
      <c r="M228" s="364">
        <f>+E224-E227</f>
        <v>10666.694600000003</v>
      </c>
      <c r="N228" s="365"/>
    </row>
    <row r="229" spans="1:14" ht="21">
      <c r="A229" s="352" t="s">
        <v>104</v>
      </c>
      <c r="B229" s="353"/>
      <c r="C229" s="353"/>
      <c r="D229" s="353"/>
      <c r="E229" s="354">
        <f>(+E25+J239+J240+J241+J242+J243+J248+J249+J250+J251+J252+J257+J259+J258+J260+J261)-J47-J48-J49-J50-J84-J85-J86-J87-J121-J122-J123-J124-J159-J160-J161-J162-J163+J266+J267+J268+J269</f>
        <v>6579.7149916666622</v>
      </c>
      <c r="F229" s="355"/>
      <c r="G229" s="72">
        <f>+E229/E224</f>
        <v>0.30346218068682029</v>
      </c>
      <c r="H229" s="68"/>
      <c r="I229" s="356"/>
      <c r="J229" s="356"/>
      <c r="K229" s="69"/>
      <c r="L229" s="70"/>
      <c r="M229" s="68"/>
      <c r="N229" s="66"/>
    </row>
    <row r="230" spans="1:14" ht="21">
      <c r="A230" s="352" t="s">
        <v>105</v>
      </c>
      <c r="B230" s="353"/>
      <c r="C230" s="353"/>
      <c r="D230" s="353"/>
      <c r="E230" s="354">
        <f>(+E26+K239+K240+K241+K242+K243+K248+K249+K250+K251+K252+K257+K259+K258+K260+K261)-K47-K49-K48-K50-K84-K85-K86-K87-K121-K122-K123-K124-K159-K160-K161-K162-K163+K266+K267+K268+K269</f>
        <v>11296.634500000002</v>
      </c>
      <c r="F230" s="355"/>
      <c r="G230" s="72">
        <f>+E230/E224</f>
        <v>0.52101061279002603</v>
      </c>
      <c r="H230" s="68"/>
      <c r="I230" s="69"/>
      <c r="J230" s="357">
        <f>+E228+E229+E230+E231</f>
        <v>21682.158141666667</v>
      </c>
      <c r="K230" s="358"/>
      <c r="L230" s="70"/>
      <c r="M230" s="357"/>
      <c r="N230" s="357"/>
    </row>
    <row r="231" spans="1:14" ht="21.75" thickBot="1">
      <c r="A231" s="336" t="s">
        <v>106</v>
      </c>
      <c r="B231" s="337"/>
      <c r="C231" s="337"/>
      <c r="D231" s="337"/>
      <c r="E231" s="338">
        <f>+E27</f>
        <v>2218.4700000000003</v>
      </c>
      <c r="F231" s="339"/>
      <c r="G231" s="72">
        <f>+E231/E224</f>
        <v>0.10231776677879495</v>
      </c>
      <c r="H231" s="68"/>
      <c r="I231" s="69"/>
      <c r="J231" s="357"/>
      <c r="K231" s="358"/>
      <c r="L231" s="70"/>
      <c r="M231" s="357"/>
      <c r="N231" s="357"/>
    </row>
    <row r="232" spans="1:14" ht="16.5" thickBot="1"/>
    <row r="233" spans="1:14" ht="16.5" thickBot="1">
      <c r="A233" s="366" t="s">
        <v>107</v>
      </c>
      <c r="B233" s="367"/>
      <c r="C233" s="367"/>
      <c r="D233" s="367"/>
      <c r="E233" s="367"/>
      <c r="F233" s="367"/>
      <c r="G233" s="367"/>
      <c r="H233" s="367"/>
      <c r="I233" s="367"/>
      <c r="J233" s="367"/>
      <c r="K233" s="367"/>
      <c r="L233" s="367"/>
      <c r="M233" s="367"/>
      <c r="N233" s="368"/>
    </row>
    <row r="234" spans="1:14">
      <c r="A234" s="369" t="s">
        <v>108</v>
      </c>
      <c r="B234" s="371" t="s">
        <v>109</v>
      </c>
      <c r="C234" s="371" t="s">
        <v>110</v>
      </c>
      <c r="D234" s="373" t="s">
        <v>111</v>
      </c>
      <c r="E234" s="375" t="s">
        <v>112</v>
      </c>
      <c r="F234" s="376"/>
      <c r="G234" s="376"/>
      <c r="H234" s="376"/>
      <c r="I234" s="376"/>
      <c r="J234" s="369" t="s">
        <v>113</v>
      </c>
      <c r="K234" s="371"/>
      <c r="L234" s="371"/>
      <c r="M234" s="371"/>
      <c r="N234" s="377"/>
    </row>
    <row r="235" spans="1:14" ht="26.25" thickBot="1">
      <c r="A235" s="370"/>
      <c r="B235" s="372"/>
      <c r="C235" s="372"/>
      <c r="D235" s="374"/>
      <c r="E235" s="75" t="s">
        <v>114</v>
      </c>
      <c r="F235" s="76" t="s">
        <v>115</v>
      </c>
      <c r="G235" s="76" t="s">
        <v>116</v>
      </c>
      <c r="H235" s="76" t="s">
        <v>117</v>
      </c>
      <c r="I235" s="77" t="s">
        <v>118</v>
      </c>
      <c r="J235" s="75" t="s">
        <v>114</v>
      </c>
      <c r="K235" s="76" t="s">
        <v>115</v>
      </c>
      <c r="L235" s="76" t="s">
        <v>116</v>
      </c>
      <c r="M235" s="76" t="s">
        <v>117</v>
      </c>
      <c r="N235" s="78" t="s">
        <v>11</v>
      </c>
    </row>
    <row r="236" spans="1:14" ht="16.5" thickBot="1">
      <c r="A236" s="392"/>
      <c r="B236" s="393"/>
      <c r="C236" s="393"/>
      <c r="D236" s="393"/>
      <c r="E236" s="393"/>
      <c r="F236" s="393"/>
      <c r="G236" s="393"/>
      <c r="H236" s="393"/>
      <c r="I236" s="393"/>
      <c r="J236" s="393"/>
      <c r="K236" s="393"/>
      <c r="L236" s="393"/>
      <c r="M236" s="393"/>
      <c r="N236" s="394"/>
    </row>
    <row r="237" spans="1:14" ht="24" thickBot="1">
      <c r="A237" s="385" t="s">
        <v>119</v>
      </c>
      <c r="B237" s="386"/>
      <c r="C237" s="386"/>
      <c r="D237" s="386"/>
      <c r="E237" s="386"/>
      <c r="F237" s="386"/>
      <c r="G237" s="386"/>
      <c r="H237" s="386"/>
      <c r="I237" s="386"/>
      <c r="J237" s="386"/>
      <c r="K237" s="386"/>
      <c r="L237" s="386"/>
      <c r="M237" s="386"/>
      <c r="N237" s="387"/>
    </row>
    <row r="238" spans="1:14" ht="16.5" thickBot="1">
      <c r="A238" s="81">
        <v>40</v>
      </c>
      <c r="B238" s="379" t="s">
        <v>8</v>
      </c>
      <c r="C238" s="380"/>
      <c r="D238" s="380"/>
      <c r="E238" s="380"/>
      <c r="F238" s="380"/>
      <c r="G238" s="380"/>
      <c r="H238" s="380"/>
      <c r="I238" s="380"/>
      <c r="J238" s="380"/>
      <c r="K238" s="380"/>
      <c r="L238" s="380"/>
      <c r="M238" s="381"/>
      <c r="N238" s="82">
        <f>SUM(N239:N243)</f>
        <v>2469.8233333333333</v>
      </c>
    </row>
    <row r="239" spans="1:14" ht="60">
      <c r="A239" s="85">
        <v>40.1</v>
      </c>
      <c r="B239" s="90" t="s">
        <v>136</v>
      </c>
      <c r="C239" s="93" t="s">
        <v>137</v>
      </c>
      <c r="D239" s="92">
        <f>+D47</f>
        <v>604.66666666666663</v>
      </c>
      <c r="E239" s="94">
        <v>0.45</v>
      </c>
      <c r="F239" s="94">
        <v>1</v>
      </c>
      <c r="G239" s="94">
        <v>0.1</v>
      </c>
      <c r="H239" s="88">
        <v>0</v>
      </c>
      <c r="I239" s="88">
        <f>+E239+F239+G239+H239</f>
        <v>1.55</v>
      </c>
      <c r="J239" s="88">
        <f>+E239*D239</f>
        <v>272.09999999999997</v>
      </c>
      <c r="K239" s="88">
        <f>+F239*D239</f>
        <v>604.66666666666663</v>
      </c>
      <c r="L239" s="88">
        <f>+G239*D239</f>
        <v>60.466666666666669</v>
      </c>
      <c r="M239" s="88">
        <f>+H239*D239</f>
        <v>0</v>
      </c>
      <c r="N239" s="88">
        <f>+I239*D239</f>
        <v>937.23333333333335</v>
      </c>
    </row>
    <row r="240" spans="1:14">
      <c r="A240" s="85">
        <v>40.200000000000003</v>
      </c>
      <c r="B240" s="90" t="s">
        <v>138</v>
      </c>
      <c r="C240" s="93" t="s">
        <v>139</v>
      </c>
      <c r="D240" s="92">
        <v>1</v>
      </c>
      <c r="E240" s="94">
        <v>0</v>
      </c>
      <c r="F240" s="94">
        <v>20.149999999999999</v>
      </c>
      <c r="G240" s="94">
        <v>5</v>
      </c>
      <c r="H240" s="88">
        <v>0</v>
      </c>
      <c r="I240" s="88">
        <f>+E240+F240+G240+H240</f>
        <v>25.15</v>
      </c>
      <c r="J240" s="88">
        <f>+E240*D240</f>
        <v>0</v>
      </c>
      <c r="K240" s="88">
        <f>+F240*D240</f>
        <v>20.149999999999999</v>
      </c>
      <c r="L240" s="88">
        <f>+G240*D240</f>
        <v>5</v>
      </c>
      <c r="M240" s="88">
        <f>+H240*D240</f>
        <v>0</v>
      </c>
      <c r="N240" s="88">
        <f>+I240*D240</f>
        <v>25.15</v>
      </c>
    </row>
    <row r="241" spans="1:16" ht="60">
      <c r="A241" s="85">
        <v>40.299999999999997</v>
      </c>
      <c r="B241" s="90" t="s">
        <v>140</v>
      </c>
      <c r="C241" s="93" t="s">
        <v>137</v>
      </c>
      <c r="D241" s="92">
        <f>+D239</f>
        <v>604.66666666666663</v>
      </c>
      <c r="E241" s="94">
        <v>0.2</v>
      </c>
      <c r="F241" s="94">
        <v>0.05</v>
      </c>
      <c r="G241" s="94">
        <v>0.08</v>
      </c>
      <c r="H241" s="88">
        <v>0</v>
      </c>
      <c r="I241" s="88">
        <f>+E241+F241+G241+H241</f>
        <v>0.33</v>
      </c>
      <c r="J241" s="88">
        <f>+E241*D241</f>
        <v>120.93333333333334</v>
      </c>
      <c r="K241" s="88">
        <f>+F241*D241</f>
        <v>30.233333333333334</v>
      </c>
      <c r="L241" s="88">
        <f>+G241*D241</f>
        <v>48.373333333333335</v>
      </c>
      <c r="M241" s="88">
        <f>+H241*D241</f>
        <v>0</v>
      </c>
      <c r="N241" s="88">
        <f>+I241*D241</f>
        <v>199.54</v>
      </c>
    </row>
    <row r="242" spans="1:16" ht="75">
      <c r="A242" s="85">
        <v>40.4</v>
      </c>
      <c r="B242" s="90" t="s">
        <v>197</v>
      </c>
      <c r="C242" s="85" t="s">
        <v>137</v>
      </c>
      <c r="D242" s="87">
        <f>+'Rural A PM'!D250</f>
        <v>518.5</v>
      </c>
      <c r="E242" s="88">
        <v>0.9</v>
      </c>
      <c r="F242" s="88">
        <v>1.2</v>
      </c>
      <c r="G242" s="88">
        <v>0.1</v>
      </c>
      <c r="H242" s="88">
        <v>0</v>
      </c>
      <c r="I242" s="88">
        <f>+E242+F242+G242+H242</f>
        <v>2.2000000000000002</v>
      </c>
      <c r="J242" s="88">
        <f>+E242*D242</f>
        <v>466.65000000000003</v>
      </c>
      <c r="K242" s="88">
        <f>+F242*D242</f>
        <v>622.19999999999993</v>
      </c>
      <c r="L242" s="88">
        <f>+G242*D242</f>
        <v>51.85</v>
      </c>
      <c r="M242" s="88">
        <f>+H242*D242</f>
        <v>0</v>
      </c>
      <c r="N242" s="88">
        <f>+I242*D242</f>
        <v>1140.7</v>
      </c>
    </row>
    <row r="243" spans="1:16" ht="60.75" thickBot="1">
      <c r="A243" s="85">
        <v>40.5</v>
      </c>
      <c r="B243" s="90" t="s">
        <v>198</v>
      </c>
      <c r="C243" s="85" t="s">
        <v>137</v>
      </c>
      <c r="D243" s="87">
        <f>+'Rural A PM'!D251</f>
        <v>76</v>
      </c>
      <c r="E243" s="88">
        <v>0.9</v>
      </c>
      <c r="F243" s="88">
        <v>1.2</v>
      </c>
      <c r="G243" s="88">
        <v>0.1</v>
      </c>
      <c r="H243" s="88">
        <v>0</v>
      </c>
      <c r="I243" s="88">
        <f>+E243+F243+G243+H243</f>
        <v>2.2000000000000002</v>
      </c>
      <c r="J243" s="88">
        <f>+E243*D243</f>
        <v>68.400000000000006</v>
      </c>
      <c r="K243" s="88">
        <f>+F243*D243</f>
        <v>91.2</v>
      </c>
      <c r="L243" s="88">
        <f>+G243*D243</f>
        <v>7.6000000000000005</v>
      </c>
      <c r="M243" s="88">
        <f>+H243*D243</f>
        <v>0</v>
      </c>
      <c r="N243" s="88">
        <f>+I243*D243</f>
        <v>167.20000000000002</v>
      </c>
    </row>
    <row r="244" spans="1:16" ht="16.5" thickBot="1">
      <c r="A244" s="95"/>
      <c r="B244" s="388" t="s">
        <v>160</v>
      </c>
      <c r="C244" s="389"/>
      <c r="D244" s="389"/>
      <c r="E244" s="389"/>
      <c r="F244" s="389"/>
      <c r="G244" s="389"/>
      <c r="H244" s="389"/>
      <c r="I244" s="389"/>
      <c r="J244" s="389"/>
      <c r="K244" s="389"/>
      <c r="L244" s="389"/>
      <c r="M244" s="390"/>
      <c r="N244" s="96">
        <f>+N34+N37+N41+N51+N54+N56+N58+N62+N65+N238</f>
        <v>5078.1644333333334</v>
      </c>
    </row>
    <row r="245" spans="1:16" ht="16.5" thickBot="1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</row>
    <row r="246" spans="1:16" ht="24" thickBot="1">
      <c r="A246" s="385" t="s">
        <v>161</v>
      </c>
      <c r="B246" s="386"/>
      <c r="C246" s="386"/>
      <c r="D246" s="386"/>
      <c r="E246" s="386"/>
      <c r="F246" s="386"/>
      <c r="G246" s="386"/>
      <c r="H246" s="386"/>
      <c r="I246" s="386"/>
      <c r="J246" s="386"/>
      <c r="K246" s="386"/>
      <c r="L246" s="386"/>
      <c r="M246" s="386"/>
      <c r="N246" s="387"/>
    </row>
    <row r="247" spans="1:16" ht="16.5" thickBot="1">
      <c r="A247" s="81">
        <v>40</v>
      </c>
      <c r="B247" s="379" t="s">
        <v>8</v>
      </c>
      <c r="C247" s="380"/>
      <c r="D247" s="380"/>
      <c r="E247" s="380"/>
      <c r="F247" s="380"/>
      <c r="G247" s="380"/>
      <c r="H247" s="380"/>
      <c r="I247" s="380"/>
      <c r="J247" s="380"/>
      <c r="K247" s="380"/>
      <c r="L247" s="380"/>
      <c r="M247" s="381"/>
      <c r="N247" s="82">
        <f>SUM(N248:N252)</f>
        <v>2469.8233333333333</v>
      </c>
    </row>
    <row r="248" spans="1:16" ht="60">
      <c r="A248" s="85">
        <v>40.1</v>
      </c>
      <c r="B248" s="90" t="s">
        <v>162</v>
      </c>
      <c r="C248" s="93" t="s">
        <v>137</v>
      </c>
      <c r="D248" s="92">
        <f>+D84</f>
        <v>604.66666666666663</v>
      </c>
      <c r="E248" s="94">
        <v>0.45</v>
      </c>
      <c r="F248" s="94">
        <v>1</v>
      </c>
      <c r="G248" s="94">
        <v>0.1</v>
      </c>
      <c r="H248" s="94">
        <v>0</v>
      </c>
      <c r="I248" s="94">
        <f>+E248+F248+G248+H248</f>
        <v>1.55</v>
      </c>
      <c r="J248" s="88">
        <f>+E248*D248</f>
        <v>272.09999999999997</v>
      </c>
      <c r="K248" s="88">
        <f>+F248*D248</f>
        <v>604.66666666666663</v>
      </c>
      <c r="L248" s="88">
        <f>+G248*D248</f>
        <v>60.466666666666669</v>
      </c>
      <c r="M248" s="88">
        <f>+H248*D248</f>
        <v>0</v>
      </c>
      <c r="N248" s="88">
        <f>+I248*D248</f>
        <v>937.23333333333335</v>
      </c>
    </row>
    <row r="249" spans="1:16">
      <c r="A249" s="85">
        <v>40.200000000000003</v>
      </c>
      <c r="B249" s="90" t="s">
        <v>138</v>
      </c>
      <c r="C249" s="93" t="s">
        <v>139</v>
      </c>
      <c r="D249" s="92">
        <v>1</v>
      </c>
      <c r="E249" s="94">
        <v>0</v>
      </c>
      <c r="F249" s="94">
        <v>20.149999999999999</v>
      </c>
      <c r="G249" s="94">
        <v>5</v>
      </c>
      <c r="H249" s="94">
        <v>0</v>
      </c>
      <c r="I249" s="94">
        <f>+E249+F249+G249+H249</f>
        <v>25.15</v>
      </c>
      <c r="J249" s="88">
        <f>+E249*D249</f>
        <v>0</v>
      </c>
      <c r="K249" s="88">
        <f>+F249*D249</f>
        <v>20.149999999999999</v>
      </c>
      <c r="L249" s="88">
        <f>+G249*D249</f>
        <v>5</v>
      </c>
      <c r="M249" s="88">
        <f>+H249*D249</f>
        <v>0</v>
      </c>
      <c r="N249" s="88">
        <f>+I249*D249</f>
        <v>25.15</v>
      </c>
    </row>
    <row r="250" spans="1:16" ht="60">
      <c r="A250" s="85">
        <v>40.299999999999997</v>
      </c>
      <c r="B250" s="90" t="s">
        <v>163</v>
      </c>
      <c r="C250" s="93" t="s">
        <v>137</v>
      </c>
      <c r="D250" s="92">
        <f>+D248</f>
        <v>604.66666666666663</v>
      </c>
      <c r="E250" s="94">
        <v>0.2</v>
      </c>
      <c r="F250" s="94">
        <v>0.05</v>
      </c>
      <c r="G250" s="94">
        <v>0.08</v>
      </c>
      <c r="H250" s="94">
        <v>0</v>
      </c>
      <c r="I250" s="94">
        <f>+E250+F250+G250+H250</f>
        <v>0.33</v>
      </c>
      <c r="J250" s="88">
        <f>+E250*D250</f>
        <v>120.93333333333334</v>
      </c>
      <c r="K250" s="88">
        <f>+F250*D250</f>
        <v>30.233333333333334</v>
      </c>
      <c r="L250" s="88">
        <f>+G250*D250</f>
        <v>48.373333333333335</v>
      </c>
      <c r="M250" s="88">
        <f>+H250*D250</f>
        <v>0</v>
      </c>
      <c r="N250" s="88">
        <f>+I250*D250</f>
        <v>199.54</v>
      </c>
    </row>
    <row r="251" spans="1:16" ht="75">
      <c r="A251" s="85">
        <v>40.4</v>
      </c>
      <c r="B251" s="90" t="s">
        <v>197</v>
      </c>
      <c r="C251" s="85" t="s">
        <v>137</v>
      </c>
      <c r="D251" s="87">
        <f>+'Rural A PM'!D259</f>
        <v>518.5</v>
      </c>
      <c r="E251" s="88">
        <v>0.9</v>
      </c>
      <c r="F251" s="88">
        <v>1.2</v>
      </c>
      <c r="G251" s="88">
        <v>0.1</v>
      </c>
      <c r="H251" s="88">
        <v>0</v>
      </c>
      <c r="I251" s="88">
        <f>+E251+F251+G251+H251</f>
        <v>2.2000000000000002</v>
      </c>
      <c r="J251" s="88">
        <f>+E251*D251</f>
        <v>466.65000000000003</v>
      </c>
      <c r="K251" s="88">
        <f>+F251*D251</f>
        <v>622.19999999999993</v>
      </c>
      <c r="L251" s="88">
        <f>+G251*D251</f>
        <v>51.85</v>
      </c>
      <c r="M251" s="88">
        <f>+H251*D251</f>
        <v>0</v>
      </c>
      <c r="N251" s="88">
        <f>+I251*D251</f>
        <v>1140.7</v>
      </c>
    </row>
    <row r="252" spans="1:16" ht="60.75" thickBot="1">
      <c r="A252" s="85">
        <v>40.5</v>
      </c>
      <c r="B252" s="90" t="s">
        <v>198</v>
      </c>
      <c r="C252" s="85" t="s">
        <v>137</v>
      </c>
      <c r="D252" s="87">
        <f>+'Rural A PM'!D260</f>
        <v>76</v>
      </c>
      <c r="E252" s="88">
        <v>0.9</v>
      </c>
      <c r="F252" s="88">
        <v>1.2</v>
      </c>
      <c r="G252" s="88">
        <v>0.1</v>
      </c>
      <c r="H252" s="88">
        <v>0</v>
      </c>
      <c r="I252" s="88">
        <f>+E252+F252+G252+H252</f>
        <v>2.2000000000000002</v>
      </c>
      <c r="J252" s="88">
        <f>+E252*D252</f>
        <v>68.400000000000006</v>
      </c>
      <c r="K252" s="88">
        <f>+F252*D252</f>
        <v>91.2</v>
      </c>
      <c r="L252" s="88">
        <f>+G252*D252</f>
        <v>7.6000000000000005</v>
      </c>
      <c r="M252" s="88">
        <f>+H252*D252</f>
        <v>0</v>
      </c>
      <c r="N252" s="88">
        <f>+I252*D252</f>
        <v>167.20000000000002</v>
      </c>
    </row>
    <row r="253" spans="1:16" ht="16.5" thickBot="1">
      <c r="A253" s="95"/>
      <c r="B253" s="388" t="s">
        <v>160</v>
      </c>
      <c r="C253" s="389"/>
      <c r="D253" s="389"/>
      <c r="E253" s="389"/>
      <c r="F253" s="389"/>
      <c r="G253" s="389"/>
      <c r="H253" s="389"/>
      <c r="I253" s="389"/>
      <c r="J253" s="389"/>
      <c r="K253" s="389"/>
      <c r="L253" s="389"/>
      <c r="M253" s="390"/>
      <c r="N253" s="96">
        <f>+N71+N74+N78+N88+N91+N93+N95+N99+N102+N247</f>
        <v>5078.1644333333334</v>
      </c>
    </row>
    <row r="254" spans="1:16" ht="16.5" collapsed="1" thickBot="1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</row>
    <row r="255" spans="1:16" ht="24" thickBot="1">
      <c r="A255" s="385" t="s">
        <v>95</v>
      </c>
      <c r="B255" s="386"/>
      <c r="C255" s="386"/>
      <c r="D255" s="386"/>
      <c r="E255" s="386"/>
      <c r="F255" s="386"/>
      <c r="G255" s="386"/>
      <c r="H255" s="386"/>
      <c r="I255" s="386"/>
      <c r="J255" s="386"/>
      <c r="K255" s="386"/>
      <c r="L255" s="386"/>
      <c r="M255" s="386"/>
      <c r="N255" s="387"/>
    </row>
    <row r="256" spans="1:16" ht="16.5" thickBot="1">
      <c r="A256" s="81">
        <v>40</v>
      </c>
      <c r="B256" s="379" t="s">
        <v>8</v>
      </c>
      <c r="C256" s="380"/>
      <c r="D256" s="380"/>
      <c r="E256" s="380"/>
      <c r="F256" s="380"/>
      <c r="G256" s="380"/>
      <c r="H256" s="380"/>
      <c r="I256" s="380"/>
      <c r="J256" s="380"/>
      <c r="K256" s="380"/>
      <c r="L256" s="380"/>
      <c r="M256" s="381"/>
      <c r="N256" s="82">
        <f>SUM(N257:N261)</f>
        <v>2729.5900000000006</v>
      </c>
    </row>
    <row r="257" spans="1:16" ht="60">
      <c r="A257" s="85">
        <v>40.1</v>
      </c>
      <c r="B257" s="90" t="s">
        <v>162</v>
      </c>
      <c r="C257" s="93" t="s">
        <v>137</v>
      </c>
      <c r="D257" s="92">
        <f>+D121</f>
        <v>658.00000000000011</v>
      </c>
      <c r="E257" s="94">
        <v>0.45</v>
      </c>
      <c r="F257" s="94">
        <v>1</v>
      </c>
      <c r="G257" s="94">
        <v>0.1</v>
      </c>
      <c r="H257" s="94">
        <v>0</v>
      </c>
      <c r="I257" s="94">
        <f>+E257+F257+G257+H257</f>
        <v>1.55</v>
      </c>
      <c r="J257" s="88">
        <f>+E257*D257</f>
        <v>296.10000000000008</v>
      </c>
      <c r="K257" s="88">
        <f>+F257*D257</f>
        <v>658.00000000000011</v>
      </c>
      <c r="L257" s="88">
        <f>+G257*D257</f>
        <v>65.800000000000011</v>
      </c>
      <c r="M257" s="88">
        <f>+H257*D257</f>
        <v>0</v>
      </c>
      <c r="N257" s="88">
        <f>+I257*D257</f>
        <v>1019.9000000000002</v>
      </c>
    </row>
    <row r="258" spans="1:16">
      <c r="A258" s="85">
        <v>40.200000000000003</v>
      </c>
      <c r="B258" s="90" t="s">
        <v>138</v>
      </c>
      <c r="C258" s="93" t="s">
        <v>139</v>
      </c>
      <c r="D258" s="92">
        <v>1</v>
      </c>
      <c r="E258" s="94">
        <v>0</v>
      </c>
      <c r="F258" s="94">
        <v>20.149999999999999</v>
      </c>
      <c r="G258" s="94">
        <v>5</v>
      </c>
      <c r="H258" s="94">
        <v>0</v>
      </c>
      <c r="I258" s="94">
        <f>+E258+F258+G258+H258</f>
        <v>25.15</v>
      </c>
      <c r="J258" s="88">
        <f>+E258*D258</f>
        <v>0</v>
      </c>
      <c r="K258" s="88">
        <f>+F258*D258</f>
        <v>20.149999999999999</v>
      </c>
      <c r="L258" s="88">
        <f>+G258*D258</f>
        <v>5</v>
      </c>
      <c r="M258" s="88">
        <f>+H258*D258</f>
        <v>0</v>
      </c>
      <c r="N258" s="88">
        <f>+I258*D258</f>
        <v>25.15</v>
      </c>
    </row>
    <row r="259" spans="1:16" ht="60">
      <c r="A259" s="85">
        <v>40.299999999999997</v>
      </c>
      <c r="B259" s="90" t="s">
        <v>163</v>
      </c>
      <c r="C259" s="93" t="s">
        <v>137</v>
      </c>
      <c r="D259" s="92">
        <f>+D257</f>
        <v>658.00000000000011</v>
      </c>
      <c r="E259" s="94">
        <v>0.2</v>
      </c>
      <c r="F259" s="94">
        <v>0.05</v>
      </c>
      <c r="G259" s="94">
        <v>0.08</v>
      </c>
      <c r="H259" s="94">
        <v>0</v>
      </c>
      <c r="I259" s="94">
        <f>+E259+F259+G259+H259</f>
        <v>0.33</v>
      </c>
      <c r="J259" s="88">
        <f>+E259*D259</f>
        <v>131.60000000000002</v>
      </c>
      <c r="K259" s="88">
        <f>+F259*D259</f>
        <v>32.900000000000006</v>
      </c>
      <c r="L259" s="88">
        <f>+G259*D259</f>
        <v>52.640000000000008</v>
      </c>
      <c r="M259" s="88">
        <f>+H259*D259</f>
        <v>0</v>
      </c>
      <c r="N259" s="88">
        <f>+I259*D259</f>
        <v>217.14000000000004</v>
      </c>
    </row>
    <row r="260" spans="1:16" ht="75">
      <c r="A260" s="85">
        <v>40.4</v>
      </c>
      <c r="B260" s="90" t="s">
        <v>197</v>
      </c>
      <c r="C260" s="85" t="s">
        <v>137</v>
      </c>
      <c r="D260" s="87">
        <f>+'Rural A PM'!D268</f>
        <v>590</v>
      </c>
      <c r="E260" s="88">
        <v>0.9</v>
      </c>
      <c r="F260" s="88">
        <v>1.2</v>
      </c>
      <c r="G260" s="88">
        <v>0.1</v>
      </c>
      <c r="H260" s="88">
        <v>0</v>
      </c>
      <c r="I260" s="88">
        <f>+E260+F260+G260+H260</f>
        <v>2.2000000000000002</v>
      </c>
      <c r="J260" s="88">
        <f>+E260*D260</f>
        <v>531</v>
      </c>
      <c r="K260" s="88">
        <f>+F260*D260</f>
        <v>708</v>
      </c>
      <c r="L260" s="88">
        <f>+G260*D260</f>
        <v>59</v>
      </c>
      <c r="M260" s="88">
        <f>+H260*D260</f>
        <v>0</v>
      </c>
      <c r="N260" s="88">
        <f>+I260*D260</f>
        <v>1298</v>
      </c>
    </row>
    <row r="261" spans="1:16" ht="60.75" thickBot="1">
      <c r="A261" s="85">
        <v>40.5</v>
      </c>
      <c r="B261" s="90" t="s">
        <v>198</v>
      </c>
      <c r="C261" s="85" t="s">
        <v>137</v>
      </c>
      <c r="D261" s="87">
        <f>+'Rural A PM'!D269</f>
        <v>77</v>
      </c>
      <c r="E261" s="88">
        <v>0.9</v>
      </c>
      <c r="F261" s="88">
        <v>1.2</v>
      </c>
      <c r="G261" s="88">
        <v>0.1</v>
      </c>
      <c r="H261" s="88">
        <v>0</v>
      </c>
      <c r="I261" s="88">
        <f>+E261+F261+G261+H261</f>
        <v>2.2000000000000002</v>
      </c>
      <c r="J261" s="88">
        <f>+E261*D261</f>
        <v>69.3</v>
      </c>
      <c r="K261" s="88">
        <f>+F261*D261</f>
        <v>92.399999999999991</v>
      </c>
      <c r="L261" s="88">
        <f>+G261*D261</f>
        <v>7.7</v>
      </c>
      <c r="M261" s="88">
        <f>+H261*D261</f>
        <v>0</v>
      </c>
      <c r="N261" s="88">
        <f>+I261*D261</f>
        <v>169.4</v>
      </c>
    </row>
    <row r="262" spans="1:16" ht="16.5" thickBot="1">
      <c r="A262" s="95"/>
      <c r="B262" s="388" t="s">
        <v>160</v>
      </c>
      <c r="C262" s="389"/>
      <c r="D262" s="389"/>
      <c r="E262" s="389"/>
      <c r="F262" s="389"/>
      <c r="G262" s="389"/>
      <c r="H262" s="389"/>
      <c r="I262" s="389"/>
      <c r="J262" s="389"/>
      <c r="K262" s="389"/>
      <c r="L262" s="389"/>
      <c r="M262" s="390"/>
      <c r="N262" s="96">
        <f>+N108+N111+N115+N125+N128+N132+N135+N138+N142+N256</f>
        <v>4873.5496000000003</v>
      </c>
    </row>
    <row r="263" spans="1:16" ht="16.5" collapsed="1" thickBot="1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</row>
    <row r="264" spans="1:16" ht="24" thickBot="1">
      <c r="A264" s="385" t="s">
        <v>96</v>
      </c>
      <c r="B264" s="386"/>
      <c r="C264" s="386"/>
      <c r="D264" s="386"/>
      <c r="E264" s="386"/>
      <c r="F264" s="386"/>
      <c r="G264" s="386"/>
      <c r="H264" s="386"/>
      <c r="I264" s="386"/>
      <c r="J264" s="386"/>
      <c r="K264" s="386"/>
      <c r="L264" s="386"/>
      <c r="M264" s="386"/>
      <c r="N264" s="387"/>
    </row>
    <row r="265" spans="1:16" ht="16.5" thickBot="1">
      <c r="A265" s="81">
        <v>40</v>
      </c>
      <c r="B265" s="379" t="s">
        <v>8</v>
      </c>
      <c r="C265" s="380"/>
      <c r="D265" s="380"/>
      <c r="E265" s="380"/>
      <c r="F265" s="380"/>
      <c r="G265" s="380"/>
      <c r="H265" s="380"/>
      <c r="I265" s="380"/>
      <c r="J265" s="380"/>
      <c r="K265" s="380"/>
      <c r="L265" s="380"/>
      <c r="M265" s="381"/>
      <c r="N265" s="82">
        <f>SUM(N266:O269)</f>
        <v>1146.0300000000002</v>
      </c>
    </row>
    <row r="266" spans="1:16" ht="60">
      <c r="A266" s="85">
        <v>40.1</v>
      </c>
      <c r="B266" s="90" t="s">
        <v>162</v>
      </c>
      <c r="C266" s="93" t="s">
        <v>137</v>
      </c>
      <c r="D266" s="92">
        <f>+D159</f>
        <v>196</v>
      </c>
      <c r="E266" s="94">
        <v>0.45</v>
      </c>
      <c r="F266" s="94">
        <v>1</v>
      </c>
      <c r="G266" s="94">
        <v>0.1</v>
      </c>
      <c r="H266" s="94">
        <v>0</v>
      </c>
      <c r="I266" s="88">
        <f>+E266+F266+G266+H266</f>
        <v>1.55</v>
      </c>
      <c r="J266" s="88">
        <f>+E266*D266</f>
        <v>88.2</v>
      </c>
      <c r="K266" s="88">
        <f>+F266*D266</f>
        <v>196</v>
      </c>
      <c r="L266" s="88">
        <f>+G266*D266</f>
        <v>19.600000000000001</v>
      </c>
      <c r="M266" s="88">
        <f>+H266*D266</f>
        <v>0</v>
      </c>
      <c r="N266" s="88">
        <f>+I266*D266</f>
        <v>303.8</v>
      </c>
    </row>
    <row r="267" spans="1:16">
      <c r="A267" s="85">
        <v>40.200000000000003</v>
      </c>
      <c r="B267" s="90" t="s">
        <v>138</v>
      </c>
      <c r="C267" s="93" t="s">
        <v>139</v>
      </c>
      <c r="D267" s="92">
        <v>1</v>
      </c>
      <c r="E267" s="94">
        <v>0</v>
      </c>
      <c r="F267" s="94">
        <v>20.149999999999999</v>
      </c>
      <c r="G267" s="94">
        <v>5</v>
      </c>
      <c r="H267" s="94">
        <v>0</v>
      </c>
      <c r="I267" s="88">
        <f>+E267+F267+G267+H267</f>
        <v>25.15</v>
      </c>
      <c r="J267" s="88">
        <f>+E267*D267</f>
        <v>0</v>
      </c>
      <c r="K267" s="88">
        <f>+F267*D267</f>
        <v>20.149999999999999</v>
      </c>
      <c r="L267" s="88">
        <f>+G267*D267</f>
        <v>5</v>
      </c>
      <c r="M267" s="88">
        <f>+H267*D267</f>
        <v>0</v>
      </c>
      <c r="N267" s="88">
        <f>+I267*D267</f>
        <v>25.15</v>
      </c>
    </row>
    <row r="268" spans="1:16" ht="60">
      <c r="A268" s="85">
        <v>40.299999999999997</v>
      </c>
      <c r="B268" s="90" t="s">
        <v>163</v>
      </c>
      <c r="C268" s="93" t="s">
        <v>137</v>
      </c>
      <c r="D268" s="92">
        <f>+D266</f>
        <v>196</v>
      </c>
      <c r="E268" s="94">
        <v>0.2</v>
      </c>
      <c r="F268" s="94">
        <v>0.05</v>
      </c>
      <c r="G268" s="94">
        <v>0.08</v>
      </c>
      <c r="H268" s="94">
        <v>0</v>
      </c>
      <c r="I268" s="88">
        <f>+E268+F268+G268+H268</f>
        <v>0.33</v>
      </c>
      <c r="J268" s="88">
        <f>+E268*D268</f>
        <v>39.200000000000003</v>
      </c>
      <c r="K268" s="88">
        <f>+F268*D268</f>
        <v>9.8000000000000007</v>
      </c>
      <c r="L268" s="88">
        <f>+G268*D268</f>
        <v>15.68</v>
      </c>
      <c r="M268" s="88">
        <f>+H268*D268</f>
        <v>0</v>
      </c>
      <c r="N268" s="88">
        <f>+I268*D268</f>
        <v>64.680000000000007</v>
      </c>
    </row>
    <row r="269" spans="1:16" ht="75.75" thickBot="1">
      <c r="A269" s="85">
        <v>40.4</v>
      </c>
      <c r="B269" s="90" t="s">
        <v>197</v>
      </c>
      <c r="C269" s="85" t="s">
        <v>137</v>
      </c>
      <c r="D269" s="87">
        <f>+'Rural A PM'!D277</f>
        <v>342</v>
      </c>
      <c r="E269" s="88">
        <v>0.9</v>
      </c>
      <c r="F269" s="88">
        <v>1.2</v>
      </c>
      <c r="G269" s="88">
        <v>0.1</v>
      </c>
      <c r="H269" s="88">
        <v>0</v>
      </c>
      <c r="I269" s="88">
        <f>+E269+F269+G269+H269</f>
        <v>2.2000000000000002</v>
      </c>
      <c r="J269" s="88">
        <f>+E269*D269</f>
        <v>307.8</v>
      </c>
      <c r="K269" s="88">
        <f>+F269*D269</f>
        <v>410.4</v>
      </c>
      <c r="L269" s="88">
        <f>+G269*D269</f>
        <v>34.200000000000003</v>
      </c>
      <c r="M269" s="88">
        <f>+H269*D269</f>
        <v>0</v>
      </c>
      <c r="N269" s="88">
        <f>+I269*D269</f>
        <v>752.40000000000009</v>
      </c>
    </row>
    <row r="270" spans="1:16" ht="16.5" thickBot="1">
      <c r="A270" s="95"/>
      <c r="B270" s="388" t="s">
        <v>160</v>
      </c>
      <c r="C270" s="389"/>
      <c r="D270" s="389"/>
      <c r="E270" s="389"/>
      <c r="F270" s="389"/>
      <c r="G270" s="389"/>
      <c r="H270" s="389"/>
      <c r="I270" s="389"/>
      <c r="J270" s="389"/>
      <c r="K270" s="389"/>
      <c r="L270" s="389"/>
      <c r="M270" s="390"/>
      <c r="N270" s="96">
        <f>+N148+N151+N155+N164+N168+N171+N173+N176+N265</f>
        <v>2149.161075</v>
      </c>
    </row>
    <row r="271" spans="1:16">
      <c r="A271" s="391"/>
      <c r="B271" s="391"/>
      <c r="C271" s="391"/>
      <c r="D271" s="391"/>
      <c r="E271" s="391"/>
      <c r="F271" s="391"/>
      <c r="G271" s="391"/>
      <c r="H271" s="391"/>
      <c r="I271" s="391"/>
      <c r="J271" s="391"/>
      <c r="K271" s="391"/>
      <c r="L271" s="391"/>
      <c r="M271" s="391"/>
      <c r="N271" s="391"/>
      <c r="O271" s="391"/>
      <c r="P271" s="391"/>
    </row>
    <row r="273" spans="1:14" ht="21">
      <c r="A273" s="344" t="s">
        <v>209</v>
      </c>
      <c r="B273" s="344"/>
      <c r="C273" s="344"/>
      <c r="D273" s="344"/>
      <c r="E273" s="344"/>
      <c r="F273" s="344"/>
      <c r="G273" s="344"/>
      <c r="H273" s="344"/>
      <c r="I273" s="344"/>
      <c r="J273" s="344"/>
      <c r="K273" s="344"/>
      <c r="L273" s="344"/>
      <c r="M273" s="344"/>
      <c r="N273" s="344"/>
    </row>
    <row r="274" spans="1:14" ht="16.5" thickBot="1"/>
    <row r="275" spans="1:14" ht="32.25" thickBot="1">
      <c r="A275" s="345" t="s">
        <v>92</v>
      </c>
      <c r="B275" s="346"/>
      <c r="C275" s="346"/>
      <c r="D275" s="346"/>
      <c r="E275" s="346"/>
      <c r="F275" s="347"/>
      <c r="G275" s="54" t="s">
        <v>93</v>
      </c>
      <c r="H275" s="54" t="s">
        <v>94</v>
      </c>
      <c r="I275" s="348" t="s">
        <v>95</v>
      </c>
      <c r="J275" s="349"/>
      <c r="K275" s="350" t="s">
        <v>96</v>
      </c>
      <c r="L275" s="351"/>
      <c r="M275" s="54" t="s">
        <v>97</v>
      </c>
      <c r="N275" s="55" t="s">
        <v>98</v>
      </c>
    </row>
    <row r="276" spans="1:14" ht="21">
      <c r="A276" s="328" t="s">
        <v>99</v>
      </c>
      <c r="B276" s="329"/>
      <c r="C276" s="329"/>
      <c r="D276" s="330"/>
      <c r="E276" s="331">
        <f>+G276+H276+I276+K276+M276+N276</f>
        <v>22894.543975000001</v>
      </c>
      <c r="F276" s="332"/>
      <c r="G276" s="58">
        <f>+N293</f>
        <v>5403.6860999999999</v>
      </c>
      <c r="H276" s="58">
        <f>+N299</f>
        <v>5403.6860999999999</v>
      </c>
      <c r="I276" s="333">
        <f>+N307</f>
        <v>5434.8921</v>
      </c>
      <c r="J276" s="334"/>
      <c r="K276" s="333">
        <f>+K224</f>
        <v>2149.161075</v>
      </c>
      <c r="L276" s="335"/>
      <c r="M276" s="58">
        <f>+M224</f>
        <v>1702.8486</v>
      </c>
      <c r="N276" s="59">
        <f>+N224</f>
        <v>2800.27</v>
      </c>
    </row>
    <row r="277" spans="1:14" ht="21.75" thickBot="1">
      <c r="A277" s="336" t="s">
        <v>100</v>
      </c>
      <c r="B277" s="337"/>
      <c r="C277" s="337"/>
      <c r="D277" s="337"/>
      <c r="E277" s="338">
        <f>+G277+H277+I277+K277+M277+N277</f>
        <v>17933.753875000002</v>
      </c>
      <c r="F277" s="339"/>
      <c r="G277" s="62">
        <f>+N51+N54+N58+N62+N238+N290</f>
        <v>4974.2290000000003</v>
      </c>
      <c r="H277" s="63">
        <f>+N88+N91+N95+N99+N247+N296</f>
        <v>4974.2290000000003</v>
      </c>
      <c r="I277" s="340">
        <f>+N125+N132+N135+N138+N256+N302</f>
        <v>5005.3100000000013</v>
      </c>
      <c r="J277" s="341"/>
      <c r="K277" s="340">
        <f>+K225</f>
        <v>1657.9783750000001</v>
      </c>
      <c r="L277" s="341"/>
      <c r="M277" s="63">
        <f>+M225</f>
        <v>1322.0074999999999</v>
      </c>
      <c r="N277" s="64"/>
    </row>
    <row r="278" spans="1:14" ht="21.75" thickBot="1">
      <c r="A278" s="53"/>
      <c r="B278" s="53"/>
      <c r="C278" s="53"/>
      <c r="D278" s="53"/>
      <c r="E278" s="67"/>
      <c r="F278" s="67"/>
      <c r="G278" s="68"/>
      <c r="H278" s="68"/>
      <c r="I278" s="69"/>
      <c r="J278" s="70"/>
      <c r="K278" s="69"/>
      <c r="L278" s="70"/>
      <c r="M278" s="68"/>
      <c r="N278" s="66"/>
    </row>
    <row r="279" spans="1:14" ht="21.75" thickBot="1">
      <c r="A279" s="359" t="s">
        <v>101</v>
      </c>
      <c r="B279" s="360"/>
      <c r="C279" s="360"/>
      <c r="D279" s="360"/>
      <c r="E279" s="331">
        <f>+N52+N55+N89+N92+N126+N165+N166+N194+N239+N241+N242+N243+N248+N250+N251+N252+N257+N259+N260+N261+N266+N268+N269+N291+N292+N297+N298+N303+N304</f>
        <v>12867.546874999996</v>
      </c>
      <c r="F279" s="332"/>
      <c r="G279" s="71">
        <f>+E279/E276</f>
        <v>0.56203551767839899</v>
      </c>
      <c r="H279" s="68"/>
      <c r="I279" s="361">
        <f>+E276-E279</f>
        <v>10026.997100000004</v>
      </c>
      <c r="J279" s="361"/>
      <c r="K279" s="357"/>
      <c r="L279" s="357"/>
      <c r="M279" s="357"/>
      <c r="N279" s="357"/>
    </row>
    <row r="280" spans="1:14" ht="21.75" thickBot="1">
      <c r="A280" s="352" t="s">
        <v>102</v>
      </c>
      <c r="B280" s="353"/>
      <c r="C280" s="353"/>
      <c r="D280" s="353"/>
      <c r="E280" s="354">
        <f>+E228+L291+L292+L297+L298+L303+L304+L305+L306-L57-L94-L129-L130-L131</f>
        <v>1642.6078166666662</v>
      </c>
      <c r="F280" s="355"/>
      <c r="G280" s="72">
        <f>+E280/E276</f>
        <v>7.1746692943975357E-2</v>
      </c>
      <c r="H280" s="68"/>
      <c r="I280" s="362" t="s">
        <v>103</v>
      </c>
      <c r="J280" s="363"/>
      <c r="K280" s="363"/>
      <c r="L280" s="363"/>
      <c r="M280" s="364">
        <f>+E276-E279</f>
        <v>10026.997100000004</v>
      </c>
      <c r="N280" s="365"/>
    </row>
    <row r="281" spans="1:14" ht="21">
      <c r="A281" s="352" t="s">
        <v>104</v>
      </c>
      <c r="B281" s="353"/>
      <c r="C281" s="353"/>
      <c r="D281" s="353"/>
      <c r="E281" s="354">
        <f>+E229+J291+J292+J297+J298+J303+J304+J305+J306-J57-J94-J129-J130-J131</f>
        <v>7078.6149916666627</v>
      </c>
      <c r="F281" s="355"/>
      <c r="G281" s="72">
        <f>+E281/E276</f>
        <v>0.30918348928007694</v>
      </c>
      <c r="H281" s="68"/>
      <c r="I281" s="356"/>
      <c r="J281" s="356"/>
      <c r="K281" s="69"/>
      <c r="L281" s="70"/>
      <c r="M281" s="68"/>
      <c r="N281" s="66"/>
    </row>
    <row r="282" spans="1:14" ht="21">
      <c r="A282" s="352" t="s">
        <v>105</v>
      </c>
      <c r="B282" s="353"/>
      <c r="C282" s="353"/>
      <c r="D282" s="353"/>
      <c r="E282" s="354">
        <f>+E230+K291+K292+K297+K298+K303+K304+K305+K306-K57-K94-K129-K130-K131</f>
        <v>11954.851166666671</v>
      </c>
      <c r="F282" s="355"/>
      <c r="G282" s="72">
        <f>+E282/E276</f>
        <v>0.52217031183154072</v>
      </c>
      <c r="H282" s="68"/>
      <c r="I282" s="69"/>
      <c r="J282" s="357">
        <f>+E280+E281+E282+E283</f>
        <v>22894.543975000001</v>
      </c>
      <c r="K282" s="358"/>
      <c r="L282" s="70"/>
      <c r="M282" s="357"/>
      <c r="N282" s="357"/>
    </row>
    <row r="283" spans="1:14" ht="21.75" thickBot="1">
      <c r="A283" s="336" t="s">
        <v>106</v>
      </c>
      <c r="B283" s="337"/>
      <c r="C283" s="337"/>
      <c r="D283" s="337"/>
      <c r="E283" s="338">
        <f>+E231</f>
        <v>2218.4700000000003</v>
      </c>
      <c r="F283" s="339"/>
      <c r="G283" s="72">
        <f>+E283/E276</f>
        <v>9.6899505944407008E-2</v>
      </c>
      <c r="H283" s="68"/>
      <c r="I283" s="69"/>
      <c r="J283" s="357"/>
      <c r="K283" s="358"/>
      <c r="L283" s="70"/>
      <c r="M283" s="357"/>
      <c r="N283" s="357"/>
    </row>
    <row r="284" spans="1:14" ht="16.5" thickBot="1"/>
    <row r="285" spans="1:14" ht="16.5" thickBot="1">
      <c r="A285" s="366" t="s">
        <v>107</v>
      </c>
      <c r="B285" s="367"/>
      <c r="C285" s="367"/>
      <c r="D285" s="367"/>
      <c r="E285" s="367"/>
      <c r="F285" s="367"/>
      <c r="G285" s="367"/>
      <c r="H285" s="367"/>
      <c r="I285" s="367"/>
      <c r="J285" s="367"/>
      <c r="K285" s="367"/>
      <c r="L285" s="367"/>
      <c r="M285" s="367"/>
      <c r="N285" s="368"/>
    </row>
    <row r="286" spans="1:14">
      <c r="A286" s="369" t="s">
        <v>108</v>
      </c>
      <c r="B286" s="371" t="s">
        <v>109</v>
      </c>
      <c r="C286" s="371" t="s">
        <v>110</v>
      </c>
      <c r="D286" s="373" t="s">
        <v>111</v>
      </c>
      <c r="E286" s="375" t="s">
        <v>112</v>
      </c>
      <c r="F286" s="376"/>
      <c r="G286" s="376"/>
      <c r="H286" s="376"/>
      <c r="I286" s="376"/>
      <c r="J286" s="369" t="s">
        <v>113</v>
      </c>
      <c r="K286" s="371"/>
      <c r="L286" s="371"/>
      <c r="M286" s="371"/>
      <c r="N286" s="377"/>
    </row>
    <row r="287" spans="1:14" ht="26.25" thickBot="1">
      <c r="A287" s="370"/>
      <c r="B287" s="372"/>
      <c r="C287" s="372"/>
      <c r="D287" s="374"/>
      <c r="E287" s="75" t="s">
        <v>114</v>
      </c>
      <c r="F287" s="76" t="s">
        <v>115</v>
      </c>
      <c r="G287" s="76" t="s">
        <v>116</v>
      </c>
      <c r="H287" s="76" t="s">
        <v>117</v>
      </c>
      <c r="I287" s="77" t="s">
        <v>118</v>
      </c>
      <c r="J287" s="75" t="s">
        <v>114</v>
      </c>
      <c r="K287" s="76" t="s">
        <v>115</v>
      </c>
      <c r="L287" s="76" t="s">
        <v>116</v>
      </c>
      <c r="M287" s="76" t="s">
        <v>117</v>
      </c>
      <c r="N287" s="78" t="s">
        <v>11</v>
      </c>
    </row>
    <row r="288" spans="1:14" ht="16.5" thickBot="1">
      <c r="A288" s="392"/>
      <c r="B288" s="393"/>
      <c r="C288" s="393"/>
      <c r="D288" s="393"/>
      <c r="E288" s="393"/>
      <c r="F288" s="393"/>
      <c r="G288" s="393"/>
      <c r="H288" s="393"/>
      <c r="I288" s="393"/>
      <c r="J288" s="393"/>
      <c r="K288" s="393"/>
      <c r="L288" s="393"/>
      <c r="M288" s="393"/>
      <c r="N288" s="394"/>
    </row>
    <row r="289" spans="1:16" ht="24" thickBot="1">
      <c r="A289" s="385" t="s">
        <v>119</v>
      </c>
      <c r="B289" s="386"/>
      <c r="C289" s="386"/>
      <c r="D289" s="386"/>
      <c r="E289" s="386"/>
      <c r="F289" s="386"/>
      <c r="G289" s="386"/>
      <c r="H289" s="386"/>
      <c r="I289" s="386"/>
      <c r="J289" s="386"/>
      <c r="K289" s="386"/>
      <c r="L289" s="386"/>
      <c r="M289" s="386"/>
      <c r="N289" s="387"/>
    </row>
    <row r="290" spans="1:16" ht="16.5" thickBot="1">
      <c r="A290" s="81">
        <v>70</v>
      </c>
      <c r="B290" s="379" t="s">
        <v>7</v>
      </c>
      <c r="C290" s="380"/>
      <c r="D290" s="380"/>
      <c r="E290" s="380"/>
      <c r="F290" s="380"/>
      <c r="G290" s="380"/>
      <c r="H290" s="380"/>
      <c r="I290" s="380"/>
      <c r="J290" s="380"/>
      <c r="K290" s="380"/>
      <c r="L290" s="380"/>
      <c r="M290" s="381"/>
      <c r="N290" s="82">
        <f>SUM(N291:O292)</f>
        <v>551.91666666666674</v>
      </c>
    </row>
    <row r="291" spans="1:16" ht="30">
      <c r="A291" s="85">
        <v>70.099999999999994</v>
      </c>
      <c r="B291" s="90" t="s">
        <v>210</v>
      </c>
      <c r="C291" s="93" t="s">
        <v>137</v>
      </c>
      <c r="D291" s="92">
        <f>+'Wood Rural'!Q393</f>
        <v>63.333333333333329</v>
      </c>
      <c r="E291" s="94">
        <v>0.45</v>
      </c>
      <c r="F291" s="94">
        <v>1</v>
      </c>
      <c r="G291" s="94">
        <v>0.1</v>
      </c>
      <c r="H291" s="94">
        <v>0</v>
      </c>
      <c r="I291" s="94">
        <f>+E291+F291+G291+H291</f>
        <v>1.55</v>
      </c>
      <c r="J291" s="94">
        <f>+E291*D291</f>
        <v>28.5</v>
      </c>
      <c r="K291" s="88">
        <f>+F291*D291</f>
        <v>63.333333333333329</v>
      </c>
      <c r="L291" s="88">
        <f>+G291*D291</f>
        <v>6.333333333333333</v>
      </c>
      <c r="M291" s="88">
        <f>+H291*D291</f>
        <v>0</v>
      </c>
      <c r="N291" s="88">
        <f>+I291*D291</f>
        <v>98.166666666666657</v>
      </c>
    </row>
    <row r="292" spans="1:16" ht="45.75" thickBot="1">
      <c r="A292" s="85">
        <v>70.2</v>
      </c>
      <c r="B292" s="90" t="s">
        <v>200</v>
      </c>
      <c r="C292" s="85" t="s">
        <v>137</v>
      </c>
      <c r="D292" s="87">
        <f>+'Rural A PM'!D301</f>
        <v>206.25</v>
      </c>
      <c r="E292" s="88">
        <v>0.9</v>
      </c>
      <c r="F292" s="88">
        <v>1.2</v>
      </c>
      <c r="G292" s="88">
        <v>0.1</v>
      </c>
      <c r="H292" s="88">
        <v>0</v>
      </c>
      <c r="I292" s="88">
        <f>+E292+F292+G292+H292</f>
        <v>2.2000000000000002</v>
      </c>
      <c r="J292" s="88">
        <f>+E292*D292</f>
        <v>185.625</v>
      </c>
      <c r="K292" s="88">
        <f>+F292*D292</f>
        <v>247.5</v>
      </c>
      <c r="L292" s="88">
        <f>+G292*D292</f>
        <v>20.625</v>
      </c>
      <c r="M292" s="88">
        <f>+H292*D292</f>
        <v>0</v>
      </c>
      <c r="N292" s="88">
        <f>+I292*D292</f>
        <v>453.75000000000006</v>
      </c>
    </row>
    <row r="293" spans="1:16" ht="16.5" thickBot="1">
      <c r="A293" s="95"/>
      <c r="B293" s="388" t="s">
        <v>160</v>
      </c>
      <c r="C293" s="389"/>
      <c r="D293" s="389"/>
      <c r="E293" s="389"/>
      <c r="F293" s="389"/>
      <c r="G293" s="389"/>
      <c r="H293" s="389"/>
      <c r="I293" s="389"/>
      <c r="J293" s="389"/>
      <c r="K293" s="389"/>
      <c r="L293" s="389"/>
      <c r="M293" s="390"/>
      <c r="N293" s="96">
        <f>+N244+N290-N56</f>
        <v>5403.6860999999999</v>
      </c>
    </row>
    <row r="294" spans="1:16" ht="16.5" collapsed="1" thickBot="1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</row>
    <row r="295" spans="1:16" ht="24" thickBot="1">
      <c r="A295" s="385" t="s">
        <v>161</v>
      </c>
      <c r="B295" s="386"/>
      <c r="C295" s="386"/>
      <c r="D295" s="386"/>
      <c r="E295" s="386"/>
      <c r="F295" s="386"/>
      <c r="G295" s="386"/>
      <c r="H295" s="386"/>
      <c r="I295" s="386"/>
      <c r="J295" s="386"/>
      <c r="K295" s="386"/>
      <c r="L295" s="386"/>
      <c r="M295" s="386"/>
      <c r="N295" s="387"/>
    </row>
    <row r="296" spans="1:16" ht="16.5" thickBot="1">
      <c r="A296" s="81">
        <v>70</v>
      </c>
      <c r="B296" s="379" t="s">
        <v>7</v>
      </c>
      <c r="C296" s="380"/>
      <c r="D296" s="380"/>
      <c r="E296" s="380"/>
      <c r="F296" s="380"/>
      <c r="G296" s="380"/>
      <c r="H296" s="380"/>
      <c r="I296" s="380"/>
      <c r="J296" s="380"/>
      <c r="K296" s="380"/>
      <c r="L296" s="380"/>
      <c r="M296" s="381"/>
      <c r="N296" s="82">
        <f>SUM(N297:O298)</f>
        <v>551.91666666666674</v>
      </c>
    </row>
    <row r="297" spans="1:16" ht="30">
      <c r="A297" s="85">
        <v>70.099999999999994</v>
      </c>
      <c r="B297" s="90" t="s">
        <v>210</v>
      </c>
      <c r="C297" s="93" t="s">
        <v>137</v>
      </c>
      <c r="D297" s="92">
        <f>+'Wood Rural'!Q398</f>
        <v>63.333333333333329</v>
      </c>
      <c r="E297" s="94">
        <v>0.45</v>
      </c>
      <c r="F297" s="94">
        <v>1</v>
      </c>
      <c r="G297" s="94">
        <v>0.1</v>
      </c>
      <c r="H297" s="94">
        <v>0</v>
      </c>
      <c r="I297" s="94">
        <f>+E297+F297+G297+H297</f>
        <v>1.55</v>
      </c>
      <c r="J297" s="94">
        <f>+E297*D297</f>
        <v>28.5</v>
      </c>
      <c r="K297" s="88">
        <f>+F297*D297</f>
        <v>63.333333333333329</v>
      </c>
      <c r="L297" s="88">
        <f>+G297*D297</f>
        <v>6.333333333333333</v>
      </c>
      <c r="M297" s="88">
        <f>+H297*D297</f>
        <v>0</v>
      </c>
      <c r="N297" s="88">
        <f>+I297*D297</f>
        <v>98.166666666666657</v>
      </c>
    </row>
    <row r="298" spans="1:16" ht="45.75" thickBot="1">
      <c r="A298" s="85">
        <v>70.2</v>
      </c>
      <c r="B298" s="90" t="s">
        <v>200</v>
      </c>
      <c r="C298" s="85" t="s">
        <v>137</v>
      </c>
      <c r="D298" s="87">
        <f>+'Rural A PM'!D307</f>
        <v>206.25</v>
      </c>
      <c r="E298" s="88">
        <v>0.9</v>
      </c>
      <c r="F298" s="88">
        <v>1.2</v>
      </c>
      <c r="G298" s="88">
        <v>0.1</v>
      </c>
      <c r="H298" s="88">
        <v>0</v>
      </c>
      <c r="I298" s="88">
        <f>+E298+F298+G298+H298</f>
        <v>2.2000000000000002</v>
      </c>
      <c r="J298" s="88">
        <f>+E298*D298</f>
        <v>185.625</v>
      </c>
      <c r="K298" s="88">
        <f>+F298*D298</f>
        <v>247.5</v>
      </c>
      <c r="L298" s="88">
        <f>+G298*D298</f>
        <v>20.625</v>
      </c>
      <c r="M298" s="88">
        <f>+H298*D298</f>
        <v>0</v>
      </c>
      <c r="N298" s="88">
        <f>+I298*D298</f>
        <v>453.75000000000006</v>
      </c>
    </row>
    <row r="299" spans="1:16" ht="16.5" thickBot="1">
      <c r="A299" s="95"/>
      <c r="B299" s="388" t="s">
        <v>160</v>
      </c>
      <c r="C299" s="389"/>
      <c r="D299" s="389"/>
      <c r="E299" s="389"/>
      <c r="F299" s="389"/>
      <c r="G299" s="389"/>
      <c r="H299" s="389"/>
      <c r="I299" s="389"/>
      <c r="J299" s="389"/>
      <c r="K299" s="389"/>
      <c r="L299" s="389"/>
      <c r="M299" s="390"/>
      <c r="N299" s="96">
        <f>+N253-N93+N296</f>
        <v>5403.6860999999999</v>
      </c>
    </row>
    <row r="300" spans="1:16" ht="16.5" collapsed="1" thickBot="1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</row>
    <row r="301" spans="1:16" ht="24" thickBot="1">
      <c r="A301" s="385" t="s">
        <v>95</v>
      </c>
      <c r="B301" s="386"/>
      <c r="C301" s="386"/>
      <c r="D301" s="386"/>
      <c r="E301" s="386"/>
      <c r="F301" s="386"/>
      <c r="G301" s="386"/>
      <c r="H301" s="386"/>
      <c r="I301" s="386"/>
      <c r="J301" s="386"/>
      <c r="K301" s="386"/>
      <c r="L301" s="386"/>
      <c r="M301" s="386"/>
      <c r="N301" s="387"/>
    </row>
    <row r="302" spans="1:16" ht="16.5" thickBot="1">
      <c r="A302" s="81">
        <v>70</v>
      </c>
      <c r="B302" s="379" t="s">
        <v>7</v>
      </c>
      <c r="C302" s="380"/>
      <c r="D302" s="380"/>
      <c r="E302" s="380"/>
      <c r="F302" s="380"/>
      <c r="G302" s="380"/>
      <c r="H302" s="380"/>
      <c r="I302" s="380"/>
      <c r="J302" s="380"/>
      <c r="K302" s="380"/>
      <c r="L302" s="380"/>
      <c r="M302" s="381"/>
      <c r="N302" s="82">
        <f>SUM(N303:O306)</f>
        <v>792.83999999999992</v>
      </c>
    </row>
    <row r="303" spans="1:16" ht="30">
      <c r="A303" s="85">
        <v>70.099999999999994</v>
      </c>
      <c r="B303" s="90" t="s">
        <v>210</v>
      </c>
      <c r="C303" s="93" t="s">
        <v>137</v>
      </c>
      <c r="D303" s="92">
        <f>+'Wood Rural'!Q392</f>
        <v>190</v>
      </c>
      <c r="E303" s="94">
        <v>0.45</v>
      </c>
      <c r="F303" s="94">
        <v>1</v>
      </c>
      <c r="G303" s="94">
        <v>0.1</v>
      </c>
      <c r="H303" s="94">
        <v>0</v>
      </c>
      <c r="I303" s="94">
        <f>+E303+F303+G303+H303</f>
        <v>1.55</v>
      </c>
      <c r="J303" s="94">
        <f>+E303*D303</f>
        <v>85.5</v>
      </c>
      <c r="K303" s="88">
        <f>+F303*D303</f>
        <v>190</v>
      </c>
      <c r="L303" s="88">
        <f>+G303*D303</f>
        <v>19</v>
      </c>
      <c r="M303" s="88">
        <f>+H303*D303</f>
        <v>0</v>
      </c>
      <c r="N303" s="88">
        <f>+I303*D303</f>
        <v>294.5</v>
      </c>
    </row>
    <row r="304" spans="1:16" ht="45">
      <c r="A304" s="85">
        <v>70.2</v>
      </c>
      <c r="B304" s="90" t="s">
        <v>200</v>
      </c>
      <c r="C304" s="85" t="s">
        <v>137</v>
      </c>
      <c r="D304" s="87">
        <f>+'Rural A PM'!D313</f>
        <v>206.25</v>
      </c>
      <c r="E304" s="88">
        <v>0.9</v>
      </c>
      <c r="F304" s="88">
        <v>1.2</v>
      </c>
      <c r="G304" s="88">
        <v>0.1</v>
      </c>
      <c r="H304" s="88">
        <v>0</v>
      </c>
      <c r="I304" s="88">
        <f>+E304+F304+G304+H304</f>
        <v>2.2000000000000002</v>
      </c>
      <c r="J304" s="88">
        <f>+E304*D304</f>
        <v>185.625</v>
      </c>
      <c r="K304" s="88">
        <f>+F304*D304</f>
        <v>247.5</v>
      </c>
      <c r="L304" s="88">
        <f>+G304*D304</f>
        <v>20.625</v>
      </c>
      <c r="M304" s="88">
        <f>+H304*D304</f>
        <v>0</v>
      </c>
      <c r="N304" s="88">
        <f>+I304*D304</f>
        <v>453.75000000000006</v>
      </c>
    </row>
    <row r="305" spans="1:14" ht="30">
      <c r="A305" s="85">
        <v>70.3</v>
      </c>
      <c r="B305" s="90" t="s">
        <v>164</v>
      </c>
      <c r="C305" s="85" t="s">
        <v>122</v>
      </c>
      <c r="D305" s="87">
        <f>+'Rural A PM'!D314</f>
        <v>2.4500000000000002</v>
      </c>
      <c r="E305" s="88">
        <v>5.2</v>
      </c>
      <c r="F305" s="88">
        <v>6</v>
      </c>
      <c r="G305" s="88">
        <v>1.75</v>
      </c>
      <c r="H305" s="88">
        <v>0</v>
      </c>
      <c r="I305" s="88">
        <f>+E305+F305+G305+H305</f>
        <v>12.95</v>
      </c>
      <c r="J305" s="88">
        <f>+E305*D305</f>
        <v>12.740000000000002</v>
      </c>
      <c r="K305" s="88">
        <f>+F305*D305</f>
        <v>14.700000000000001</v>
      </c>
      <c r="L305" s="88">
        <f>+G305*D305</f>
        <v>4.2875000000000005</v>
      </c>
      <c r="M305" s="88">
        <f>+H305*D305</f>
        <v>0</v>
      </c>
      <c r="N305" s="88">
        <f>+I305*D305</f>
        <v>31.727499999999999</v>
      </c>
    </row>
    <row r="306" spans="1:14" ht="30.75" thickBot="1">
      <c r="A306" s="85">
        <v>70.400000000000006</v>
      </c>
      <c r="B306" s="90" t="s">
        <v>165</v>
      </c>
      <c r="C306" s="85" t="s">
        <v>122</v>
      </c>
      <c r="D306" s="87">
        <f>+'Rural A PM'!D315</f>
        <v>2.4500000000000002</v>
      </c>
      <c r="E306" s="88">
        <v>1.5</v>
      </c>
      <c r="F306" s="88">
        <v>2.5</v>
      </c>
      <c r="G306" s="88">
        <v>1.25</v>
      </c>
      <c r="H306" s="88">
        <v>0</v>
      </c>
      <c r="I306" s="88">
        <f>+E306+F306+G306+H306</f>
        <v>5.25</v>
      </c>
      <c r="J306" s="88">
        <f>+E306*D306</f>
        <v>3.6750000000000003</v>
      </c>
      <c r="K306" s="88">
        <f>+F306*D306</f>
        <v>6.125</v>
      </c>
      <c r="L306" s="88">
        <f>+G306*D306</f>
        <v>3.0625</v>
      </c>
      <c r="M306" s="88">
        <f>+H306*D306</f>
        <v>0</v>
      </c>
      <c r="N306" s="88">
        <f>+I306*D306</f>
        <v>12.862500000000001</v>
      </c>
    </row>
    <row r="307" spans="1:14" ht="16.5" thickBot="1">
      <c r="A307" s="95"/>
      <c r="B307" s="388" t="s">
        <v>160</v>
      </c>
      <c r="C307" s="389"/>
      <c r="D307" s="389"/>
      <c r="E307" s="389"/>
      <c r="F307" s="389"/>
      <c r="G307" s="389"/>
      <c r="H307" s="389"/>
      <c r="I307" s="389"/>
      <c r="J307" s="389"/>
      <c r="K307" s="389"/>
      <c r="L307" s="389"/>
      <c r="M307" s="390"/>
      <c r="N307" s="96">
        <f>+N262+N302-N128</f>
        <v>5434.8921</v>
      </c>
    </row>
  </sheetData>
  <dataConsolidate/>
  <mergeCells count="203">
    <mergeCell ref="B299:M299"/>
    <mergeCell ref="A301:N301"/>
    <mergeCell ref="B302:M302"/>
    <mergeCell ref="B307:M307"/>
    <mergeCell ref="A288:N288"/>
    <mergeCell ref="A289:N289"/>
    <mergeCell ref="B290:M290"/>
    <mergeCell ref="B293:M293"/>
    <mergeCell ref="A295:N295"/>
    <mergeCell ref="B296:M296"/>
    <mergeCell ref="A286:A287"/>
    <mergeCell ref="B286:B287"/>
    <mergeCell ref="C286:C287"/>
    <mergeCell ref="D286:D287"/>
    <mergeCell ref="E286:I286"/>
    <mergeCell ref="J286:N286"/>
    <mergeCell ref="M282:N282"/>
    <mergeCell ref="A283:D283"/>
    <mergeCell ref="E283:F283"/>
    <mergeCell ref="J283:K283"/>
    <mergeCell ref="M283:N283"/>
    <mergeCell ref="A285:N285"/>
    <mergeCell ref="A281:D281"/>
    <mergeCell ref="E281:F281"/>
    <mergeCell ref="I281:J281"/>
    <mergeCell ref="A282:D282"/>
    <mergeCell ref="E282:F282"/>
    <mergeCell ref="J282:K282"/>
    <mergeCell ref="A279:D279"/>
    <mergeCell ref="E279:F279"/>
    <mergeCell ref="I279:J279"/>
    <mergeCell ref="K279:N279"/>
    <mergeCell ref="A280:D280"/>
    <mergeCell ref="E280:F280"/>
    <mergeCell ref="I280:L280"/>
    <mergeCell ref="M280:N280"/>
    <mergeCell ref="A276:D276"/>
    <mergeCell ref="E276:F276"/>
    <mergeCell ref="I276:J276"/>
    <mergeCell ref="K276:L276"/>
    <mergeCell ref="A277:D277"/>
    <mergeCell ref="E277:F277"/>
    <mergeCell ref="I277:J277"/>
    <mergeCell ref="K277:L277"/>
    <mergeCell ref="B270:M270"/>
    <mergeCell ref="A271:P271"/>
    <mergeCell ref="A273:N273"/>
    <mergeCell ref="A275:F275"/>
    <mergeCell ref="I275:J275"/>
    <mergeCell ref="K275:L275"/>
    <mergeCell ref="B253:M253"/>
    <mergeCell ref="A255:N255"/>
    <mergeCell ref="B256:M256"/>
    <mergeCell ref="B262:M262"/>
    <mergeCell ref="A264:N264"/>
    <mergeCell ref="B265:M265"/>
    <mergeCell ref="A236:N236"/>
    <mergeCell ref="A237:N237"/>
    <mergeCell ref="B238:M238"/>
    <mergeCell ref="B244:M244"/>
    <mergeCell ref="A246:N246"/>
    <mergeCell ref="B247:M247"/>
    <mergeCell ref="A234:A235"/>
    <mergeCell ref="B234:B235"/>
    <mergeCell ref="C234:C235"/>
    <mergeCell ref="D234:D235"/>
    <mergeCell ref="E234:I234"/>
    <mergeCell ref="J234:N234"/>
    <mergeCell ref="M230:N230"/>
    <mergeCell ref="A231:D231"/>
    <mergeCell ref="E231:F231"/>
    <mergeCell ref="J231:K231"/>
    <mergeCell ref="M231:N231"/>
    <mergeCell ref="A233:N233"/>
    <mergeCell ref="A229:D229"/>
    <mergeCell ref="E229:F229"/>
    <mergeCell ref="I229:J229"/>
    <mergeCell ref="A230:D230"/>
    <mergeCell ref="E230:F230"/>
    <mergeCell ref="J230:K230"/>
    <mergeCell ref="A227:D227"/>
    <mergeCell ref="E227:F227"/>
    <mergeCell ref="I227:J227"/>
    <mergeCell ref="K227:N227"/>
    <mergeCell ref="A228:D228"/>
    <mergeCell ref="E228:F228"/>
    <mergeCell ref="I228:L228"/>
    <mergeCell ref="M228:N228"/>
    <mergeCell ref="A224:D224"/>
    <mergeCell ref="E224:F224"/>
    <mergeCell ref="I224:J224"/>
    <mergeCell ref="K224:L224"/>
    <mergeCell ref="A225:D225"/>
    <mergeCell ref="E225:F225"/>
    <mergeCell ref="I225:J225"/>
    <mergeCell ref="K225:L225"/>
    <mergeCell ref="B215:M215"/>
    <mergeCell ref="A219:P219"/>
    <mergeCell ref="A221:N221"/>
    <mergeCell ref="A223:F223"/>
    <mergeCell ref="I223:J223"/>
    <mergeCell ref="K223:L223"/>
    <mergeCell ref="B199:M199"/>
    <mergeCell ref="B201:M201"/>
    <mergeCell ref="A204:N204"/>
    <mergeCell ref="B205:M205"/>
    <mergeCell ref="B211:M211"/>
    <mergeCell ref="B213:M213"/>
    <mergeCell ref="A181:N181"/>
    <mergeCell ref="B182:M182"/>
    <mergeCell ref="B185:M185"/>
    <mergeCell ref="B189:M189"/>
    <mergeCell ref="B191:M191"/>
    <mergeCell ref="B196:M196"/>
    <mergeCell ref="B164:M164"/>
    <mergeCell ref="B168:M168"/>
    <mergeCell ref="B171:M171"/>
    <mergeCell ref="B173:M173"/>
    <mergeCell ref="B176:M176"/>
    <mergeCell ref="B178:M178"/>
    <mergeCell ref="B144:M144"/>
    <mergeCell ref="A147:N147"/>
    <mergeCell ref="B148:M148"/>
    <mergeCell ref="B151:M151"/>
    <mergeCell ref="B155:M155"/>
    <mergeCell ref="B158:M158"/>
    <mergeCell ref="B125:M125"/>
    <mergeCell ref="B128:M128"/>
    <mergeCell ref="B132:M132"/>
    <mergeCell ref="B135:M135"/>
    <mergeCell ref="B138:M138"/>
    <mergeCell ref="B142:M142"/>
    <mergeCell ref="B104:M104"/>
    <mergeCell ref="A107:N107"/>
    <mergeCell ref="B108:M108"/>
    <mergeCell ref="B111:M111"/>
    <mergeCell ref="B115:M115"/>
    <mergeCell ref="B120:M120"/>
    <mergeCell ref="B88:M88"/>
    <mergeCell ref="B91:M91"/>
    <mergeCell ref="B93:M93"/>
    <mergeCell ref="B95:M95"/>
    <mergeCell ref="B99:M99"/>
    <mergeCell ref="B102:M102"/>
    <mergeCell ref="B67:M67"/>
    <mergeCell ref="A70:N70"/>
    <mergeCell ref="B71:M71"/>
    <mergeCell ref="B74:M74"/>
    <mergeCell ref="B78:M78"/>
    <mergeCell ref="B83:M83"/>
    <mergeCell ref="B51:M51"/>
    <mergeCell ref="B54:M54"/>
    <mergeCell ref="B56:M56"/>
    <mergeCell ref="B58:M58"/>
    <mergeCell ref="B62:M62"/>
    <mergeCell ref="B65:M65"/>
    <mergeCell ref="A32:N32"/>
    <mergeCell ref="A33:N33"/>
    <mergeCell ref="B34:M34"/>
    <mergeCell ref="B37:M37"/>
    <mergeCell ref="B41:M41"/>
    <mergeCell ref="B46:M46"/>
    <mergeCell ref="A29:N29"/>
    <mergeCell ref="A30:A31"/>
    <mergeCell ref="B30:B31"/>
    <mergeCell ref="C30:C31"/>
    <mergeCell ref="D30:D31"/>
    <mergeCell ref="E30:I30"/>
    <mergeCell ref="J30:N30"/>
    <mergeCell ref="M26:N26"/>
    <mergeCell ref="A27:D27"/>
    <mergeCell ref="E27:F27"/>
    <mergeCell ref="J27:K27"/>
    <mergeCell ref="M27:N27"/>
    <mergeCell ref="A28:C28"/>
    <mergeCell ref="A25:D25"/>
    <mergeCell ref="E25:F25"/>
    <mergeCell ref="I25:J25"/>
    <mergeCell ref="A26:D26"/>
    <mergeCell ref="E26:F26"/>
    <mergeCell ref="J26:K26"/>
    <mergeCell ref="A23:D23"/>
    <mergeCell ref="E23:F23"/>
    <mergeCell ref="I23:J23"/>
    <mergeCell ref="K23:N23"/>
    <mergeCell ref="A24:D24"/>
    <mergeCell ref="E24:F24"/>
    <mergeCell ref="I24:L24"/>
    <mergeCell ref="M24:N24"/>
    <mergeCell ref="A20:D20"/>
    <mergeCell ref="E20:F20"/>
    <mergeCell ref="I20:J20"/>
    <mergeCell ref="K20:L20"/>
    <mergeCell ref="A21:D21"/>
    <mergeCell ref="E21:F21"/>
    <mergeCell ref="I21:J21"/>
    <mergeCell ref="K21:L21"/>
    <mergeCell ref="A1:N1"/>
    <mergeCell ref="A2:N2"/>
    <mergeCell ref="A17:N17"/>
    <mergeCell ref="A19:F19"/>
    <mergeCell ref="I19:J19"/>
    <mergeCell ref="K19:L19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6" manualBreakCount="6">
    <brk id="28" max="16383" man="1"/>
    <brk id="68" max="16383" man="1"/>
    <brk id="105" max="16383" man="1"/>
    <brk id="145" max="16383" man="1"/>
    <brk id="179" max="16383" man="1"/>
    <brk id="202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7"/>
  <sheetViews>
    <sheetView showGridLines="0" topLeftCell="A154" zoomScale="90" zoomScaleNormal="90" workbookViewId="0">
      <selection activeCell="K15" sqref="K15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211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4" t="s">
        <v>212</v>
      </c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5" t="s">
        <v>92</v>
      </c>
      <c r="B20" s="346"/>
      <c r="C20" s="346"/>
      <c r="D20" s="346"/>
      <c r="E20" s="346"/>
      <c r="F20" s="347"/>
      <c r="G20" s="348" t="s">
        <v>213</v>
      </c>
      <c r="H20" s="398"/>
      <c r="I20" s="398"/>
      <c r="J20" s="349"/>
      <c r="K20" s="350" t="s">
        <v>96</v>
      </c>
      <c r="L20" s="351"/>
      <c r="M20" s="348" t="s">
        <v>98</v>
      </c>
      <c r="N20" s="349"/>
      <c r="O20" s="56"/>
      <c r="P20" s="57"/>
    </row>
    <row r="21" spans="1:16" ht="21">
      <c r="A21" s="328" t="s">
        <v>99</v>
      </c>
      <c r="B21" s="329"/>
      <c r="C21" s="329"/>
      <c r="D21" s="330"/>
      <c r="E21" s="331">
        <f>+G21+K21+M21</f>
        <v>25250.972308333327</v>
      </c>
      <c r="F21" s="332"/>
      <c r="G21" s="333">
        <f>+N73</f>
        <v>20768.753633333326</v>
      </c>
      <c r="H21" s="399"/>
      <c r="I21" s="399"/>
      <c r="J21" s="334"/>
      <c r="K21" s="333">
        <f>+N106</f>
        <v>1681.9486749999999</v>
      </c>
      <c r="L21" s="335"/>
      <c r="M21" s="333">
        <f>+N119</f>
        <v>2800.27</v>
      </c>
      <c r="N21" s="334"/>
      <c r="O21" s="60"/>
      <c r="P21" s="61"/>
    </row>
    <row r="22" spans="1:16" ht="21.75" thickBot="1">
      <c r="A22" s="336" t="s">
        <v>100</v>
      </c>
      <c r="B22" s="337"/>
      <c r="C22" s="337"/>
      <c r="D22" s="337"/>
      <c r="E22" s="338">
        <f>+G22+K22</f>
        <v>17981.927608333332</v>
      </c>
      <c r="F22" s="339"/>
      <c r="G22" s="400">
        <f>+N50+N55+N58+N60+N64+N68</f>
        <v>16791.161633333333</v>
      </c>
      <c r="H22" s="401"/>
      <c r="I22" s="401"/>
      <c r="J22" s="402"/>
      <c r="K22" s="340">
        <f>+N86+N92+N99+N101</f>
        <v>1190.7659749999998</v>
      </c>
      <c r="L22" s="341"/>
      <c r="M22" s="400"/>
      <c r="N22" s="402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59" t="s">
        <v>101</v>
      </c>
      <c r="B24" s="360"/>
      <c r="C24" s="360"/>
      <c r="D24" s="360"/>
      <c r="E24" s="331">
        <f>+N51+N53+N56+N59+N61+N87+N89+N93+N94</f>
        <v>8865.1362083333333</v>
      </c>
      <c r="F24" s="332"/>
      <c r="G24" s="71">
        <f>+E24/E21</f>
        <v>0.35108098413333816</v>
      </c>
      <c r="H24" s="68"/>
      <c r="I24" s="361">
        <f>+E21-E24</f>
        <v>16385.836099999993</v>
      </c>
      <c r="J24" s="361"/>
      <c r="K24" s="357"/>
      <c r="L24" s="357"/>
      <c r="M24" s="357"/>
      <c r="N24" s="357"/>
      <c r="O24" s="66"/>
      <c r="P24" s="66"/>
    </row>
    <row r="25" spans="1:16" ht="21.75" thickBot="1">
      <c r="A25" s="352" t="s">
        <v>102</v>
      </c>
      <c r="B25" s="353"/>
      <c r="C25" s="353"/>
      <c r="D25" s="353"/>
      <c r="E25" s="354">
        <f>+L36+L37+L39+L40+L41+L43+L44+L45+L46+L47+L48+L49+L51+L52+L53+L54+L56+L57+L59+L61+L62+L63+L65+L66+L67+L69+L70+L72+L77+L78+L80+L81+L82+L84+L85+L87+L88+L89+L90+L91+L93+L94+L95+L97+L98+L100+L102+L103+L105+L112+L110+L111+L113+L114+L116+L118</f>
        <v>1748.6942166666668</v>
      </c>
      <c r="F25" s="355"/>
      <c r="G25" s="72">
        <f>+E25/E21</f>
        <v>6.9252549775660033E-2</v>
      </c>
      <c r="H25" s="68"/>
      <c r="I25" s="362" t="s">
        <v>103</v>
      </c>
      <c r="J25" s="363"/>
      <c r="K25" s="363"/>
      <c r="L25" s="363"/>
      <c r="M25" s="364">
        <f>+E21-E24</f>
        <v>16385.836099999993</v>
      </c>
      <c r="N25" s="365"/>
      <c r="O25" s="66"/>
      <c r="P25" s="66"/>
    </row>
    <row r="26" spans="1:16" ht="21">
      <c r="A26" s="352" t="s">
        <v>104</v>
      </c>
      <c r="B26" s="353"/>
      <c r="C26" s="353"/>
      <c r="D26" s="353"/>
      <c r="E26" s="354">
        <f>+J36+J37+J39+J40+J41+J44+J43+J45+J46+J47+J48+J49+J51+J52+J53+J54+J56+J57+J59+J61+J62+J63+J65+J66+J67+J69+J70+J72+J77+J78+J80+J81+J82+J84+J85+J87+J88+J89+J90+J91+J93+J94+J95+J97+J98+J100+J102+J103+J105+J110+J111+J113+J112+J114+J116+J118</f>
        <v>7225.8670249999986</v>
      </c>
      <c r="F26" s="355"/>
      <c r="G26" s="72">
        <f>+E26/E21</f>
        <v>0.2861619321730165</v>
      </c>
      <c r="H26" s="68"/>
      <c r="I26" s="356"/>
      <c r="J26" s="356"/>
      <c r="K26" s="69"/>
      <c r="L26" s="70"/>
      <c r="M26" s="68"/>
      <c r="N26" s="66"/>
      <c r="O26" s="66"/>
      <c r="P26" s="66"/>
    </row>
    <row r="27" spans="1:16" ht="21">
      <c r="A27" s="352" t="s">
        <v>105</v>
      </c>
      <c r="B27" s="353"/>
      <c r="C27" s="353"/>
      <c r="D27" s="353"/>
      <c r="E27" s="354">
        <f>+K36+K37+K39+K40+K41+K44+K43+K45+K46+K47+K48+K49+K51+K52+K53+K54+K56+K57+K59+K61+K62+K63+K65+K66+K67+K69+K70+K72+K77+K78+K80+K81+K82+K84+K85+K87+K88+K89+K90+K91+K93+K94+K95+K97+K98+K100+K102+K103+K105+K110+K111+K113+K112+K114+K116+K118</f>
        <v>15376.411066666666</v>
      </c>
      <c r="F27" s="355"/>
      <c r="G27" s="72">
        <f>+E27/E21</f>
        <v>0.60894332617806335</v>
      </c>
      <c r="H27" s="68"/>
      <c r="I27" s="69"/>
      <c r="J27" s="357">
        <f>+E25+E26+E27+E28</f>
        <v>25250.97230833333</v>
      </c>
      <c r="K27" s="358"/>
      <c r="L27" s="70"/>
      <c r="M27" s="357"/>
      <c r="N27" s="357"/>
      <c r="O27" s="66"/>
      <c r="P27" s="66"/>
    </row>
    <row r="28" spans="1:16" ht="21.75" thickBot="1">
      <c r="A28" s="336" t="s">
        <v>106</v>
      </c>
      <c r="B28" s="337"/>
      <c r="C28" s="337"/>
      <c r="D28" s="337"/>
      <c r="E28" s="338">
        <f>+M112+M114</f>
        <v>900</v>
      </c>
      <c r="F28" s="339"/>
      <c r="G28" s="72">
        <f>+E28/E21</f>
        <v>3.5642191873260343E-2</v>
      </c>
      <c r="H28" s="68"/>
      <c r="I28" s="69"/>
      <c r="J28" s="357"/>
      <c r="K28" s="358"/>
      <c r="L28" s="70"/>
      <c r="M28" s="357"/>
      <c r="N28" s="357"/>
      <c r="O28" s="66"/>
      <c r="P28" s="66"/>
    </row>
    <row r="29" spans="1:16" ht="21.75" thickBot="1">
      <c r="A29" s="378"/>
      <c r="B29" s="378"/>
      <c r="C29" s="378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6" t="s">
        <v>107</v>
      </c>
      <c r="B30" s="367"/>
      <c r="C30" s="367"/>
      <c r="D30" s="367"/>
      <c r="E30" s="367"/>
      <c r="F30" s="367"/>
      <c r="G30" s="367"/>
      <c r="H30" s="367"/>
      <c r="I30" s="367"/>
      <c r="J30" s="367"/>
      <c r="K30" s="367"/>
      <c r="L30" s="367"/>
      <c r="M30" s="367"/>
      <c r="N30" s="368"/>
      <c r="O30" s="73"/>
    </row>
    <row r="31" spans="1:16">
      <c r="A31" s="369" t="s">
        <v>108</v>
      </c>
      <c r="B31" s="371" t="s">
        <v>109</v>
      </c>
      <c r="C31" s="371" t="s">
        <v>110</v>
      </c>
      <c r="D31" s="373" t="s">
        <v>111</v>
      </c>
      <c r="E31" s="375" t="s">
        <v>112</v>
      </c>
      <c r="F31" s="376"/>
      <c r="G31" s="376"/>
      <c r="H31" s="376"/>
      <c r="I31" s="376"/>
      <c r="J31" s="369" t="s">
        <v>113</v>
      </c>
      <c r="K31" s="371"/>
      <c r="L31" s="371"/>
      <c r="M31" s="371"/>
      <c r="N31" s="377"/>
      <c r="O31" s="74"/>
    </row>
    <row r="32" spans="1:16" ht="26.25" thickBot="1">
      <c r="A32" s="370"/>
      <c r="B32" s="372"/>
      <c r="C32" s="372"/>
      <c r="D32" s="374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2"/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4"/>
      <c r="O33" s="80"/>
    </row>
    <row r="34" spans="1:17" ht="24" thickBot="1">
      <c r="A34" s="385" t="s">
        <v>214</v>
      </c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7"/>
      <c r="O34" s="80"/>
    </row>
    <row r="35" spans="1:17" ht="16.5" thickBot="1">
      <c r="A35" s="81">
        <v>10</v>
      </c>
      <c r="B35" s="379" t="s">
        <v>120</v>
      </c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1"/>
      <c r="N35" s="82">
        <f>+SUM(N36:N37)</f>
        <v>59.038200000000003</v>
      </c>
      <c r="O35" s="83"/>
      <c r="P35" s="84">
        <f>+N35/N73</f>
        <v>2.8426453046871904E-3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f>19.35+19.35+14.86+15.15+6.98</f>
        <v>75.690000000000012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11.353500000000002</v>
      </c>
      <c r="K36" s="88">
        <f>+F36*D36</f>
        <v>0</v>
      </c>
      <c r="L36" s="88">
        <f>+G36*D36</f>
        <v>15.138000000000003</v>
      </c>
      <c r="M36" s="88">
        <f>+H36*D36</f>
        <v>0</v>
      </c>
      <c r="N36" s="88">
        <f>+I36*D36</f>
        <v>26.491500000000002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75.690000000000012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13.624200000000002</v>
      </c>
      <c r="K37" s="88">
        <f t="shared" ref="K37:K67" si="2">+F37*D37</f>
        <v>11.353500000000002</v>
      </c>
      <c r="L37" s="88">
        <f t="shared" ref="L37:L67" si="3">+G37*D37</f>
        <v>7.5690000000000017</v>
      </c>
      <c r="M37" s="88">
        <f t="shared" ref="M37:M67" si="4">+H37*D37</f>
        <v>0</v>
      </c>
      <c r="N37" s="88">
        <f t="shared" ref="N37:N67" si="5">+I37*D37</f>
        <v>32.546700000000001</v>
      </c>
      <c r="O37" s="88"/>
    </row>
    <row r="38" spans="1:17" ht="16.5" thickBot="1">
      <c r="A38" s="81">
        <v>20</v>
      </c>
      <c r="B38" s="379" t="s">
        <v>124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1"/>
      <c r="N38" s="82">
        <f>+N39+N40+N41</f>
        <v>221.33459999999999</v>
      </c>
      <c r="O38" s="83"/>
      <c r="P38" s="84">
        <f>+N38/N73</f>
        <v>1.0657095938812792E-2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f>5.81+5.81+4.46+4.55+2.09</f>
        <v>22.72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13.632</v>
      </c>
      <c r="K39" s="88">
        <f t="shared" si="2"/>
        <v>0</v>
      </c>
      <c r="L39" s="88">
        <f t="shared" si="3"/>
        <v>14.313599999999999</v>
      </c>
      <c r="M39" s="88">
        <f t="shared" si="4"/>
        <v>0</v>
      </c>
      <c r="N39" s="88">
        <f t="shared" si="5"/>
        <v>27.945599999999999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f>9.68+9.68+7.43+7.58+3.49</f>
        <v>37.86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18.93</v>
      </c>
      <c r="K40" s="88">
        <f t="shared" si="2"/>
        <v>37.86</v>
      </c>
      <c r="L40" s="88">
        <f t="shared" si="3"/>
        <v>28.395</v>
      </c>
      <c r="M40" s="88">
        <f t="shared" si="4"/>
        <v>0</v>
      </c>
      <c r="N40" s="88">
        <f t="shared" si="5"/>
        <v>85.185000000000002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28.854399999999998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28.854399999999998</v>
      </c>
      <c r="K41" s="88">
        <f t="shared" si="2"/>
        <v>0</v>
      </c>
      <c r="L41" s="88">
        <f t="shared" si="3"/>
        <v>79.349599999999995</v>
      </c>
      <c r="M41" s="88">
        <f t="shared" si="4"/>
        <v>0</v>
      </c>
      <c r="N41" s="88">
        <f t="shared" si="5"/>
        <v>108.20399999999999</v>
      </c>
      <c r="O41" s="88"/>
    </row>
    <row r="42" spans="1:17" ht="16.5" thickBot="1">
      <c r="A42" s="81">
        <v>30</v>
      </c>
      <c r="B42" s="379" t="s">
        <v>6</v>
      </c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1"/>
      <c r="N42" s="82">
        <f>SUM(N43:O49)</f>
        <v>3659.3742000000002</v>
      </c>
      <c r="O42" s="83"/>
      <c r="P42" s="84">
        <f>+N42/N73</f>
        <v>0.17619613890198962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f>6.93+6.93+6.93+3.08+0.77</f>
        <v>24.639999999999997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49.279999999999994</v>
      </c>
      <c r="K43" s="88">
        <f t="shared" si="2"/>
        <v>0</v>
      </c>
      <c r="L43" s="88">
        <f t="shared" si="3"/>
        <v>14.291199999999998</v>
      </c>
      <c r="M43" s="88">
        <f t="shared" si="4"/>
        <v>0</v>
      </c>
      <c r="N43" s="88">
        <f t="shared" si="5"/>
        <v>63.571199999999997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f>1.15+1.15+1.15+0.52+0.13</f>
        <v>4.0999999999999996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12.299999999999999</v>
      </c>
      <c r="K44" s="88">
        <f t="shared" si="2"/>
        <v>13.324999999999999</v>
      </c>
      <c r="L44" s="88">
        <f t="shared" si="3"/>
        <v>8.1999999999999993</v>
      </c>
      <c r="M44" s="88">
        <f t="shared" si="4"/>
        <v>0</v>
      </c>
      <c r="N44" s="88">
        <f t="shared" si="5"/>
        <v>33.824999999999996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31.292799999999996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31.292799999999996</v>
      </c>
      <c r="K45" s="88">
        <f t="shared" si="2"/>
        <v>0</v>
      </c>
      <c r="L45" s="88">
        <f t="shared" si="3"/>
        <v>86.055199999999985</v>
      </c>
      <c r="M45" s="88">
        <f t="shared" si="4"/>
        <v>0</v>
      </c>
      <c r="N45" s="88">
        <f t="shared" si="5"/>
        <v>117.34799999999998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f>495+495+495+220+55</f>
        <v>1760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440</v>
      </c>
      <c r="K46" s="88">
        <f t="shared" si="2"/>
        <v>528</v>
      </c>
      <c r="L46" s="88">
        <f t="shared" si="3"/>
        <v>88</v>
      </c>
      <c r="M46" s="88">
        <f t="shared" si="4"/>
        <v>0</v>
      </c>
      <c r="N46" s="88">
        <f t="shared" si="5"/>
        <v>1056.0000000000002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f>378+378+378+190+48</f>
        <v>1372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274.40000000000003</v>
      </c>
      <c r="K47" s="88">
        <f t="shared" si="2"/>
        <v>411.59999999999997</v>
      </c>
      <c r="L47" s="88">
        <f t="shared" si="3"/>
        <v>68.600000000000009</v>
      </c>
      <c r="M47" s="88">
        <f t="shared" si="4"/>
        <v>0</v>
      </c>
      <c r="N47" s="88">
        <f t="shared" si="5"/>
        <v>754.6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f>264+264+264+120+30</f>
        <v>942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169.56</v>
      </c>
      <c r="K48" s="88">
        <f t="shared" si="2"/>
        <v>282.59999999999997</v>
      </c>
      <c r="L48" s="88">
        <f t="shared" si="3"/>
        <v>47.1</v>
      </c>
      <c r="M48" s="88">
        <f t="shared" si="4"/>
        <v>0</v>
      </c>
      <c r="N48" s="88">
        <f t="shared" si="5"/>
        <v>499.26000000000005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f>2.12+2.12+2.12+0.94+0.24</f>
        <v>7.5400000000000009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107.44500000000001</v>
      </c>
      <c r="K49" s="88">
        <f t="shared" si="2"/>
        <v>910.45500000000015</v>
      </c>
      <c r="L49" s="88">
        <f t="shared" si="3"/>
        <v>116.87000000000002</v>
      </c>
      <c r="M49" s="88">
        <f t="shared" si="4"/>
        <v>0</v>
      </c>
      <c r="N49" s="88">
        <f t="shared" si="5"/>
        <v>1134.7700000000002</v>
      </c>
      <c r="O49" s="88"/>
    </row>
    <row r="50" spans="1:16" ht="16.5" thickBot="1">
      <c r="A50" s="81">
        <v>40</v>
      </c>
      <c r="B50" s="379" t="s">
        <v>8</v>
      </c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1"/>
      <c r="N50" s="82">
        <f>SUM(N51:N54)</f>
        <v>6872.4777999999988</v>
      </c>
      <c r="O50" s="83"/>
      <c r="P50" s="84">
        <f>+N50/N73</f>
        <v>0.33090468120194971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Rural'!Q410+'Wood Rural'!Q410+'Wood Rural'!Q463+'Wood Rural'!Q509</f>
        <v>2117.9999999999995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953.0999999999998</v>
      </c>
      <c r="K51" s="88">
        <f t="shared" si="2"/>
        <v>2117.9999999999995</v>
      </c>
      <c r="L51" s="88">
        <f t="shared" si="3"/>
        <v>211.79999999999995</v>
      </c>
      <c r="M51" s="88">
        <f t="shared" si="4"/>
        <v>0</v>
      </c>
      <c r="N51" s="88">
        <f t="shared" si="5"/>
        <v>3282.8999999999992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80.599999999999994</v>
      </c>
      <c r="G52" s="94">
        <v>20</v>
      </c>
      <c r="H52" s="88">
        <v>0</v>
      </c>
      <c r="I52" s="88">
        <f t="shared" si="0"/>
        <v>100.6</v>
      </c>
      <c r="J52" s="88">
        <f t="shared" si="1"/>
        <v>0</v>
      </c>
      <c r="K52" s="88">
        <f t="shared" si="2"/>
        <v>80.599999999999994</v>
      </c>
      <c r="L52" s="88">
        <f t="shared" si="3"/>
        <v>20</v>
      </c>
      <c r="M52" s="88">
        <f t="shared" si="4"/>
        <v>0</v>
      </c>
      <c r="N52" s="88">
        <f t="shared" si="5"/>
        <v>100.6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2117.9999999999995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423.59999999999991</v>
      </c>
      <c r="K53" s="88">
        <f t="shared" si="2"/>
        <v>105.89999999999998</v>
      </c>
      <c r="L53" s="88">
        <f t="shared" si="3"/>
        <v>169.43999999999997</v>
      </c>
      <c r="M53" s="88">
        <f t="shared" si="4"/>
        <v>0</v>
      </c>
      <c r="N53" s="88">
        <f t="shared" si="5"/>
        <v>698.93999999999983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f>37.25+37.25+53.05+9.62</f>
        <v>137.16999999999999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754.43499999999995</v>
      </c>
      <c r="K54" s="88">
        <f t="shared" si="2"/>
        <v>2035.6027999999999</v>
      </c>
      <c r="L54" s="88">
        <f t="shared" si="3"/>
        <v>0</v>
      </c>
      <c r="M54" s="88">
        <f t="shared" si="4"/>
        <v>0</v>
      </c>
      <c r="N54" s="88">
        <f t="shared" si="5"/>
        <v>2790.0377999999996</v>
      </c>
      <c r="O54" s="88"/>
    </row>
    <row r="55" spans="1:16" ht="16.5" thickBot="1">
      <c r="A55" s="81">
        <v>50</v>
      </c>
      <c r="B55" s="379" t="s">
        <v>142</v>
      </c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1"/>
      <c r="N55" s="82">
        <f>+N56+N57</f>
        <v>1889.2275</v>
      </c>
      <c r="O55" s="83"/>
      <c r="P55" s="84">
        <f>+N55/N73</f>
        <v>9.0964895311186969E-2</v>
      </c>
    </row>
    <row r="56" spans="1:16" ht="45">
      <c r="A56" s="85">
        <v>50.1</v>
      </c>
      <c r="B56" s="90" t="s">
        <v>215</v>
      </c>
      <c r="C56" s="85" t="s">
        <v>137</v>
      </c>
      <c r="D56" s="92">
        <f>+'Wood Rural'!Q450</f>
        <v>674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303.3</v>
      </c>
      <c r="K56" s="88">
        <f t="shared" si="2"/>
        <v>674</v>
      </c>
      <c r="L56" s="88">
        <f t="shared" si="3"/>
        <v>67.400000000000006</v>
      </c>
      <c r="M56" s="88">
        <f t="shared" si="4"/>
        <v>0</v>
      </c>
      <c r="N56" s="88">
        <f t="shared" si="5"/>
        <v>1044.7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87">
        <v>80.05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180.11249999999998</v>
      </c>
      <c r="K57" s="88">
        <f t="shared" si="2"/>
        <v>612.38250000000005</v>
      </c>
      <c r="L57" s="88">
        <f t="shared" si="3"/>
        <v>52.032499999999999</v>
      </c>
      <c r="M57" s="88">
        <f t="shared" si="4"/>
        <v>0</v>
      </c>
      <c r="N57" s="88">
        <f t="shared" si="5"/>
        <v>844.52750000000003</v>
      </c>
      <c r="O57" s="88"/>
    </row>
    <row r="58" spans="1:16" ht="16.5" thickBot="1">
      <c r="A58" s="81">
        <v>60</v>
      </c>
      <c r="B58" s="379" t="s">
        <v>145</v>
      </c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1"/>
      <c r="N58" s="82">
        <f>SUM(N59:N59)</f>
        <v>2144.511</v>
      </c>
      <c r="O58" s="83"/>
      <c r="P58" s="84">
        <f>+N58/N73</f>
        <v>0.10325660546900195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f>+'Wood Rural'!Q440+'Wood Rural'!Q440+341.19</f>
        <v>1128.69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677.21400000000006</v>
      </c>
      <c r="K59" s="88">
        <f t="shared" si="2"/>
        <v>1354.4280000000001</v>
      </c>
      <c r="L59" s="88">
        <f t="shared" si="3"/>
        <v>112.86900000000001</v>
      </c>
      <c r="M59" s="88">
        <f t="shared" si="4"/>
        <v>0</v>
      </c>
      <c r="N59" s="88">
        <f t="shared" si="5"/>
        <v>2144.511</v>
      </c>
      <c r="O59" s="88"/>
    </row>
    <row r="60" spans="1:16" ht="16.5" thickBot="1">
      <c r="A60" s="81">
        <v>70</v>
      </c>
      <c r="B60" s="379" t="s">
        <v>7</v>
      </c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1"/>
      <c r="N60" s="82">
        <f>SUM(N61:O63)</f>
        <v>3075.5333333333338</v>
      </c>
      <c r="O60" s="83"/>
      <c r="P60" s="84">
        <f>+N60/N73</f>
        <v>0.1480846365473362</v>
      </c>
    </row>
    <row r="61" spans="1:16" ht="45">
      <c r="A61" s="85">
        <v>70.099999999999994</v>
      </c>
      <c r="B61" s="90" t="s">
        <v>216</v>
      </c>
      <c r="C61" s="93" t="s">
        <v>137</v>
      </c>
      <c r="D61" s="92">
        <f>+'Wood Rural'!Q443+'Wood Rural'!Q443+'Wood Rural'!Q497+'Wood Rural'!Q520+'Wood Rural'!Q528</f>
        <v>738.66666666666674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332.40000000000003</v>
      </c>
      <c r="K61" s="88">
        <f t="shared" si="2"/>
        <v>738.66666666666674</v>
      </c>
      <c r="L61" s="88">
        <f t="shared" si="3"/>
        <v>73.866666666666674</v>
      </c>
      <c r="M61" s="88">
        <f t="shared" si="4"/>
        <v>0</v>
      </c>
      <c r="N61" s="88">
        <f t="shared" si="5"/>
        <v>1144.9333333333334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f>13.26+13.26+9.91+11.49+4.95</f>
        <v>52.870000000000005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237.91500000000002</v>
      </c>
      <c r="K62" s="88">
        <f t="shared" si="2"/>
        <v>798.3370000000001</v>
      </c>
      <c r="L62" s="88">
        <f t="shared" si="3"/>
        <v>0</v>
      </c>
      <c r="M62" s="88">
        <f t="shared" si="4"/>
        <v>0</v>
      </c>
      <c r="N62" s="88">
        <f t="shared" si="5"/>
        <v>1036.2520000000002</v>
      </c>
      <c r="O62" s="88"/>
    </row>
    <row r="63" spans="1:16" ht="30.75" thickBot="1">
      <c r="A63" s="85">
        <v>70.3</v>
      </c>
      <c r="B63" s="90" t="s">
        <v>149</v>
      </c>
      <c r="C63" s="93" t="s">
        <v>122</v>
      </c>
      <c r="D63" s="92">
        <v>50.96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280.28000000000003</v>
      </c>
      <c r="K63" s="88">
        <f t="shared" si="2"/>
        <v>560.56000000000006</v>
      </c>
      <c r="L63" s="88">
        <f t="shared" si="3"/>
        <v>53.508000000000003</v>
      </c>
      <c r="M63" s="88">
        <f t="shared" si="4"/>
        <v>0</v>
      </c>
      <c r="N63" s="88">
        <f t="shared" si="5"/>
        <v>894.34800000000007</v>
      </c>
      <c r="O63" s="88"/>
    </row>
    <row r="64" spans="1:16" ht="16.5" thickBot="1">
      <c r="A64" s="81">
        <v>80</v>
      </c>
      <c r="B64" s="379" t="s">
        <v>150</v>
      </c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1"/>
      <c r="N64" s="82">
        <f>SUM(N65:N67)</f>
        <v>1629.75</v>
      </c>
      <c r="O64" s="83"/>
      <c r="P64" s="84">
        <f>+N64/N73</f>
        <v>7.8471247180875225E-2</v>
      </c>
    </row>
    <row r="65" spans="1:16" ht="105">
      <c r="A65" s="85">
        <v>80.099999999999994</v>
      </c>
      <c r="B65" s="90" t="s">
        <v>217</v>
      </c>
      <c r="C65" s="85" t="s">
        <v>152</v>
      </c>
      <c r="D65" s="87">
        <v>6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270</v>
      </c>
      <c r="K65" s="88">
        <f t="shared" si="2"/>
        <v>615</v>
      </c>
      <c r="L65" s="88">
        <f t="shared" si="3"/>
        <v>48</v>
      </c>
      <c r="M65" s="88">
        <f t="shared" si="4"/>
        <v>0</v>
      </c>
      <c r="N65" s="88">
        <f t="shared" si="5"/>
        <v>933</v>
      </c>
      <c r="O65" s="88"/>
    </row>
    <row r="66" spans="1:16" ht="60">
      <c r="A66" s="85">
        <v>80.2</v>
      </c>
      <c r="B66" s="90" t="s">
        <v>218</v>
      </c>
      <c r="C66" s="85" t="s">
        <v>152</v>
      </c>
      <c r="D66" s="87">
        <v>2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33.5</v>
      </c>
      <c r="K66" s="88">
        <f t="shared" si="2"/>
        <v>186.5</v>
      </c>
      <c r="L66" s="88">
        <f t="shared" si="3"/>
        <v>8</v>
      </c>
      <c r="M66" s="88">
        <f t="shared" si="4"/>
        <v>0</v>
      </c>
      <c r="N66" s="88">
        <f t="shared" si="5"/>
        <v>228</v>
      </c>
      <c r="O66" s="88"/>
    </row>
    <row r="67" spans="1:16" ht="60.75" thickBot="1">
      <c r="A67" s="85">
        <v>80.3</v>
      </c>
      <c r="B67" s="90" t="s">
        <v>219</v>
      </c>
      <c r="C67" s="85" t="s">
        <v>152</v>
      </c>
      <c r="D67" s="87">
        <v>5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63.75</v>
      </c>
      <c r="K67" s="88">
        <f t="shared" si="2"/>
        <v>385</v>
      </c>
      <c r="L67" s="88">
        <f t="shared" si="3"/>
        <v>20</v>
      </c>
      <c r="M67" s="88">
        <f t="shared" si="4"/>
        <v>0</v>
      </c>
      <c r="N67" s="88">
        <f t="shared" si="5"/>
        <v>468.75</v>
      </c>
      <c r="O67" s="88"/>
    </row>
    <row r="68" spans="1:16" ht="16.5" thickBot="1">
      <c r="A68" s="81">
        <v>90</v>
      </c>
      <c r="B68" s="379" t="s">
        <v>155</v>
      </c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1"/>
      <c r="N68" s="82">
        <f>SUM(N69:N70)</f>
        <v>1179.6619999999998</v>
      </c>
      <c r="O68" s="83"/>
      <c r="P68" s="84">
        <f>+N68/N73</f>
        <v>5.6799845615515029E-2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f>37.25+37.25+53.05+9.62</f>
        <v>137.16999999999999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98.762399999999985</v>
      </c>
      <c r="K69" s="88">
        <f>+F69*D69</f>
        <v>480.09499999999997</v>
      </c>
      <c r="L69" s="88">
        <f>+G69*D69</f>
        <v>10.973599999999999</v>
      </c>
      <c r="M69" s="88">
        <f>+H69*D69</f>
        <v>0</v>
      </c>
      <c r="N69" s="88">
        <f>+I69*D69</f>
        <v>589.8309999999999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f>37.25+37.25+53.05+9.62</f>
        <v>137.16999999999999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98.762399999999985</v>
      </c>
      <c r="K70" s="88">
        <f>+F70*D70</f>
        <v>480.09499999999997</v>
      </c>
      <c r="L70" s="88">
        <f>+G70*D70</f>
        <v>10.973599999999999</v>
      </c>
      <c r="M70" s="88">
        <f>+H70*D70</f>
        <v>0</v>
      </c>
      <c r="N70" s="88">
        <f>+I70*D70</f>
        <v>589.8309999999999</v>
      </c>
      <c r="O70" s="88"/>
    </row>
    <row r="71" spans="1:16" ht="16.5" thickBot="1">
      <c r="A71" s="81">
        <v>100</v>
      </c>
      <c r="B71" s="379" t="s">
        <v>158</v>
      </c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1"/>
      <c r="N71" s="82">
        <f>SUM(N72)</f>
        <v>37.845000000000006</v>
      </c>
      <c r="O71" s="83"/>
      <c r="P71" s="84">
        <f>+N71/N73</f>
        <v>1.8222085286456349E-3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f>+D36</f>
        <v>75.690000000000012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22.707000000000004</v>
      </c>
      <c r="K72" s="88">
        <f>+F72*D72</f>
        <v>0</v>
      </c>
      <c r="L72" s="88">
        <f>+G72*D72</f>
        <v>15.138000000000003</v>
      </c>
      <c r="M72" s="88">
        <f>+H72*D72</f>
        <v>0</v>
      </c>
      <c r="N72" s="88">
        <f>+I72*D72</f>
        <v>37.845000000000006</v>
      </c>
      <c r="O72" s="88"/>
    </row>
    <row r="73" spans="1:16" ht="16.5" thickBot="1">
      <c r="A73" s="95"/>
      <c r="B73" s="388" t="s">
        <v>160</v>
      </c>
      <c r="C73" s="389"/>
      <c r="D73" s="389"/>
      <c r="E73" s="389"/>
      <c r="F73" s="389"/>
      <c r="G73" s="389"/>
      <c r="H73" s="389"/>
      <c r="I73" s="389"/>
      <c r="J73" s="389"/>
      <c r="K73" s="389"/>
      <c r="L73" s="389"/>
      <c r="M73" s="390"/>
      <c r="N73" s="96">
        <f>+N71+N68+N64+N60+N58+N55+N50+N42+N38+N35</f>
        <v>20768.753633333326</v>
      </c>
      <c r="O73" s="97">
        <f>+G22</f>
        <v>16791.161633333333</v>
      </c>
      <c r="P73" s="98">
        <f>+SUM(P35:P71)</f>
        <v>1.0000000000000004</v>
      </c>
    </row>
    <row r="74" spans="1:16" ht="16.5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85" t="s">
        <v>96</v>
      </c>
      <c r="B75" s="386"/>
      <c r="C75" s="386"/>
      <c r="D75" s="386"/>
      <c r="E75" s="386"/>
      <c r="F75" s="386"/>
      <c r="G75" s="386"/>
      <c r="H75" s="386"/>
      <c r="I75" s="386"/>
      <c r="J75" s="386"/>
      <c r="K75" s="386"/>
      <c r="L75" s="386"/>
      <c r="M75" s="386"/>
      <c r="N75" s="387"/>
      <c r="O75" s="80"/>
    </row>
    <row r="76" spans="1:16" ht="16.5" thickBot="1">
      <c r="A76" s="81">
        <v>10</v>
      </c>
      <c r="B76" s="379" t="s">
        <v>120</v>
      </c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1"/>
      <c r="N76" s="82">
        <f>+SUM(N77:N78)</f>
        <v>2.9016000000000002</v>
      </c>
      <c r="O76" s="83"/>
      <c r="P76" s="84">
        <f>+N76/N106</f>
        <v>1.7251418209892763E-3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3.72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0.55800000000000005</v>
      </c>
      <c r="K77" s="88">
        <f>+F77*D77</f>
        <v>0</v>
      </c>
      <c r="L77" s="88">
        <f>+G77*D77</f>
        <v>0.74400000000000011</v>
      </c>
      <c r="M77" s="88">
        <f>+H77*D77</f>
        <v>0</v>
      </c>
      <c r="N77" s="88">
        <f>+I77*D77</f>
        <v>1.302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3.72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0.66959999999999997</v>
      </c>
      <c r="K78" s="88">
        <f>+F78*D78</f>
        <v>0.55800000000000005</v>
      </c>
      <c r="L78" s="88">
        <f>+G78*D78</f>
        <v>0.37200000000000005</v>
      </c>
      <c r="M78" s="88">
        <f>+H78*D78</f>
        <v>0</v>
      </c>
      <c r="N78" s="88">
        <f>+I78*D78</f>
        <v>1.5995999999999999</v>
      </c>
      <c r="O78" s="88"/>
    </row>
    <row r="79" spans="1:16" ht="16.5" thickBot="1">
      <c r="A79" s="81">
        <v>20</v>
      </c>
      <c r="B79" s="379" t="s">
        <v>124</v>
      </c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1"/>
      <c r="N79" s="82">
        <f>+N80+N81+N82</f>
        <v>10.837800000000001</v>
      </c>
      <c r="O79" s="83"/>
      <c r="P79" s="84">
        <f>+N79/N106</f>
        <v>6.4435973350970427E-3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1.1100000000000001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0.66600000000000004</v>
      </c>
      <c r="K80" s="88">
        <f>+F80*D80</f>
        <v>0</v>
      </c>
      <c r="L80" s="88">
        <f>+G80*D80</f>
        <v>0.69930000000000003</v>
      </c>
      <c r="M80" s="88">
        <f>+H80*D80</f>
        <v>0</v>
      </c>
      <c r="N80" s="88">
        <f>+I80*D80</f>
        <v>1.3653000000000002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1.86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0.93</v>
      </c>
      <c r="K81" s="88">
        <f>+F81*D81</f>
        <v>1.86</v>
      </c>
      <c r="L81" s="88">
        <f>+G81*D81</f>
        <v>1.395</v>
      </c>
      <c r="M81" s="88">
        <f>+H81*D81</f>
        <v>0</v>
      </c>
      <c r="N81" s="88">
        <f>+I81*D81</f>
        <v>4.1850000000000005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1.41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1.41</v>
      </c>
      <c r="K82" s="88">
        <f>+F82*D82</f>
        <v>0</v>
      </c>
      <c r="L82" s="88">
        <f>+G82*D82</f>
        <v>3.8774999999999999</v>
      </c>
      <c r="M82" s="88">
        <f>+H82*D82</f>
        <v>0</v>
      </c>
      <c r="N82" s="88">
        <f>+I82*D82</f>
        <v>5.2874999999999996</v>
      </c>
      <c r="O82" s="88"/>
    </row>
    <row r="83" spans="1:16" ht="16.5" thickBot="1">
      <c r="A83" s="81">
        <v>30</v>
      </c>
      <c r="B83" s="379" t="s">
        <v>171</v>
      </c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1"/>
      <c r="N83" s="82">
        <f>SUM(N84:O85)</f>
        <v>367.29330000000004</v>
      </c>
      <c r="O83" s="83"/>
      <c r="P83" s="84">
        <f>+N83/N106</f>
        <v>0.2183736670799423</v>
      </c>
    </row>
    <row r="84" spans="1:16" ht="30">
      <c r="A84" s="85">
        <v>30.1</v>
      </c>
      <c r="B84" s="90" t="s">
        <v>172</v>
      </c>
      <c r="C84" s="93" t="s">
        <v>126</v>
      </c>
      <c r="D84" s="92">
        <v>29.76</v>
      </c>
      <c r="E84" s="94">
        <v>6</v>
      </c>
      <c r="F84" s="94">
        <v>0</v>
      </c>
      <c r="G84" s="94">
        <v>1.58</v>
      </c>
      <c r="H84" s="88">
        <v>0</v>
      </c>
      <c r="I84" s="88">
        <f>+E84+F84+G84+H84</f>
        <v>7.58</v>
      </c>
      <c r="J84" s="88">
        <f>+E84*D84</f>
        <v>178.56</v>
      </c>
      <c r="K84" s="88">
        <f>+F84*D84</f>
        <v>0</v>
      </c>
      <c r="L84" s="88">
        <f>+G84*D84</f>
        <v>47.020800000000001</v>
      </c>
      <c r="M84" s="88">
        <f>+H84*D84</f>
        <v>0</v>
      </c>
      <c r="N84" s="88">
        <f>+I84*D84</f>
        <v>225.58080000000001</v>
      </c>
      <c r="O84" s="88"/>
    </row>
    <row r="85" spans="1:16" ht="30.75" thickBot="1">
      <c r="A85" s="85">
        <v>30.2</v>
      </c>
      <c r="B85" s="90" t="s">
        <v>128</v>
      </c>
      <c r="C85" s="93" t="s">
        <v>126</v>
      </c>
      <c r="D85" s="92">
        <v>37.79</v>
      </c>
      <c r="E85" s="94">
        <v>1</v>
      </c>
      <c r="F85" s="94">
        <v>0</v>
      </c>
      <c r="G85" s="94">
        <v>2.75</v>
      </c>
      <c r="H85" s="88">
        <v>0</v>
      </c>
      <c r="I85" s="88">
        <f>+E85+F85+G85+H85</f>
        <v>3.75</v>
      </c>
      <c r="J85" s="88">
        <f>+E85*D85</f>
        <v>37.79</v>
      </c>
      <c r="K85" s="88">
        <f>+F85*D85</f>
        <v>0</v>
      </c>
      <c r="L85" s="88">
        <f>+G85*D85</f>
        <v>103.9225</v>
      </c>
      <c r="M85" s="88">
        <f>+H85*D85</f>
        <v>0</v>
      </c>
      <c r="N85" s="88">
        <f>+I85*D85</f>
        <v>141.71250000000001</v>
      </c>
      <c r="O85" s="88"/>
    </row>
    <row r="86" spans="1:16" ht="16.5" thickBot="1">
      <c r="A86" s="81">
        <v>40</v>
      </c>
      <c r="B86" s="379" t="s">
        <v>8</v>
      </c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1"/>
      <c r="N86" s="82">
        <f>SUM(N87:O91)</f>
        <v>678.81759999999997</v>
      </c>
      <c r="O86" s="83"/>
      <c r="P86" s="84">
        <f>+N86/N106</f>
        <v>0.40358996091245175</v>
      </c>
    </row>
    <row r="87" spans="1:16" ht="60">
      <c r="A87" s="85">
        <v>40.1</v>
      </c>
      <c r="B87" s="90" t="s">
        <v>162</v>
      </c>
      <c r="C87" s="93" t="s">
        <v>137</v>
      </c>
      <c r="D87" s="92">
        <f>+'Wood Rural'!Q271</f>
        <v>196</v>
      </c>
      <c r="E87" s="94">
        <v>0.45</v>
      </c>
      <c r="F87" s="94">
        <v>1</v>
      </c>
      <c r="G87" s="94">
        <v>0.1</v>
      </c>
      <c r="H87" s="94">
        <v>0</v>
      </c>
      <c r="I87" s="88">
        <f>+E87+F87+G87+H87</f>
        <v>1.55</v>
      </c>
      <c r="J87" s="88">
        <f>+E87*D87</f>
        <v>88.2</v>
      </c>
      <c r="K87" s="88">
        <f>+F87*D87</f>
        <v>196</v>
      </c>
      <c r="L87" s="88">
        <f>+G87*D87</f>
        <v>19.600000000000001</v>
      </c>
      <c r="M87" s="88">
        <f>+H87*D87</f>
        <v>0</v>
      </c>
      <c r="N87" s="88">
        <f>+I87*D87</f>
        <v>303.8</v>
      </c>
      <c r="O87" s="88"/>
    </row>
    <row r="88" spans="1:16">
      <c r="A88" s="85">
        <v>40.200000000000003</v>
      </c>
      <c r="B88" s="90" t="s">
        <v>138</v>
      </c>
      <c r="C88" s="93" t="s">
        <v>139</v>
      </c>
      <c r="D88" s="92">
        <v>1</v>
      </c>
      <c r="E88" s="94">
        <v>0</v>
      </c>
      <c r="F88" s="94">
        <v>20.149999999999999</v>
      </c>
      <c r="G88" s="94">
        <v>5</v>
      </c>
      <c r="H88" s="94">
        <v>0</v>
      </c>
      <c r="I88" s="88">
        <f>+E88+F88+G88+H88</f>
        <v>25.15</v>
      </c>
      <c r="J88" s="88">
        <f>+E88*D88</f>
        <v>0</v>
      </c>
      <c r="K88" s="88">
        <f>+F88*D88</f>
        <v>20.149999999999999</v>
      </c>
      <c r="L88" s="88">
        <f>+G88*D88</f>
        <v>5</v>
      </c>
      <c r="M88" s="88">
        <f>+H88*D88</f>
        <v>0</v>
      </c>
      <c r="N88" s="88">
        <f>+I88*D88</f>
        <v>25.15</v>
      </c>
      <c r="O88" s="88"/>
    </row>
    <row r="89" spans="1:16" ht="60">
      <c r="A89" s="85">
        <v>40.299999999999997</v>
      </c>
      <c r="B89" s="90" t="s">
        <v>163</v>
      </c>
      <c r="C89" s="93" t="s">
        <v>137</v>
      </c>
      <c r="D89" s="92">
        <f>+D87</f>
        <v>196</v>
      </c>
      <c r="E89" s="94">
        <v>0.2</v>
      </c>
      <c r="F89" s="94">
        <v>0.05</v>
      </c>
      <c r="G89" s="94">
        <v>0.08</v>
      </c>
      <c r="H89" s="94">
        <v>0</v>
      </c>
      <c r="I89" s="88">
        <f>+E89+F89+G89+H89</f>
        <v>0.33</v>
      </c>
      <c r="J89" s="88">
        <f>+E89*D89</f>
        <v>39.200000000000003</v>
      </c>
      <c r="K89" s="88">
        <f>+F89*D89</f>
        <v>9.8000000000000007</v>
      </c>
      <c r="L89" s="88">
        <f>+G89*D89</f>
        <v>15.68</v>
      </c>
      <c r="M89" s="88">
        <f>+H89*D89</f>
        <v>0</v>
      </c>
      <c r="N89" s="88">
        <f>+I89*D89</f>
        <v>64.680000000000007</v>
      </c>
      <c r="O89" s="88"/>
    </row>
    <row r="90" spans="1:16" ht="45">
      <c r="A90" s="85">
        <v>40.4</v>
      </c>
      <c r="B90" s="90" t="s">
        <v>141</v>
      </c>
      <c r="C90" s="93" t="s">
        <v>122</v>
      </c>
      <c r="D90" s="92">
        <v>13.14</v>
      </c>
      <c r="E90" s="94">
        <v>5.5</v>
      </c>
      <c r="F90" s="94">
        <v>14.84</v>
      </c>
      <c r="G90" s="94">
        <v>0</v>
      </c>
      <c r="H90" s="94">
        <v>0</v>
      </c>
      <c r="I90" s="88">
        <f>+E90+F90+G90+H90</f>
        <v>20.34</v>
      </c>
      <c r="J90" s="88">
        <f>+E90*D90</f>
        <v>72.27000000000001</v>
      </c>
      <c r="K90" s="88">
        <f>+F90*D90</f>
        <v>194.99760000000001</v>
      </c>
      <c r="L90" s="88">
        <f>+G90*D90</f>
        <v>0</v>
      </c>
      <c r="M90" s="88">
        <f>+H90*D90</f>
        <v>0</v>
      </c>
      <c r="N90" s="88">
        <f>+I90*D90</f>
        <v>267.26760000000002</v>
      </c>
      <c r="O90" s="88"/>
    </row>
    <row r="91" spans="1:16" ht="30.75" thickBot="1">
      <c r="A91" s="85">
        <v>40.5</v>
      </c>
      <c r="B91" s="90" t="s">
        <v>173</v>
      </c>
      <c r="C91" s="85" t="s">
        <v>122</v>
      </c>
      <c r="D91" s="87">
        <v>0.64</v>
      </c>
      <c r="E91" s="88">
        <v>5.25</v>
      </c>
      <c r="F91" s="88">
        <v>20.75</v>
      </c>
      <c r="G91" s="88">
        <v>2</v>
      </c>
      <c r="H91" s="88">
        <v>0</v>
      </c>
      <c r="I91" s="88">
        <f>+E91+F91+G91+H91</f>
        <v>28</v>
      </c>
      <c r="J91" s="88">
        <f>+E91*D91</f>
        <v>3.36</v>
      </c>
      <c r="K91" s="88">
        <f>+F91*D91</f>
        <v>13.280000000000001</v>
      </c>
      <c r="L91" s="88">
        <f>+G91*D91</f>
        <v>1.28</v>
      </c>
      <c r="M91" s="88">
        <f>+H91*D91</f>
        <v>0</v>
      </c>
      <c r="N91" s="88">
        <f>+I91*D91</f>
        <v>17.920000000000002</v>
      </c>
      <c r="O91" s="88"/>
    </row>
    <row r="92" spans="1:16" ht="16.5" thickBot="1">
      <c r="A92" s="81">
        <v>50</v>
      </c>
      <c r="B92" s="379" t="s">
        <v>142</v>
      </c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1"/>
      <c r="N92" s="82">
        <f>+N93+N94+N95</f>
        <v>243.44437500000001</v>
      </c>
      <c r="O92" s="83"/>
      <c r="P92" s="84">
        <f>+N92/N106</f>
        <v>0.14473947904504281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Rural'!Q296</f>
        <v>90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40.5</v>
      </c>
      <c r="K93" s="88">
        <f>+F93*D93</f>
        <v>90</v>
      </c>
      <c r="L93" s="88">
        <f>+G93*D93</f>
        <v>9</v>
      </c>
      <c r="M93" s="88">
        <f>+H93*D93</f>
        <v>0</v>
      </c>
      <c r="N93" s="88">
        <f>+I93*D93</f>
        <v>139.5</v>
      </c>
      <c r="O93" s="88"/>
    </row>
    <row r="94" spans="1:16">
      <c r="A94" s="85">
        <v>50.2</v>
      </c>
      <c r="B94" s="90" t="s">
        <v>174</v>
      </c>
      <c r="C94" s="85" t="s">
        <v>137</v>
      </c>
      <c r="D94" s="92">
        <f>+'Wood Rural'!Q297+'Wood Rural'!Q298</f>
        <v>26.5625</v>
      </c>
      <c r="E94" s="94">
        <v>0.45</v>
      </c>
      <c r="F94" s="94">
        <v>1</v>
      </c>
      <c r="G94" s="94">
        <v>0.1</v>
      </c>
      <c r="H94" s="94">
        <v>0</v>
      </c>
      <c r="I94" s="88">
        <f>+E94+F94+G94+H94</f>
        <v>1.55</v>
      </c>
      <c r="J94" s="88">
        <f>+E94*D94</f>
        <v>11.953125</v>
      </c>
      <c r="K94" s="88">
        <f>+F94*D94</f>
        <v>26.5625</v>
      </c>
      <c r="L94" s="88">
        <f>+G94*D94</f>
        <v>2.65625</v>
      </c>
      <c r="M94" s="88">
        <f>+H94*D94</f>
        <v>0</v>
      </c>
      <c r="N94" s="88">
        <f>+I94*D94</f>
        <v>41.171875</v>
      </c>
      <c r="O94" s="88"/>
    </row>
    <row r="95" spans="1:16" ht="45.75" thickBot="1">
      <c r="A95" s="85">
        <v>50.3</v>
      </c>
      <c r="B95" s="90" t="s">
        <v>175</v>
      </c>
      <c r="C95" s="85" t="s">
        <v>122</v>
      </c>
      <c r="D95" s="87">
        <v>5.95</v>
      </c>
      <c r="E95" s="88">
        <v>2.25</v>
      </c>
      <c r="F95" s="88">
        <v>7.65</v>
      </c>
      <c r="G95" s="88">
        <v>0.65</v>
      </c>
      <c r="H95" s="88">
        <v>0</v>
      </c>
      <c r="I95" s="88">
        <f>+E95+F95+G95+H95</f>
        <v>10.55</v>
      </c>
      <c r="J95" s="88">
        <f>+E95*D95</f>
        <v>13.387500000000001</v>
      </c>
      <c r="K95" s="88">
        <f>+F95*D95</f>
        <v>45.517500000000005</v>
      </c>
      <c r="L95" s="88">
        <f>+G95*D95</f>
        <v>3.8675000000000002</v>
      </c>
      <c r="M95" s="88">
        <f>+H95*D95</f>
        <v>0</v>
      </c>
      <c r="N95" s="88">
        <f>+I95*D95</f>
        <v>62.772500000000008</v>
      </c>
      <c r="O95" s="88"/>
    </row>
    <row r="96" spans="1:16" ht="16.5" thickBot="1">
      <c r="A96" s="81">
        <v>60</v>
      </c>
      <c r="B96" s="379" t="s">
        <v>7</v>
      </c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1"/>
      <c r="N96" s="82">
        <f>+N97+N98</f>
        <v>108.28999999999999</v>
      </c>
      <c r="O96" s="83"/>
      <c r="P96" s="84">
        <f>+N96/N106</f>
        <v>6.438365308620371E-2</v>
      </c>
    </row>
    <row r="97" spans="1:16" ht="17.25">
      <c r="A97" s="85">
        <v>60.1</v>
      </c>
      <c r="B97" s="101" t="s">
        <v>176</v>
      </c>
      <c r="C97" s="93" t="s">
        <v>122</v>
      </c>
      <c r="D97" s="92">
        <v>5.95</v>
      </c>
      <c r="E97" s="88">
        <v>5.2</v>
      </c>
      <c r="F97" s="88">
        <v>6</v>
      </c>
      <c r="G97" s="88">
        <v>1.75</v>
      </c>
      <c r="H97" s="88">
        <v>0</v>
      </c>
      <c r="I97" s="88">
        <f>+E97+F97+G97+H97</f>
        <v>12.95</v>
      </c>
      <c r="J97" s="88">
        <f>+E97*D97</f>
        <v>30.94</v>
      </c>
      <c r="K97" s="88">
        <f>+F97*D97</f>
        <v>35.700000000000003</v>
      </c>
      <c r="L97" s="88">
        <f>+G97*D97</f>
        <v>10.4125</v>
      </c>
      <c r="M97" s="88">
        <f>+H97*D97</f>
        <v>0</v>
      </c>
      <c r="N97" s="88">
        <f>+I97*D97</f>
        <v>77.052499999999995</v>
      </c>
      <c r="O97" s="88"/>
    </row>
    <row r="98" spans="1:16" ht="30.75" thickBot="1">
      <c r="A98" s="85">
        <v>60.2</v>
      </c>
      <c r="B98" s="90" t="s">
        <v>165</v>
      </c>
      <c r="C98" s="93" t="s">
        <v>122</v>
      </c>
      <c r="D98" s="92">
        <v>5.95</v>
      </c>
      <c r="E98" s="88">
        <v>1.5</v>
      </c>
      <c r="F98" s="88">
        <v>2.5</v>
      </c>
      <c r="G98" s="88">
        <v>1.25</v>
      </c>
      <c r="H98" s="88">
        <v>0</v>
      </c>
      <c r="I98" s="88">
        <f>+E98+F98+G98+H98</f>
        <v>5.25</v>
      </c>
      <c r="J98" s="88">
        <f>+E98*D98</f>
        <v>8.9250000000000007</v>
      </c>
      <c r="K98" s="88">
        <f>+F98*D98</f>
        <v>14.875</v>
      </c>
      <c r="L98" s="88">
        <f>+G98*D98</f>
        <v>7.4375</v>
      </c>
      <c r="M98" s="88">
        <f>+H98*D98</f>
        <v>0</v>
      </c>
      <c r="N98" s="88">
        <f>+I98*D98</f>
        <v>31.237500000000001</v>
      </c>
      <c r="O98" s="88"/>
    </row>
    <row r="99" spans="1:16" ht="16.5" thickBot="1">
      <c r="A99" s="81">
        <v>70</v>
      </c>
      <c r="B99" s="379" t="s">
        <v>150</v>
      </c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1"/>
      <c r="N99" s="82">
        <f>SUM(N100:N100)</f>
        <v>155.5</v>
      </c>
      <c r="O99" s="83"/>
      <c r="P99" s="84">
        <f>+N99/N106</f>
        <v>9.2452286036611681E-2</v>
      </c>
    </row>
    <row r="100" spans="1:16" ht="105.75" thickBot="1">
      <c r="A100" s="85">
        <v>70.099999999999994</v>
      </c>
      <c r="B100" s="90" t="s">
        <v>217</v>
      </c>
      <c r="C100" s="93" t="s">
        <v>152</v>
      </c>
      <c r="D100" s="92">
        <v>1</v>
      </c>
      <c r="E100" s="88">
        <v>45</v>
      </c>
      <c r="F100" s="88">
        <v>102.5</v>
      </c>
      <c r="G100" s="88">
        <v>8</v>
      </c>
      <c r="H100" s="88">
        <v>0</v>
      </c>
      <c r="I100" s="88">
        <f>+E100+F100+G100+H100</f>
        <v>155.5</v>
      </c>
      <c r="J100" s="88">
        <f>+E100*D100</f>
        <v>45</v>
      </c>
      <c r="K100" s="88">
        <f>+F100*D100</f>
        <v>102.5</v>
      </c>
      <c r="L100" s="88">
        <f>+G100*D100</f>
        <v>8</v>
      </c>
      <c r="M100" s="88">
        <f>+H100*D100</f>
        <v>0</v>
      </c>
      <c r="N100" s="88">
        <f>+I100*D100</f>
        <v>155.5</v>
      </c>
      <c r="O100" s="88"/>
    </row>
    <row r="101" spans="1:16" ht="16.5" thickBot="1">
      <c r="A101" s="81">
        <v>100</v>
      </c>
      <c r="B101" s="379" t="s">
        <v>155</v>
      </c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1"/>
      <c r="N101" s="82">
        <f>SUM(N102:N103)</f>
        <v>113.004</v>
      </c>
      <c r="O101" s="83"/>
      <c r="P101" s="84">
        <f>+N101/N106</f>
        <v>6.7186354542001711E-2</v>
      </c>
    </row>
    <row r="102" spans="1:16" ht="30">
      <c r="A102" s="85">
        <v>100.1</v>
      </c>
      <c r="B102" s="90" t="s">
        <v>156</v>
      </c>
      <c r="C102" s="93" t="s">
        <v>122</v>
      </c>
      <c r="D102" s="92">
        <v>13.14</v>
      </c>
      <c r="E102" s="94">
        <v>0.72</v>
      </c>
      <c r="F102" s="94">
        <v>3.5</v>
      </c>
      <c r="G102" s="94">
        <v>0.08</v>
      </c>
      <c r="H102" s="94">
        <v>0</v>
      </c>
      <c r="I102" s="88">
        <f>+E102+F102+G102+H102</f>
        <v>4.3</v>
      </c>
      <c r="J102" s="88">
        <f>+E102*D102</f>
        <v>9.4608000000000008</v>
      </c>
      <c r="K102" s="88">
        <f>+F102*D102</f>
        <v>45.99</v>
      </c>
      <c r="L102" s="88">
        <f>+G102*D102</f>
        <v>1.0512000000000001</v>
      </c>
      <c r="M102" s="88">
        <f>+H102*D102</f>
        <v>0</v>
      </c>
      <c r="N102" s="88">
        <f>+I102*D102</f>
        <v>56.502000000000002</v>
      </c>
      <c r="O102" s="88"/>
    </row>
    <row r="103" spans="1:16" ht="30.75" thickBot="1">
      <c r="A103" s="85">
        <v>100.2</v>
      </c>
      <c r="B103" s="90" t="s">
        <v>157</v>
      </c>
      <c r="C103" s="93" t="s">
        <v>122</v>
      </c>
      <c r="D103" s="92">
        <v>13.14</v>
      </c>
      <c r="E103" s="94">
        <v>0.72</v>
      </c>
      <c r="F103" s="94">
        <v>3.5</v>
      </c>
      <c r="G103" s="94">
        <v>0.08</v>
      </c>
      <c r="H103" s="94">
        <v>0</v>
      </c>
      <c r="I103" s="88">
        <f>+E103+F103+G103+H103</f>
        <v>4.3</v>
      </c>
      <c r="J103" s="88">
        <f>+E103*D103</f>
        <v>9.4608000000000008</v>
      </c>
      <c r="K103" s="88">
        <f>+F103*D103</f>
        <v>45.99</v>
      </c>
      <c r="L103" s="88">
        <f>+G103*D103</f>
        <v>1.0512000000000001</v>
      </c>
      <c r="M103" s="88">
        <f>+H103*D103</f>
        <v>0</v>
      </c>
      <c r="N103" s="88">
        <f>+I103*D103</f>
        <v>56.502000000000002</v>
      </c>
      <c r="O103" s="88"/>
    </row>
    <row r="104" spans="1:16" ht="16.5" thickBot="1">
      <c r="A104" s="81">
        <v>110</v>
      </c>
      <c r="B104" s="379" t="s">
        <v>158</v>
      </c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1"/>
      <c r="N104" s="82">
        <f>SUM(N105)</f>
        <v>1.86</v>
      </c>
      <c r="O104" s="83"/>
      <c r="P104" s="84">
        <f>+N104/N106</f>
        <v>1.1058601416597924E-3</v>
      </c>
    </row>
    <row r="105" spans="1:16" ht="18" thickBot="1">
      <c r="A105" s="85">
        <v>110.1</v>
      </c>
      <c r="B105" s="86" t="s">
        <v>159</v>
      </c>
      <c r="C105" s="85" t="s">
        <v>122</v>
      </c>
      <c r="D105" s="87">
        <v>3.72</v>
      </c>
      <c r="E105" s="88">
        <v>0.3</v>
      </c>
      <c r="F105" s="88">
        <v>0</v>
      </c>
      <c r="G105" s="88">
        <v>0.2</v>
      </c>
      <c r="H105" s="88">
        <v>0</v>
      </c>
      <c r="I105" s="88">
        <f>+E105+F105+G105+H105</f>
        <v>0.5</v>
      </c>
      <c r="J105" s="88">
        <f>+E105*D105</f>
        <v>1.1160000000000001</v>
      </c>
      <c r="K105" s="88">
        <f>+F105*D105</f>
        <v>0</v>
      </c>
      <c r="L105" s="88">
        <f>+G105*D105</f>
        <v>0.74400000000000011</v>
      </c>
      <c r="M105" s="88">
        <f>+H105*D105</f>
        <v>0</v>
      </c>
      <c r="N105" s="88">
        <f>+I105*D105</f>
        <v>1.86</v>
      </c>
      <c r="O105" s="88"/>
    </row>
    <row r="106" spans="1:16" ht="16.5" thickBot="1">
      <c r="A106" s="95"/>
      <c r="B106" s="388" t="s">
        <v>160</v>
      </c>
      <c r="C106" s="389"/>
      <c r="D106" s="389"/>
      <c r="E106" s="389"/>
      <c r="F106" s="389"/>
      <c r="G106" s="389"/>
      <c r="H106" s="389"/>
      <c r="I106" s="389"/>
      <c r="J106" s="389"/>
      <c r="K106" s="389"/>
      <c r="L106" s="389"/>
      <c r="M106" s="390"/>
      <c r="N106" s="96">
        <f>+N104+N101+N99+N96+N92+N86+N83+N79+N76</f>
        <v>1681.9486749999999</v>
      </c>
      <c r="O106" s="97">
        <f>+K22</f>
        <v>1190.7659749999998</v>
      </c>
      <c r="P106" s="98">
        <f>+SUM(P76:P104)</f>
        <v>1.0000000000000002</v>
      </c>
    </row>
    <row r="107" spans="1:16" ht="16.5" thickBot="1"/>
    <row r="108" spans="1:16" ht="24" thickBot="1">
      <c r="A108" s="385" t="s">
        <v>98</v>
      </c>
      <c r="B108" s="386"/>
      <c r="C108" s="386"/>
      <c r="D108" s="386"/>
      <c r="E108" s="386"/>
      <c r="F108" s="386"/>
      <c r="G108" s="386"/>
      <c r="H108" s="386"/>
      <c r="I108" s="386"/>
      <c r="J108" s="386"/>
      <c r="K108" s="386"/>
      <c r="L108" s="386"/>
      <c r="M108" s="386"/>
      <c r="N108" s="387"/>
    </row>
    <row r="109" spans="1:16" ht="16.5" thickBot="1">
      <c r="A109" s="81">
        <v>10</v>
      </c>
      <c r="B109" s="379" t="s">
        <v>186</v>
      </c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1"/>
      <c r="N109" s="82">
        <f>SUM(N110:N114)</f>
        <v>1441</v>
      </c>
      <c r="P109" s="84">
        <f>+N109/N119</f>
        <v>0.51459323565227644</v>
      </c>
    </row>
    <row r="110" spans="1:16" ht="30">
      <c r="A110" s="85">
        <v>10.1</v>
      </c>
      <c r="B110" s="90" t="s">
        <v>187</v>
      </c>
      <c r="C110" s="85" t="s">
        <v>139</v>
      </c>
      <c r="D110" s="87">
        <v>1</v>
      </c>
      <c r="E110" s="88">
        <v>160</v>
      </c>
      <c r="F110" s="88">
        <v>191</v>
      </c>
      <c r="G110" s="88">
        <v>30</v>
      </c>
      <c r="H110" s="88">
        <v>0</v>
      </c>
      <c r="I110" s="88">
        <f>+E110+F110+G110+H110</f>
        <v>381</v>
      </c>
      <c r="J110" s="88">
        <f>+E110*D110</f>
        <v>160</v>
      </c>
      <c r="K110" s="88">
        <f>+F110*D110</f>
        <v>191</v>
      </c>
      <c r="L110" s="88">
        <f>+G110*D110</f>
        <v>30</v>
      </c>
      <c r="M110" s="88">
        <f>+H110*D110</f>
        <v>0</v>
      </c>
      <c r="N110" s="88">
        <f>+I110*D110</f>
        <v>381</v>
      </c>
    </row>
    <row r="111" spans="1:16" ht="30">
      <c r="A111" s="85">
        <v>10.199999999999999</v>
      </c>
      <c r="B111" s="90" t="s">
        <v>188</v>
      </c>
      <c r="C111" s="85" t="s">
        <v>152</v>
      </c>
      <c r="D111" s="87">
        <v>1</v>
      </c>
      <c r="E111" s="88">
        <v>15.5</v>
      </c>
      <c r="F111" s="88">
        <v>81.5</v>
      </c>
      <c r="G111" s="88">
        <v>4.5</v>
      </c>
      <c r="H111" s="88">
        <v>0</v>
      </c>
      <c r="I111" s="88">
        <f>+E111+F111+G111+H111</f>
        <v>101.5</v>
      </c>
      <c r="J111" s="88">
        <f>+E111*D111</f>
        <v>15.5</v>
      </c>
      <c r="K111" s="88">
        <f>+F111*D111</f>
        <v>81.5</v>
      </c>
      <c r="L111" s="88">
        <f>+G111*D111</f>
        <v>4.5</v>
      </c>
      <c r="M111" s="88">
        <f>+H111*D111</f>
        <v>0</v>
      </c>
      <c r="N111" s="88">
        <f>+I111*D111</f>
        <v>101.5</v>
      </c>
    </row>
    <row r="112" spans="1:16">
      <c r="A112" s="85">
        <v>10.3</v>
      </c>
      <c r="B112" s="86" t="s">
        <v>189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180</v>
      </c>
      <c r="I112" s="88">
        <f>+E112+F112+G112+H112</f>
        <v>180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180</v>
      </c>
      <c r="N112" s="88">
        <f>+I112*D112</f>
        <v>180</v>
      </c>
    </row>
    <row r="113" spans="1:16" ht="30">
      <c r="A113" s="85">
        <v>10.4</v>
      </c>
      <c r="B113" s="90" t="s">
        <v>190</v>
      </c>
      <c r="C113" s="85" t="s">
        <v>152</v>
      </c>
      <c r="D113" s="87">
        <v>1</v>
      </c>
      <c r="E113" s="88">
        <v>10.5</v>
      </c>
      <c r="F113" s="88">
        <v>42</v>
      </c>
      <c r="G113" s="88">
        <v>6</v>
      </c>
      <c r="H113" s="88">
        <v>0</v>
      </c>
      <c r="I113" s="88">
        <f>+E113+F113+G113+H113</f>
        <v>58.5</v>
      </c>
      <c r="J113" s="88">
        <f>+E113*D113</f>
        <v>10.5</v>
      </c>
      <c r="K113" s="88">
        <f>+F113*D113</f>
        <v>42</v>
      </c>
      <c r="L113" s="88">
        <f>+G113*D113</f>
        <v>6</v>
      </c>
      <c r="M113" s="88">
        <f>+H113*D113</f>
        <v>0</v>
      </c>
      <c r="N113" s="88">
        <f>+I113*D113</f>
        <v>58.5</v>
      </c>
    </row>
    <row r="114" spans="1:16" ht="30.75" thickBot="1">
      <c r="A114" s="85">
        <v>10.5</v>
      </c>
      <c r="B114" s="90" t="s">
        <v>191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720</v>
      </c>
      <c r="I114" s="88">
        <f>+E114+F114+G114+H114</f>
        <v>720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720</v>
      </c>
      <c r="N114" s="88">
        <f>+I114*D114</f>
        <v>720</v>
      </c>
    </row>
    <row r="115" spans="1:16" ht="16.5" thickBot="1">
      <c r="A115" s="81">
        <v>20</v>
      </c>
      <c r="B115" s="379" t="s">
        <v>192</v>
      </c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1"/>
      <c r="N115" s="82">
        <f>SUM(N116:O116)</f>
        <v>1182.27</v>
      </c>
      <c r="P115" s="84">
        <f>+N115/N119</f>
        <v>0.4221985737089638</v>
      </c>
    </row>
    <row r="116" spans="1:16" ht="75.75" thickBot="1">
      <c r="A116" s="85">
        <v>20.100000000000001</v>
      </c>
      <c r="B116" s="90" t="s">
        <v>193</v>
      </c>
      <c r="C116" s="85" t="s">
        <v>139</v>
      </c>
      <c r="D116" s="87">
        <v>1</v>
      </c>
      <c r="E116" s="88">
        <v>500</v>
      </c>
      <c r="F116" s="88">
        <v>677.77</v>
      </c>
      <c r="G116" s="88">
        <v>4.5</v>
      </c>
      <c r="H116" s="88">
        <v>0</v>
      </c>
      <c r="I116" s="88">
        <f>+E116+F116+G116+H116</f>
        <v>1182.27</v>
      </c>
      <c r="J116" s="88">
        <f>+E116*D116</f>
        <v>500</v>
      </c>
      <c r="K116" s="88">
        <f>+F116*D116</f>
        <v>677.77</v>
      </c>
      <c r="L116" s="88">
        <f>+G116*D116</f>
        <v>4.5</v>
      </c>
      <c r="M116" s="88">
        <f>+H116*D116</f>
        <v>0</v>
      </c>
      <c r="N116" s="88">
        <f>+I116*D116</f>
        <v>1182.27</v>
      </c>
    </row>
    <row r="117" spans="1:16" ht="16.5" thickBot="1">
      <c r="A117" s="81">
        <v>30</v>
      </c>
      <c r="B117" s="379" t="s">
        <v>194</v>
      </c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1"/>
      <c r="N117" s="82">
        <f>SUM(N118:O118)</f>
        <v>177</v>
      </c>
      <c r="P117" s="84">
        <f>+N117/N119</f>
        <v>6.3208190638759834E-2</v>
      </c>
    </row>
    <row r="118" spans="1:16" ht="30.75" thickBot="1">
      <c r="A118" s="85">
        <v>30.1</v>
      </c>
      <c r="B118" s="90" t="s">
        <v>195</v>
      </c>
      <c r="C118" s="85" t="s">
        <v>139</v>
      </c>
      <c r="D118" s="87">
        <v>1</v>
      </c>
      <c r="E118" s="88">
        <v>45</v>
      </c>
      <c r="F118" s="88">
        <v>120</v>
      </c>
      <c r="G118" s="88">
        <v>12</v>
      </c>
      <c r="H118" s="88">
        <v>0</v>
      </c>
      <c r="I118" s="88">
        <f>+E118+F118+G118+H118</f>
        <v>177</v>
      </c>
      <c r="J118" s="88">
        <f>+E118*D118</f>
        <v>45</v>
      </c>
      <c r="K118" s="88">
        <f>+F118*D118</f>
        <v>120</v>
      </c>
      <c r="L118" s="88">
        <f>+G118*D118</f>
        <v>12</v>
      </c>
      <c r="M118" s="88">
        <f>+H118*D118</f>
        <v>0</v>
      </c>
      <c r="N118" s="88">
        <f>+I118*D118</f>
        <v>177</v>
      </c>
    </row>
    <row r="119" spans="1:16" ht="16.5" thickBot="1">
      <c r="A119" s="95"/>
      <c r="B119" s="388" t="s">
        <v>160</v>
      </c>
      <c r="C119" s="389"/>
      <c r="D119" s="389"/>
      <c r="E119" s="389"/>
      <c r="F119" s="389"/>
      <c r="G119" s="389"/>
      <c r="H119" s="389"/>
      <c r="I119" s="389"/>
      <c r="J119" s="389"/>
      <c r="K119" s="389"/>
      <c r="L119" s="389"/>
      <c r="M119" s="390"/>
      <c r="N119" s="96">
        <f>+N115+N109+N117</f>
        <v>2800.27</v>
      </c>
      <c r="O119" s="97">
        <f>+M52</f>
        <v>0</v>
      </c>
      <c r="P119" s="84">
        <f>+SUM(P109:P118)</f>
        <v>1</v>
      </c>
    </row>
    <row r="121" spans="1:16">
      <c r="A121" s="391"/>
      <c r="B121" s="391"/>
      <c r="C121" s="391"/>
      <c r="D121" s="391"/>
      <c r="E121" s="391"/>
      <c r="F121" s="391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</row>
    <row r="123" spans="1:16" ht="21">
      <c r="A123" s="344" t="s">
        <v>220</v>
      </c>
      <c r="B123" s="344"/>
      <c r="C123" s="344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</row>
    <row r="124" spans="1:16" ht="16.5" thickBot="1"/>
    <row r="125" spans="1:16" ht="32.25" customHeight="1" thickBot="1">
      <c r="A125" s="345" t="s">
        <v>92</v>
      </c>
      <c r="B125" s="346"/>
      <c r="C125" s="346"/>
      <c r="D125" s="346"/>
      <c r="E125" s="346"/>
      <c r="F125" s="347"/>
      <c r="G125" s="348" t="s">
        <v>213</v>
      </c>
      <c r="H125" s="398"/>
      <c r="I125" s="398"/>
      <c r="J125" s="349"/>
      <c r="K125" s="350" t="s">
        <v>96</v>
      </c>
      <c r="L125" s="351"/>
      <c r="M125" s="348" t="s">
        <v>98</v>
      </c>
      <c r="N125" s="349"/>
    </row>
    <row r="126" spans="1:16" ht="21" customHeight="1">
      <c r="A126" s="328" t="s">
        <v>99</v>
      </c>
      <c r="B126" s="329"/>
      <c r="C126" s="329"/>
      <c r="D126" s="330"/>
      <c r="E126" s="331">
        <f>+G126+K126+M126</f>
        <v>27325.946908333324</v>
      </c>
      <c r="F126" s="332"/>
      <c r="G126" s="333">
        <f>+N146</f>
        <v>22376.515833333324</v>
      </c>
      <c r="H126" s="399"/>
      <c r="I126" s="399"/>
      <c r="J126" s="334"/>
      <c r="K126" s="333">
        <f>+N154</f>
        <v>2149.161075</v>
      </c>
      <c r="L126" s="335"/>
      <c r="M126" s="333">
        <f>+N119</f>
        <v>2800.27</v>
      </c>
      <c r="N126" s="334"/>
    </row>
    <row r="127" spans="1:16" ht="21.75" thickBot="1">
      <c r="A127" s="336" t="s">
        <v>100</v>
      </c>
      <c r="B127" s="337"/>
      <c r="C127" s="337"/>
      <c r="D127" s="337"/>
      <c r="E127" s="338">
        <f>+G127+K127</f>
        <v>20165.192208333334</v>
      </c>
      <c r="F127" s="339"/>
      <c r="G127" s="400">
        <f>+N55+N58+N60+N64+N68+N140</f>
        <v>18398.923833333334</v>
      </c>
      <c r="H127" s="401"/>
      <c r="I127" s="401"/>
      <c r="J127" s="402"/>
      <c r="K127" s="340">
        <f>+N92+N96+N99+N101+N149</f>
        <v>1766.2683750000001</v>
      </c>
      <c r="L127" s="341"/>
      <c r="M127" s="400"/>
      <c r="N127" s="402"/>
    </row>
    <row r="128" spans="1:16" ht="21.75" thickBot="1">
      <c r="A128" s="53"/>
      <c r="B128" s="53"/>
      <c r="C128" s="53"/>
      <c r="D128" s="53"/>
      <c r="E128" s="67"/>
      <c r="F128" s="67"/>
      <c r="G128" s="68"/>
      <c r="H128" s="68"/>
      <c r="I128" s="69"/>
      <c r="J128" s="70"/>
      <c r="K128" s="69"/>
      <c r="L128" s="70"/>
      <c r="M128" s="68"/>
      <c r="N128" s="66"/>
    </row>
    <row r="129" spans="1:14" ht="21.75" thickBot="1">
      <c r="A129" s="359" t="s">
        <v>101</v>
      </c>
      <c r="B129" s="360"/>
      <c r="C129" s="360"/>
      <c r="D129" s="360"/>
      <c r="E129" s="331">
        <f>+N56+N59+N61+N93+N94+N141+N143+N144+N145+N150+N152+N153</f>
        <v>14015.336208333332</v>
      </c>
      <c r="F129" s="332"/>
      <c r="G129" s="71">
        <f>+E129/E126</f>
        <v>0.5128948049027795</v>
      </c>
      <c r="H129" s="68"/>
      <c r="I129" s="361">
        <f>+E126-E129</f>
        <v>13310.610699999992</v>
      </c>
      <c r="J129" s="361"/>
      <c r="K129" s="357"/>
      <c r="L129" s="357"/>
      <c r="M129" s="357"/>
      <c r="N129" s="357"/>
    </row>
    <row r="130" spans="1:14" ht="21.75" thickBot="1">
      <c r="A130" s="352" t="s">
        <v>102</v>
      </c>
      <c r="B130" s="353"/>
      <c r="C130" s="353"/>
      <c r="D130" s="353"/>
      <c r="E130" s="354">
        <f>+E25-L51-L52-L53-L54-L87-L88-L89-L90-L91+L141+L142+L143+L144+L145+L150+L151+L152+L153</f>
        <v>1981.5142166666669</v>
      </c>
      <c r="F130" s="355"/>
      <c r="G130" s="72">
        <f>+E130/E126</f>
        <v>7.2514018391157162E-2</v>
      </c>
      <c r="H130" s="68"/>
      <c r="I130" s="362" t="s">
        <v>103</v>
      </c>
      <c r="J130" s="363"/>
      <c r="K130" s="363"/>
      <c r="L130" s="363"/>
      <c r="M130" s="364">
        <f>+E126-E129</f>
        <v>13310.610699999992</v>
      </c>
      <c r="N130" s="365"/>
    </row>
    <row r="131" spans="1:14" ht="21">
      <c r="A131" s="352" t="s">
        <v>104</v>
      </c>
      <c r="B131" s="353"/>
      <c r="C131" s="353"/>
      <c r="D131" s="353"/>
      <c r="E131" s="354">
        <f>+E26-J51-J52-J53-J54-J87-J88-J89-J90-J91+J141+J142+J143+J144+J145+J150+J151+J152+J153</f>
        <v>8502.7020249999987</v>
      </c>
      <c r="F131" s="355"/>
      <c r="G131" s="72">
        <f>+E131/E126</f>
        <v>0.31115855027907607</v>
      </c>
      <c r="H131" s="68"/>
      <c r="I131" s="356"/>
      <c r="J131" s="356"/>
      <c r="K131" s="69"/>
      <c r="L131" s="70"/>
      <c r="M131" s="68"/>
      <c r="N131" s="66"/>
    </row>
    <row r="132" spans="1:14" ht="21">
      <c r="A132" s="352" t="s">
        <v>105</v>
      </c>
      <c r="B132" s="353"/>
      <c r="C132" s="353"/>
      <c r="D132" s="353"/>
      <c r="E132" s="354">
        <f>+E27-K51-K52-K53-K54-K87-K88-K89-K90-K91+K141+K143+K142+K144+K145+K150+K151+K152+K153</f>
        <v>15941.730666666663</v>
      </c>
      <c r="F132" s="355"/>
      <c r="G132" s="72">
        <f>+E132/E126</f>
        <v>0.58339170167256205</v>
      </c>
      <c r="H132" s="68"/>
      <c r="I132" s="69"/>
      <c r="J132" s="357">
        <f>+E130+E131+E132+E133</f>
        <v>27325.946908333328</v>
      </c>
      <c r="K132" s="358"/>
      <c r="L132" s="70"/>
      <c r="M132" s="357"/>
      <c r="N132" s="357"/>
    </row>
    <row r="133" spans="1:14" ht="21.75" thickBot="1">
      <c r="A133" s="336" t="s">
        <v>106</v>
      </c>
      <c r="B133" s="337"/>
      <c r="C133" s="337"/>
      <c r="D133" s="337"/>
      <c r="E133" s="338">
        <f>+E28</f>
        <v>900</v>
      </c>
      <c r="F133" s="339"/>
      <c r="G133" s="72">
        <f>+E133/E126</f>
        <v>3.2935729657204885E-2</v>
      </c>
      <c r="H133" s="68"/>
      <c r="I133" s="69"/>
      <c r="J133" s="357"/>
      <c r="K133" s="358"/>
      <c r="L133" s="70"/>
      <c r="M133" s="357"/>
      <c r="N133" s="357"/>
    </row>
    <row r="134" spans="1:14" ht="16.5" thickBot="1"/>
    <row r="135" spans="1:14" ht="16.5" thickBot="1">
      <c r="A135" s="366" t="s">
        <v>107</v>
      </c>
      <c r="B135" s="367"/>
      <c r="C135" s="367"/>
      <c r="D135" s="367"/>
      <c r="E135" s="367"/>
      <c r="F135" s="367"/>
      <c r="G135" s="367"/>
      <c r="H135" s="367"/>
      <c r="I135" s="367"/>
      <c r="J135" s="367"/>
      <c r="K135" s="367"/>
      <c r="L135" s="367"/>
      <c r="M135" s="367"/>
      <c r="N135" s="368"/>
    </row>
    <row r="136" spans="1:14">
      <c r="A136" s="369" t="s">
        <v>108</v>
      </c>
      <c r="B136" s="371" t="s">
        <v>109</v>
      </c>
      <c r="C136" s="371" t="s">
        <v>110</v>
      </c>
      <c r="D136" s="373" t="s">
        <v>111</v>
      </c>
      <c r="E136" s="375" t="s">
        <v>112</v>
      </c>
      <c r="F136" s="376"/>
      <c r="G136" s="376"/>
      <c r="H136" s="376"/>
      <c r="I136" s="376"/>
      <c r="J136" s="369" t="s">
        <v>113</v>
      </c>
      <c r="K136" s="371"/>
      <c r="L136" s="371"/>
      <c r="M136" s="371"/>
      <c r="N136" s="377"/>
    </row>
    <row r="137" spans="1:14" ht="26.25" thickBot="1">
      <c r="A137" s="370"/>
      <c r="B137" s="372"/>
      <c r="C137" s="372"/>
      <c r="D137" s="374"/>
      <c r="E137" s="75" t="s">
        <v>114</v>
      </c>
      <c r="F137" s="76" t="s">
        <v>115</v>
      </c>
      <c r="G137" s="76" t="s">
        <v>116</v>
      </c>
      <c r="H137" s="76" t="s">
        <v>117</v>
      </c>
      <c r="I137" s="77" t="s">
        <v>118</v>
      </c>
      <c r="J137" s="75" t="s">
        <v>114</v>
      </c>
      <c r="K137" s="76" t="s">
        <v>115</v>
      </c>
      <c r="L137" s="76" t="s">
        <v>116</v>
      </c>
      <c r="M137" s="76" t="s">
        <v>117</v>
      </c>
      <c r="N137" s="78" t="s">
        <v>11</v>
      </c>
    </row>
    <row r="138" spans="1:14" ht="11.25" customHeight="1" thickBot="1">
      <c r="A138" s="392"/>
      <c r="B138" s="393"/>
      <c r="C138" s="393"/>
      <c r="D138" s="393"/>
      <c r="E138" s="393"/>
      <c r="F138" s="393"/>
      <c r="G138" s="393"/>
      <c r="H138" s="393"/>
      <c r="I138" s="393"/>
      <c r="J138" s="393"/>
      <c r="K138" s="393"/>
      <c r="L138" s="393"/>
      <c r="M138" s="393"/>
      <c r="N138" s="394"/>
    </row>
    <row r="139" spans="1:14" ht="24" thickBot="1">
      <c r="A139" s="385" t="s">
        <v>214</v>
      </c>
      <c r="B139" s="386"/>
      <c r="C139" s="386"/>
      <c r="D139" s="386"/>
      <c r="E139" s="386"/>
      <c r="F139" s="386"/>
      <c r="G139" s="386"/>
      <c r="H139" s="386"/>
      <c r="I139" s="386"/>
      <c r="J139" s="386"/>
      <c r="K139" s="386"/>
      <c r="L139" s="386"/>
      <c r="M139" s="386"/>
      <c r="N139" s="387"/>
    </row>
    <row r="140" spans="1:14" ht="16.5" thickBot="1">
      <c r="A140" s="81">
        <v>40</v>
      </c>
      <c r="B140" s="379" t="s">
        <v>8</v>
      </c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1"/>
      <c r="N140" s="82">
        <f>SUM(N141:O145)</f>
        <v>8480.239999999998</v>
      </c>
    </row>
    <row r="141" spans="1:14" ht="60">
      <c r="A141" s="85">
        <v>40.1</v>
      </c>
      <c r="B141" s="90" t="s">
        <v>136</v>
      </c>
      <c r="C141" s="93" t="s">
        <v>137</v>
      </c>
      <c r="D141" s="92">
        <f>+D51</f>
        <v>2117.9999999999995</v>
      </c>
      <c r="E141" s="94">
        <v>0.45</v>
      </c>
      <c r="F141" s="94">
        <v>1</v>
      </c>
      <c r="G141" s="94">
        <v>0.1</v>
      </c>
      <c r="H141" s="88">
        <v>0</v>
      </c>
      <c r="I141" s="88">
        <f>+E141+F141+G141+H141</f>
        <v>1.55</v>
      </c>
      <c r="J141" s="88">
        <f>+E141*D141</f>
        <v>953.0999999999998</v>
      </c>
      <c r="K141" s="88">
        <f>+F141*D141</f>
        <v>2117.9999999999995</v>
      </c>
      <c r="L141" s="88">
        <f>+G141*D141</f>
        <v>211.79999999999995</v>
      </c>
      <c r="M141" s="88">
        <f>+H141*D141</f>
        <v>0</v>
      </c>
      <c r="N141" s="88">
        <f>+I141*D141</f>
        <v>3282.8999999999992</v>
      </c>
    </row>
    <row r="142" spans="1:14">
      <c r="A142" s="85">
        <v>40.200000000000003</v>
      </c>
      <c r="B142" s="90" t="s">
        <v>138</v>
      </c>
      <c r="C142" s="93" t="s">
        <v>139</v>
      </c>
      <c r="D142" s="92">
        <v>1</v>
      </c>
      <c r="E142" s="94">
        <v>0</v>
      </c>
      <c r="F142" s="94">
        <v>80.599999999999994</v>
      </c>
      <c r="G142" s="94">
        <v>20</v>
      </c>
      <c r="H142" s="88">
        <v>0</v>
      </c>
      <c r="I142" s="88">
        <f>+E142+F142+G142+H142</f>
        <v>100.6</v>
      </c>
      <c r="J142" s="88">
        <f>+E142*D142</f>
        <v>0</v>
      </c>
      <c r="K142" s="88">
        <f>+F142*D142</f>
        <v>80.599999999999994</v>
      </c>
      <c r="L142" s="88">
        <f>+G142*D142</f>
        <v>20</v>
      </c>
      <c r="M142" s="88">
        <f>+H142*D142</f>
        <v>0</v>
      </c>
      <c r="N142" s="88">
        <f>+I142*D142</f>
        <v>100.6</v>
      </c>
    </row>
    <row r="143" spans="1:14" ht="60">
      <c r="A143" s="85">
        <v>40.299999999999997</v>
      </c>
      <c r="B143" s="90" t="s">
        <v>140</v>
      </c>
      <c r="C143" s="93" t="s">
        <v>137</v>
      </c>
      <c r="D143" s="92">
        <f>+D141</f>
        <v>2117.9999999999995</v>
      </c>
      <c r="E143" s="94">
        <v>0.2</v>
      </c>
      <c r="F143" s="94">
        <v>0.05</v>
      </c>
      <c r="G143" s="94">
        <v>0.08</v>
      </c>
      <c r="H143" s="88">
        <v>0</v>
      </c>
      <c r="I143" s="88">
        <f>+E143+F143+G143+H143</f>
        <v>0.33</v>
      </c>
      <c r="J143" s="88">
        <f>+E143*D143</f>
        <v>423.59999999999991</v>
      </c>
      <c r="K143" s="88">
        <f>+F143*D143</f>
        <v>105.89999999999998</v>
      </c>
      <c r="L143" s="88">
        <f>+G143*D143</f>
        <v>169.43999999999997</v>
      </c>
      <c r="M143" s="88">
        <f>+H143*D143</f>
        <v>0</v>
      </c>
      <c r="N143" s="88">
        <f>+I143*D143</f>
        <v>698.93999999999983</v>
      </c>
    </row>
    <row r="144" spans="1:14" ht="75">
      <c r="A144" s="85">
        <v>40.4</v>
      </c>
      <c r="B144" s="90" t="s">
        <v>197</v>
      </c>
      <c r="C144" s="85" t="s">
        <v>137</v>
      </c>
      <c r="D144" s="87">
        <f>+'Wood Rural'!Q536+'Wood Rural'!Q555+'Wood Rural'!Q574+'Wood Rural'!Q598</f>
        <v>1735</v>
      </c>
      <c r="E144" s="88">
        <v>0.9</v>
      </c>
      <c r="F144" s="88">
        <v>1.2</v>
      </c>
      <c r="G144" s="88">
        <v>0.1</v>
      </c>
      <c r="H144" s="88">
        <v>0</v>
      </c>
      <c r="I144" s="88">
        <f>+E144+F144+G144+H144</f>
        <v>2.2000000000000002</v>
      </c>
      <c r="J144" s="88">
        <f>+E144*D144</f>
        <v>1561.5</v>
      </c>
      <c r="K144" s="88">
        <f>+F144*D144</f>
        <v>2082</v>
      </c>
      <c r="L144" s="88">
        <f>+G144*D144</f>
        <v>173.5</v>
      </c>
      <c r="M144" s="88">
        <f>+H144*D144</f>
        <v>0</v>
      </c>
      <c r="N144" s="88">
        <f>+I144*D144</f>
        <v>3817.0000000000005</v>
      </c>
    </row>
    <row r="145" spans="1:16" ht="60.75" thickBot="1">
      <c r="A145" s="85">
        <v>40.5</v>
      </c>
      <c r="B145" s="90" t="s">
        <v>198</v>
      </c>
      <c r="C145" s="85" t="s">
        <v>137</v>
      </c>
      <c r="D145" s="87">
        <f>+'Wood Rural'!Q548+'Wood Rural'!Q567+'Wood Rural'!Q591+'Wood Rural'!Q601</f>
        <v>264</v>
      </c>
      <c r="E145" s="88">
        <v>0.9</v>
      </c>
      <c r="F145" s="88">
        <v>1.2</v>
      </c>
      <c r="G145" s="88">
        <v>0.1</v>
      </c>
      <c r="H145" s="88">
        <v>0</v>
      </c>
      <c r="I145" s="88">
        <f>+E145+F145+G145+H145</f>
        <v>2.2000000000000002</v>
      </c>
      <c r="J145" s="88">
        <f>+E145*D145</f>
        <v>237.6</v>
      </c>
      <c r="K145" s="88">
        <f>+F145*D145</f>
        <v>316.8</v>
      </c>
      <c r="L145" s="88">
        <f>+G145*D145</f>
        <v>26.400000000000002</v>
      </c>
      <c r="M145" s="88">
        <f>+H145*D145</f>
        <v>0</v>
      </c>
      <c r="N145" s="88">
        <f>+I145*D145</f>
        <v>580.80000000000007</v>
      </c>
    </row>
    <row r="146" spans="1:16" ht="16.5" thickBot="1">
      <c r="A146" s="95"/>
      <c r="B146" s="388" t="s">
        <v>160</v>
      </c>
      <c r="C146" s="389"/>
      <c r="D146" s="389"/>
      <c r="E146" s="389"/>
      <c r="F146" s="389"/>
      <c r="G146" s="389"/>
      <c r="H146" s="389"/>
      <c r="I146" s="389"/>
      <c r="J146" s="389"/>
      <c r="K146" s="389"/>
      <c r="L146" s="389"/>
      <c r="M146" s="390"/>
      <c r="N146" s="96">
        <f>+N73-N50+N140</f>
        <v>22376.515833333324</v>
      </c>
    </row>
    <row r="147" spans="1:16" s="102" customFormat="1" ht="15.75" customHeight="1" thickBot="1"/>
    <row r="148" spans="1:16" ht="24" thickBot="1">
      <c r="A148" s="385" t="s">
        <v>96</v>
      </c>
      <c r="B148" s="386"/>
      <c r="C148" s="386"/>
      <c r="D148" s="386"/>
      <c r="E148" s="386"/>
      <c r="F148" s="386"/>
      <c r="G148" s="386"/>
      <c r="H148" s="386"/>
      <c r="I148" s="386"/>
      <c r="J148" s="386"/>
      <c r="K148" s="386"/>
      <c r="L148" s="386"/>
      <c r="M148" s="386"/>
      <c r="N148" s="387"/>
    </row>
    <row r="149" spans="1:16" ht="16.5" thickBot="1">
      <c r="A149" s="81">
        <v>40</v>
      </c>
      <c r="B149" s="379" t="s">
        <v>8</v>
      </c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1"/>
      <c r="N149" s="82">
        <f>SUM(N150:O153)</f>
        <v>1146.0300000000002</v>
      </c>
    </row>
    <row r="150" spans="1:16" ht="60">
      <c r="A150" s="85">
        <v>40.1</v>
      </c>
      <c r="B150" s="90" t="s">
        <v>162</v>
      </c>
      <c r="C150" s="93" t="s">
        <v>137</v>
      </c>
      <c r="D150" s="92">
        <f>+D87</f>
        <v>196</v>
      </c>
      <c r="E150" s="94">
        <v>0.45</v>
      </c>
      <c r="F150" s="94">
        <v>1</v>
      </c>
      <c r="G150" s="94">
        <v>0.1</v>
      </c>
      <c r="H150" s="94">
        <v>0</v>
      </c>
      <c r="I150" s="88">
        <f>+E150+F150+G150+H150</f>
        <v>1.55</v>
      </c>
      <c r="J150" s="88">
        <f>+E150*D150</f>
        <v>88.2</v>
      </c>
      <c r="K150" s="88">
        <f>+F150*D150</f>
        <v>196</v>
      </c>
      <c r="L150" s="88">
        <f>+G150*D150</f>
        <v>19.600000000000001</v>
      </c>
      <c r="M150" s="88">
        <f>+H150*D150</f>
        <v>0</v>
      </c>
      <c r="N150" s="88">
        <f>+I150*D150</f>
        <v>303.8</v>
      </c>
    </row>
    <row r="151" spans="1:16">
      <c r="A151" s="85">
        <v>40.200000000000003</v>
      </c>
      <c r="B151" s="90" t="s">
        <v>138</v>
      </c>
      <c r="C151" s="93" t="s">
        <v>139</v>
      </c>
      <c r="D151" s="92">
        <v>1</v>
      </c>
      <c r="E151" s="94">
        <v>0</v>
      </c>
      <c r="F151" s="94">
        <v>20.149999999999999</v>
      </c>
      <c r="G151" s="94">
        <v>5</v>
      </c>
      <c r="H151" s="94">
        <v>0</v>
      </c>
      <c r="I151" s="88">
        <f>+E151+F151+G151+H151</f>
        <v>25.15</v>
      </c>
      <c r="J151" s="88">
        <f>+E151*D151</f>
        <v>0</v>
      </c>
      <c r="K151" s="88">
        <f>+F151*D151</f>
        <v>20.149999999999999</v>
      </c>
      <c r="L151" s="88">
        <f>+G151*D151</f>
        <v>5</v>
      </c>
      <c r="M151" s="88">
        <f>+H151*D151</f>
        <v>0</v>
      </c>
      <c r="N151" s="88">
        <f>+I151*D151</f>
        <v>25.15</v>
      </c>
    </row>
    <row r="152" spans="1:16" ht="60">
      <c r="A152" s="85">
        <v>40.299999999999997</v>
      </c>
      <c r="B152" s="90" t="s">
        <v>163</v>
      </c>
      <c r="C152" s="93" t="s">
        <v>137</v>
      </c>
      <c r="D152" s="92">
        <f>+D150</f>
        <v>196</v>
      </c>
      <c r="E152" s="94">
        <v>0.2</v>
      </c>
      <c r="F152" s="94">
        <v>0.05</v>
      </c>
      <c r="G152" s="94">
        <v>0.08</v>
      </c>
      <c r="H152" s="94">
        <v>0</v>
      </c>
      <c r="I152" s="88">
        <f>+E152+F152+G152+H152</f>
        <v>0.33</v>
      </c>
      <c r="J152" s="88">
        <f>+E152*D152</f>
        <v>39.200000000000003</v>
      </c>
      <c r="K152" s="88">
        <f>+F152*D152</f>
        <v>9.8000000000000007</v>
      </c>
      <c r="L152" s="88">
        <f>+G152*D152</f>
        <v>15.68</v>
      </c>
      <c r="M152" s="88">
        <f>+H152*D152</f>
        <v>0</v>
      </c>
      <c r="N152" s="88">
        <f>+I152*D152</f>
        <v>64.680000000000007</v>
      </c>
    </row>
    <row r="153" spans="1:16" ht="75.75" thickBot="1">
      <c r="A153" s="85">
        <v>40.4</v>
      </c>
      <c r="B153" s="90" t="s">
        <v>197</v>
      </c>
      <c r="C153" s="85" t="s">
        <v>137</v>
      </c>
      <c r="D153" s="87">
        <f>+'Wood Rural'!Q604</f>
        <v>342</v>
      </c>
      <c r="E153" s="88">
        <v>0.9</v>
      </c>
      <c r="F153" s="88">
        <v>1.2</v>
      </c>
      <c r="G153" s="88">
        <v>0.1</v>
      </c>
      <c r="H153" s="88">
        <v>0</v>
      </c>
      <c r="I153" s="88">
        <f>+E153+F153+G153+H153</f>
        <v>2.2000000000000002</v>
      </c>
      <c r="J153" s="88">
        <f>+E153*D153</f>
        <v>307.8</v>
      </c>
      <c r="K153" s="88">
        <f>+F153*D153</f>
        <v>410.4</v>
      </c>
      <c r="L153" s="88">
        <f>+G153*D153</f>
        <v>34.200000000000003</v>
      </c>
      <c r="M153" s="88">
        <f>+H153*D153</f>
        <v>0</v>
      </c>
      <c r="N153" s="88">
        <f>+I153*D153</f>
        <v>752.40000000000009</v>
      </c>
    </row>
    <row r="154" spans="1:16" ht="16.5" thickBot="1">
      <c r="A154" s="95"/>
      <c r="B154" s="388" t="s">
        <v>160</v>
      </c>
      <c r="C154" s="389"/>
      <c r="D154" s="389"/>
      <c r="E154" s="389"/>
      <c r="F154" s="389"/>
      <c r="G154" s="389"/>
      <c r="H154" s="389"/>
      <c r="I154" s="389"/>
      <c r="J154" s="389"/>
      <c r="K154" s="389"/>
      <c r="L154" s="389"/>
      <c r="M154" s="390"/>
      <c r="N154" s="96">
        <f>+N106-N86+N149</f>
        <v>2149.161075</v>
      </c>
    </row>
    <row r="157" spans="1:16">
      <c r="A157" s="391"/>
      <c r="B157" s="391"/>
      <c r="C157" s="391"/>
      <c r="D157" s="391"/>
      <c r="E157" s="391"/>
      <c r="F157" s="391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</row>
    <row r="159" spans="1:16" ht="21">
      <c r="A159" s="344" t="s">
        <v>221</v>
      </c>
      <c r="B159" s="344"/>
      <c r="C159" s="344"/>
      <c r="D159" s="344"/>
      <c r="E159" s="344"/>
      <c r="F159" s="344"/>
      <c r="G159" s="344"/>
      <c r="H159" s="344"/>
      <c r="I159" s="344"/>
      <c r="J159" s="344"/>
      <c r="K159" s="344"/>
      <c r="L159" s="344"/>
      <c r="M159" s="344"/>
      <c r="N159" s="344"/>
    </row>
    <row r="160" spans="1:16" ht="16.5" thickBot="1"/>
    <row r="161" spans="1:14" ht="32.25" customHeight="1" thickBot="1">
      <c r="A161" s="345" t="s">
        <v>92</v>
      </c>
      <c r="B161" s="346"/>
      <c r="C161" s="346"/>
      <c r="D161" s="346"/>
      <c r="E161" s="346"/>
      <c r="F161" s="347"/>
      <c r="G161" s="348" t="s">
        <v>213</v>
      </c>
      <c r="H161" s="398"/>
      <c r="I161" s="398"/>
      <c r="J161" s="349"/>
      <c r="K161" s="350" t="s">
        <v>96</v>
      </c>
      <c r="L161" s="351"/>
      <c r="M161" s="348" t="s">
        <v>98</v>
      </c>
      <c r="N161" s="349"/>
    </row>
    <row r="162" spans="1:14" ht="21" customHeight="1">
      <c r="A162" s="328" t="s">
        <v>99</v>
      </c>
      <c r="B162" s="329"/>
      <c r="C162" s="329"/>
      <c r="D162" s="330"/>
      <c r="E162" s="331">
        <f>+G162+K162+M162</f>
        <v>27308.906908333323</v>
      </c>
      <c r="F162" s="332"/>
      <c r="G162" s="333">
        <f>+N179</f>
        <v>22359.475833333323</v>
      </c>
      <c r="H162" s="399"/>
      <c r="I162" s="399"/>
      <c r="J162" s="334"/>
      <c r="K162" s="333">
        <f>+K126</f>
        <v>2149.161075</v>
      </c>
      <c r="L162" s="335"/>
      <c r="M162" s="333">
        <f>+M126</f>
        <v>2800.27</v>
      </c>
      <c r="N162" s="334"/>
    </row>
    <row r="163" spans="1:14" ht="21.75" thickBot="1">
      <c r="A163" s="336" t="s">
        <v>100</v>
      </c>
      <c r="B163" s="337"/>
      <c r="C163" s="337"/>
      <c r="D163" s="337"/>
      <c r="E163" s="338">
        <f>+G163+K163</f>
        <v>20148.152208333333</v>
      </c>
      <c r="F163" s="339"/>
      <c r="G163" s="400">
        <f>+G127-N60+N176</f>
        <v>18381.883833333333</v>
      </c>
      <c r="H163" s="401"/>
      <c r="I163" s="401"/>
      <c r="J163" s="402"/>
      <c r="K163" s="340">
        <f>+K127</f>
        <v>1766.2683750000001</v>
      </c>
      <c r="L163" s="341"/>
      <c r="M163" s="400"/>
      <c r="N163" s="402"/>
    </row>
    <row r="164" spans="1:14" ht="21.75" thickBot="1">
      <c r="A164" s="53"/>
      <c r="B164" s="53"/>
      <c r="C164" s="53"/>
      <c r="D164" s="53"/>
      <c r="E164" s="67"/>
      <c r="F164" s="67"/>
      <c r="G164" s="68"/>
      <c r="H164" s="68"/>
      <c r="I164" s="69"/>
      <c r="J164" s="70"/>
      <c r="K164" s="69"/>
      <c r="L164" s="70"/>
      <c r="M164" s="68"/>
      <c r="N164" s="66"/>
    </row>
    <row r="165" spans="1:14" ht="21.75" thickBot="1">
      <c r="A165" s="359" t="s">
        <v>101</v>
      </c>
      <c r="B165" s="360"/>
      <c r="C165" s="360"/>
      <c r="D165" s="360"/>
      <c r="E165" s="331">
        <f>+E129-N61+N177+N178</f>
        <v>15928.896208333335</v>
      </c>
      <c r="F165" s="332"/>
      <c r="G165" s="71">
        <f>+E165/E162</f>
        <v>0.58328574855819759</v>
      </c>
      <c r="H165" s="68"/>
      <c r="I165" s="361">
        <f>+E162-E165</f>
        <v>11380.010699999988</v>
      </c>
      <c r="J165" s="361"/>
      <c r="K165" s="357"/>
      <c r="L165" s="357"/>
      <c r="M165" s="357"/>
      <c r="N165" s="357"/>
    </row>
    <row r="166" spans="1:14" ht="21.75" thickBot="1">
      <c r="A166" s="352" t="s">
        <v>102</v>
      </c>
      <c r="B166" s="353"/>
      <c r="C166" s="353"/>
      <c r="D166" s="353"/>
      <c r="E166" s="354">
        <f>+E130-L61-L62-L63+L177+L178</f>
        <v>2014.9862166666667</v>
      </c>
      <c r="F166" s="355"/>
      <c r="G166" s="72">
        <f>+E166/E162</f>
        <v>7.3784945821166972E-2</v>
      </c>
      <c r="H166" s="68"/>
      <c r="I166" s="362" t="s">
        <v>103</v>
      </c>
      <c r="J166" s="363"/>
      <c r="K166" s="363"/>
      <c r="L166" s="363"/>
      <c r="M166" s="364">
        <f>+E162-E165</f>
        <v>11380.010699999988</v>
      </c>
      <c r="N166" s="365"/>
    </row>
    <row r="167" spans="1:14" ht="21">
      <c r="A167" s="352" t="s">
        <v>104</v>
      </c>
      <c r="B167" s="353"/>
      <c r="C167" s="353"/>
      <c r="D167" s="353"/>
      <c r="E167" s="354">
        <f>+E131-J61-J62-J63+J177+J178</f>
        <v>8767.3270249999987</v>
      </c>
      <c r="F167" s="355"/>
      <c r="G167" s="72">
        <f>+E167/E162</f>
        <v>0.32104276653873121</v>
      </c>
      <c r="H167" s="68"/>
      <c r="I167" s="356"/>
      <c r="J167" s="356"/>
      <c r="K167" s="69"/>
      <c r="L167" s="70"/>
      <c r="M167" s="68"/>
      <c r="N167" s="66"/>
    </row>
    <row r="168" spans="1:14" ht="21">
      <c r="A168" s="352" t="s">
        <v>105</v>
      </c>
      <c r="B168" s="353"/>
      <c r="C168" s="353"/>
      <c r="D168" s="353"/>
      <c r="E168" s="354">
        <f>+E132-K61-K62-K63+K177+K178</f>
        <v>15626.593666666664</v>
      </c>
      <c r="F168" s="355"/>
      <c r="G168" s="72">
        <f>+E168/E162</f>
        <v>0.57221600700166442</v>
      </c>
      <c r="H168" s="68"/>
      <c r="I168" s="69"/>
      <c r="J168" s="357">
        <f>+E166+E167+E168+E169</f>
        <v>27308.906908333331</v>
      </c>
      <c r="K168" s="358"/>
      <c r="L168" s="70"/>
      <c r="M168" s="357"/>
      <c r="N168" s="357"/>
    </row>
    <row r="169" spans="1:14" ht="21.75" thickBot="1">
      <c r="A169" s="336" t="s">
        <v>106</v>
      </c>
      <c r="B169" s="337"/>
      <c r="C169" s="337"/>
      <c r="D169" s="337"/>
      <c r="E169" s="338">
        <f>+E133</f>
        <v>900</v>
      </c>
      <c r="F169" s="339"/>
      <c r="G169" s="72">
        <f>+E169/E162</f>
        <v>3.2956280638437585E-2</v>
      </c>
      <c r="H169" s="68"/>
      <c r="I169" s="69"/>
      <c r="J169" s="357"/>
      <c r="K169" s="358"/>
      <c r="L169" s="70"/>
      <c r="M169" s="357"/>
      <c r="N169" s="357"/>
    </row>
    <row r="170" spans="1:14" ht="16.5" thickBot="1"/>
    <row r="171" spans="1:14" ht="16.5" thickBot="1">
      <c r="A171" s="366" t="s">
        <v>107</v>
      </c>
      <c r="B171" s="367"/>
      <c r="C171" s="367"/>
      <c r="D171" s="367"/>
      <c r="E171" s="367"/>
      <c r="F171" s="367"/>
      <c r="G171" s="367"/>
      <c r="H171" s="367"/>
      <c r="I171" s="367"/>
      <c r="J171" s="367"/>
      <c r="K171" s="367"/>
      <c r="L171" s="367"/>
      <c r="M171" s="367"/>
      <c r="N171" s="368"/>
    </row>
    <row r="172" spans="1:14">
      <c r="A172" s="369" t="s">
        <v>108</v>
      </c>
      <c r="B172" s="371" t="s">
        <v>109</v>
      </c>
      <c r="C172" s="371" t="s">
        <v>110</v>
      </c>
      <c r="D172" s="373" t="s">
        <v>111</v>
      </c>
      <c r="E172" s="375" t="s">
        <v>112</v>
      </c>
      <c r="F172" s="376"/>
      <c r="G172" s="376"/>
      <c r="H172" s="376"/>
      <c r="I172" s="376"/>
      <c r="J172" s="369" t="s">
        <v>113</v>
      </c>
      <c r="K172" s="371"/>
      <c r="L172" s="371"/>
      <c r="M172" s="371"/>
      <c r="N172" s="377"/>
    </row>
    <row r="173" spans="1:14" ht="26.25" thickBot="1">
      <c r="A173" s="370"/>
      <c r="B173" s="372"/>
      <c r="C173" s="372"/>
      <c r="D173" s="374"/>
      <c r="E173" s="75" t="s">
        <v>114</v>
      </c>
      <c r="F173" s="76" t="s">
        <v>115</v>
      </c>
      <c r="G173" s="76" t="s">
        <v>116</v>
      </c>
      <c r="H173" s="76" t="s">
        <v>117</v>
      </c>
      <c r="I173" s="77" t="s">
        <v>118</v>
      </c>
      <c r="J173" s="75" t="s">
        <v>114</v>
      </c>
      <c r="K173" s="76" t="s">
        <v>115</v>
      </c>
      <c r="L173" s="76" t="s">
        <v>116</v>
      </c>
      <c r="M173" s="76" t="s">
        <v>117</v>
      </c>
      <c r="N173" s="78" t="s">
        <v>11</v>
      </c>
    </row>
    <row r="174" spans="1:14" ht="16.5" thickBot="1">
      <c r="A174" s="392"/>
      <c r="B174" s="393"/>
      <c r="C174" s="393"/>
      <c r="D174" s="393"/>
      <c r="E174" s="393"/>
      <c r="F174" s="393"/>
      <c r="G174" s="393"/>
      <c r="H174" s="393"/>
      <c r="I174" s="393"/>
      <c r="J174" s="393"/>
      <c r="K174" s="393"/>
      <c r="L174" s="393"/>
      <c r="M174" s="393"/>
      <c r="N174" s="394"/>
    </row>
    <row r="175" spans="1:14" ht="24" thickBot="1">
      <c r="A175" s="385" t="s">
        <v>214</v>
      </c>
      <c r="B175" s="386"/>
      <c r="C175" s="386"/>
      <c r="D175" s="386"/>
      <c r="E175" s="386"/>
      <c r="F175" s="386"/>
      <c r="G175" s="386"/>
      <c r="H175" s="386"/>
      <c r="I175" s="386"/>
      <c r="J175" s="386"/>
      <c r="K175" s="386"/>
      <c r="L175" s="386"/>
      <c r="M175" s="386"/>
      <c r="N175" s="387"/>
    </row>
    <row r="176" spans="1:14" ht="16.5" thickBot="1">
      <c r="A176" s="81">
        <v>70</v>
      </c>
      <c r="B176" s="379" t="s">
        <v>7</v>
      </c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1"/>
      <c r="N176" s="82">
        <f>+N177+N178</f>
        <v>3058.4933333333338</v>
      </c>
    </row>
    <row r="177" spans="1:16" ht="45">
      <c r="A177" s="85">
        <v>70.099999999999994</v>
      </c>
      <c r="B177" s="90" t="s">
        <v>216</v>
      </c>
      <c r="C177" s="93" t="s">
        <v>137</v>
      </c>
      <c r="D177" s="92">
        <f>+D61</f>
        <v>738.66666666666674</v>
      </c>
      <c r="E177" s="94">
        <v>0.45</v>
      </c>
      <c r="F177" s="94">
        <v>1</v>
      </c>
      <c r="G177" s="94">
        <v>0.1</v>
      </c>
      <c r="H177" s="94">
        <v>0</v>
      </c>
      <c r="I177" s="94">
        <f>+E177+F177+G177+H177</f>
        <v>1.55</v>
      </c>
      <c r="J177" s="94">
        <f>+E177*D177</f>
        <v>332.40000000000003</v>
      </c>
      <c r="K177" s="88">
        <f>+F177*D177</f>
        <v>738.66666666666674</v>
      </c>
      <c r="L177" s="88">
        <f>+G177*D177</f>
        <v>73.866666666666674</v>
      </c>
      <c r="M177" s="88">
        <f>+H177*D177</f>
        <v>0</v>
      </c>
      <c r="N177" s="88">
        <f>+I177*D177</f>
        <v>1144.9333333333334</v>
      </c>
    </row>
    <row r="178" spans="1:16" ht="45.75" thickBot="1">
      <c r="A178" s="85">
        <v>70.2</v>
      </c>
      <c r="B178" s="90" t="s">
        <v>200</v>
      </c>
      <c r="C178" s="85" t="s">
        <v>137</v>
      </c>
      <c r="D178" s="92">
        <f>+'Wood Rural'!Q615</f>
        <v>869.80000000000007</v>
      </c>
      <c r="E178" s="88">
        <v>0.9</v>
      </c>
      <c r="F178" s="88">
        <v>1.2</v>
      </c>
      <c r="G178" s="88">
        <v>0.1</v>
      </c>
      <c r="H178" s="88">
        <v>0</v>
      </c>
      <c r="I178" s="88">
        <f>+E178+F178+G178+H178</f>
        <v>2.2000000000000002</v>
      </c>
      <c r="J178" s="88">
        <f>+E178*D178</f>
        <v>782.82</v>
      </c>
      <c r="K178" s="88">
        <f>+F178*D178</f>
        <v>1043.76</v>
      </c>
      <c r="L178" s="88">
        <f>+G178*D178</f>
        <v>86.980000000000018</v>
      </c>
      <c r="M178" s="88">
        <f>+H178*D178</f>
        <v>0</v>
      </c>
      <c r="N178" s="88">
        <f>+I178*D178</f>
        <v>1913.5600000000004</v>
      </c>
    </row>
    <row r="179" spans="1:16" ht="16.5" thickBot="1">
      <c r="A179" s="95"/>
      <c r="B179" s="388" t="s">
        <v>160</v>
      </c>
      <c r="C179" s="389"/>
      <c r="D179" s="389"/>
      <c r="E179" s="389"/>
      <c r="F179" s="389"/>
      <c r="G179" s="389"/>
      <c r="H179" s="389"/>
      <c r="I179" s="389"/>
      <c r="J179" s="389"/>
      <c r="K179" s="389"/>
      <c r="L179" s="389"/>
      <c r="M179" s="390"/>
      <c r="N179" s="96">
        <f>+N146-N60+N176</f>
        <v>22359.475833333323</v>
      </c>
    </row>
    <row r="180" spans="1:16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</row>
    <row r="181" spans="1:16">
      <c r="A181" s="391"/>
      <c r="B181" s="391"/>
      <c r="C181" s="391"/>
      <c r="D181" s="391"/>
      <c r="E181" s="391"/>
      <c r="F181" s="391"/>
      <c r="G181" s="391"/>
      <c r="H181" s="391"/>
      <c r="I181" s="391"/>
      <c r="J181" s="391"/>
      <c r="K181" s="391"/>
      <c r="L181" s="391"/>
      <c r="M181" s="391"/>
      <c r="N181" s="391"/>
      <c r="O181" s="391"/>
      <c r="P181" s="391"/>
    </row>
    <row r="183" spans="1:16" ht="21">
      <c r="A183" s="344" t="s">
        <v>222</v>
      </c>
      <c r="B183" s="344"/>
      <c r="C183" s="344"/>
      <c r="D183" s="344"/>
      <c r="E183" s="344"/>
      <c r="F183" s="344"/>
      <c r="G183" s="344"/>
      <c r="H183" s="344"/>
      <c r="I183" s="344"/>
      <c r="J183" s="344"/>
      <c r="K183" s="344"/>
      <c r="L183" s="344"/>
      <c r="M183" s="344"/>
      <c r="N183" s="344"/>
    </row>
    <row r="184" spans="1:16" ht="16.5" thickBot="1"/>
    <row r="185" spans="1:16" ht="32.25" customHeight="1" thickBot="1">
      <c r="A185" s="345" t="s">
        <v>92</v>
      </c>
      <c r="B185" s="346"/>
      <c r="C185" s="346"/>
      <c r="D185" s="346"/>
      <c r="E185" s="346"/>
      <c r="F185" s="347"/>
      <c r="G185" s="348" t="s">
        <v>213</v>
      </c>
      <c r="H185" s="398"/>
      <c r="I185" s="398"/>
      <c r="J185" s="349"/>
      <c r="K185" s="350" t="s">
        <v>96</v>
      </c>
      <c r="L185" s="351"/>
      <c r="M185" s="348" t="s">
        <v>98</v>
      </c>
      <c r="N185" s="349"/>
    </row>
    <row r="186" spans="1:16" ht="21" customHeight="1">
      <c r="A186" s="328" t="s">
        <v>99</v>
      </c>
      <c r="B186" s="329"/>
      <c r="C186" s="329"/>
      <c r="D186" s="330"/>
      <c r="E186" s="331">
        <f>+G186+K186+M186</f>
        <v>26570.779608333327</v>
      </c>
      <c r="F186" s="332"/>
      <c r="G186" s="333">
        <f>+N207</f>
        <v>21845.994733333326</v>
      </c>
      <c r="H186" s="399"/>
      <c r="I186" s="399"/>
      <c r="J186" s="334"/>
      <c r="K186" s="333">
        <f>+N217</f>
        <v>1924.5148749999998</v>
      </c>
      <c r="L186" s="335"/>
      <c r="M186" s="333">
        <f>+M162</f>
        <v>2800.27</v>
      </c>
      <c r="N186" s="334"/>
    </row>
    <row r="187" spans="1:16" ht="21.75" thickBot="1">
      <c r="A187" s="336" t="s">
        <v>100</v>
      </c>
      <c r="B187" s="337"/>
      <c r="C187" s="337"/>
      <c r="D187" s="337"/>
      <c r="E187" s="338">
        <f>+G187+K187</f>
        <v>19410.024908333336</v>
      </c>
      <c r="F187" s="339"/>
      <c r="G187" s="400">
        <f>+G163-N140+N200</f>
        <v>17868.402733333336</v>
      </c>
      <c r="H187" s="401"/>
      <c r="I187" s="401"/>
      <c r="J187" s="402"/>
      <c r="K187" s="340">
        <f>+K163-N149+N210</f>
        <v>1541.622175</v>
      </c>
      <c r="L187" s="341"/>
      <c r="M187" s="400"/>
      <c r="N187" s="402"/>
    </row>
    <row r="188" spans="1:16" ht="21.75" thickBot="1">
      <c r="A188" s="53"/>
      <c r="B188" s="53"/>
      <c r="C188" s="53"/>
      <c r="D188" s="53"/>
      <c r="E188" s="67"/>
      <c r="F188" s="67"/>
      <c r="G188" s="68"/>
      <c r="H188" s="68"/>
      <c r="I188" s="69"/>
      <c r="J188" s="70"/>
      <c r="K188" s="69"/>
      <c r="L188" s="70"/>
      <c r="M188" s="68"/>
      <c r="N188" s="66"/>
    </row>
    <row r="189" spans="1:16" ht="21.75" thickBot="1">
      <c r="A189" s="359" t="s">
        <v>101</v>
      </c>
      <c r="B189" s="360"/>
      <c r="C189" s="360"/>
      <c r="D189" s="360"/>
      <c r="E189" s="331">
        <f>+N56+N59+N93+N94+N201+N203+N205+N206+N211+N213+N216+N177+N178</f>
        <v>13644.196208333335</v>
      </c>
      <c r="F189" s="332"/>
      <c r="G189" s="71">
        <f>+E189/E186</f>
        <v>0.51350379663132428</v>
      </c>
      <c r="H189" s="68"/>
      <c r="I189" s="361">
        <f>+E186-E189</f>
        <v>12926.583399999992</v>
      </c>
      <c r="J189" s="361"/>
      <c r="K189" s="357"/>
      <c r="L189" s="357"/>
      <c r="M189" s="357"/>
      <c r="N189" s="357"/>
    </row>
    <row r="190" spans="1:16" ht="21.75" thickBot="1">
      <c r="A190" s="352" t="s">
        <v>102</v>
      </c>
      <c r="B190" s="353"/>
      <c r="C190" s="353"/>
      <c r="D190" s="353"/>
      <c r="E190" s="354">
        <f>+E166-L141-L142-L143-L144-L145+L201+L202+L203+L204+L205+L206-L150-L151-L152-L153+L211+L212+L213+L214+L215+L216</f>
        <v>1912.4162166666665</v>
      </c>
      <c r="F190" s="355"/>
      <c r="G190" s="72">
        <f>+E190/E186</f>
        <v>7.1974411171092628E-2</v>
      </c>
      <c r="H190" s="68"/>
      <c r="I190" s="362" t="s">
        <v>103</v>
      </c>
      <c r="J190" s="363"/>
      <c r="K190" s="363"/>
      <c r="L190" s="363"/>
      <c r="M190" s="364">
        <f>+E186-E189</f>
        <v>12926.583399999992</v>
      </c>
      <c r="N190" s="365"/>
    </row>
    <row r="191" spans="1:16" ht="21">
      <c r="A191" s="352" t="s">
        <v>104</v>
      </c>
      <c r="B191" s="353"/>
      <c r="C191" s="353"/>
      <c r="D191" s="353"/>
      <c r="E191" s="354">
        <f>+E167-J141-J143-J142-J144-J145-J150-J151-J152-J153+J201+J202+J203+J204+J205+J206+J211+J212+J213+J214+J215+J216</f>
        <v>8249.3895249999987</v>
      </c>
      <c r="F191" s="355"/>
      <c r="G191" s="72">
        <f>+E191/E186</f>
        <v>0.31046847878007927</v>
      </c>
      <c r="H191" s="68"/>
      <c r="I191" s="356"/>
      <c r="J191" s="356"/>
      <c r="K191" s="69"/>
      <c r="L191" s="70"/>
      <c r="M191" s="68"/>
      <c r="N191" s="66"/>
    </row>
    <row r="192" spans="1:16" ht="21">
      <c r="A192" s="352" t="s">
        <v>105</v>
      </c>
      <c r="B192" s="353"/>
      <c r="C192" s="353"/>
      <c r="D192" s="353"/>
      <c r="E192" s="354">
        <f>+E168-K141-K142-K143-K144-K145-K150-K152-K151-K153+K201+K202+K203+K204+K205+K206+K211+K212+K213+K214+K215+K216</f>
        <v>15508.973866666665</v>
      </c>
      <c r="F192" s="355"/>
      <c r="G192" s="72">
        <f>+E192/E186</f>
        <v>0.5836853150444492</v>
      </c>
      <c r="H192" s="68"/>
      <c r="I192" s="69"/>
      <c r="J192" s="357">
        <f>+E190+E191+E192+E193</f>
        <v>26570.779608333331</v>
      </c>
      <c r="K192" s="358"/>
      <c r="L192" s="70"/>
      <c r="M192" s="357"/>
      <c r="N192" s="357"/>
    </row>
    <row r="193" spans="1:14" ht="21.75" thickBot="1">
      <c r="A193" s="336" t="s">
        <v>106</v>
      </c>
      <c r="B193" s="337"/>
      <c r="C193" s="337"/>
      <c r="D193" s="337"/>
      <c r="E193" s="338">
        <f>+E169</f>
        <v>900</v>
      </c>
      <c r="F193" s="339"/>
      <c r="G193" s="72">
        <f>+E193/E186</f>
        <v>3.3871795004378993E-2</v>
      </c>
      <c r="H193" s="68"/>
      <c r="I193" s="69"/>
      <c r="J193" s="357"/>
      <c r="K193" s="358"/>
      <c r="L193" s="70"/>
      <c r="M193" s="357"/>
      <c r="N193" s="357"/>
    </row>
    <row r="194" spans="1:14" ht="16.5" thickBot="1"/>
    <row r="195" spans="1:14" ht="16.5" thickBot="1">
      <c r="A195" s="366" t="s">
        <v>107</v>
      </c>
      <c r="B195" s="367"/>
      <c r="C195" s="367"/>
      <c r="D195" s="367"/>
      <c r="E195" s="367"/>
      <c r="F195" s="367"/>
      <c r="G195" s="367"/>
      <c r="H195" s="367"/>
      <c r="I195" s="367"/>
      <c r="J195" s="367"/>
      <c r="K195" s="367"/>
      <c r="L195" s="367"/>
      <c r="M195" s="367"/>
      <c r="N195" s="368"/>
    </row>
    <row r="196" spans="1:14">
      <c r="A196" s="369" t="s">
        <v>108</v>
      </c>
      <c r="B196" s="371" t="s">
        <v>109</v>
      </c>
      <c r="C196" s="371" t="s">
        <v>110</v>
      </c>
      <c r="D196" s="373" t="s">
        <v>111</v>
      </c>
      <c r="E196" s="375" t="s">
        <v>112</v>
      </c>
      <c r="F196" s="376"/>
      <c r="G196" s="376"/>
      <c r="H196" s="376"/>
      <c r="I196" s="376"/>
      <c r="J196" s="369" t="s">
        <v>113</v>
      </c>
      <c r="K196" s="371"/>
      <c r="L196" s="371"/>
      <c r="M196" s="371"/>
      <c r="N196" s="377"/>
    </row>
    <row r="197" spans="1:14" ht="26.25" thickBot="1">
      <c r="A197" s="370"/>
      <c r="B197" s="372"/>
      <c r="C197" s="372"/>
      <c r="D197" s="374"/>
      <c r="E197" s="75" t="s">
        <v>114</v>
      </c>
      <c r="F197" s="76" t="s">
        <v>115</v>
      </c>
      <c r="G197" s="76" t="s">
        <v>116</v>
      </c>
      <c r="H197" s="76" t="s">
        <v>117</v>
      </c>
      <c r="I197" s="77" t="s">
        <v>118</v>
      </c>
      <c r="J197" s="75" t="s">
        <v>114</v>
      </c>
      <c r="K197" s="76" t="s">
        <v>115</v>
      </c>
      <c r="L197" s="76" t="s">
        <v>116</v>
      </c>
      <c r="M197" s="76" t="s">
        <v>117</v>
      </c>
      <c r="N197" s="78" t="s">
        <v>11</v>
      </c>
    </row>
    <row r="198" spans="1:14" ht="11.25" customHeight="1" thickBot="1">
      <c r="A198" s="392"/>
      <c r="B198" s="393"/>
      <c r="C198" s="393"/>
      <c r="D198" s="393"/>
      <c r="E198" s="393"/>
      <c r="F198" s="393"/>
      <c r="G198" s="393"/>
      <c r="H198" s="393"/>
      <c r="I198" s="393"/>
      <c r="J198" s="393"/>
      <c r="K198" s="393"/>
      <c r="L198" s="393"/>
      <c r="M198" s="393"/>
      <c r="N198" s="394"/>
    </row>
    <row r="199" spans="1:14" ht="24" thickBot="1">
      <c r="A199" s="385" t="s">
        <v>214</v>
      </c>
      <c r="B199" s="386"/>
      <c r="C199" s="386"/>
      <c r="D199" s="386"/>
      <c r="E199" s="386"/>
      <c r="F199" s="386"/>
      <c r="G199" s="386"/>
      <c r="H199" s="386"/>
      <c r="I199" s="386"/>
      <c r="J199" s="386"/>
      <c r="K199" s="386"/>
      <c r="L199" s="386"/>
      <c r="M199" s="386"/>
      <c r="N199" s="387"/>
    </row>
    <row r="200" spans="1:14" ht="16.5" thickBot="1">
      <c r="A200" s="81">
        <v>40</v>
      </c>
      <c r="B200" s="379" t="s">
        <v>8</v>
      </c>
      <c r="C200" s="380"/>
      <c r="D200" s="380"/>
      <c r="E200" s="380"/>
      <c r="F200" s="380"/>
      <c r="G200" s="380"/>
      <c r="H200" s="380"/>
      <c r="I200" s="380"/>
      <c r="J200" s="380"/>
      <c r="K200" s="380"/>
      <c r="L200" s="380"/>
      <c r="M200" s="381"/>
      <c r="N200" s="82">
        <f>SUM(N201:O206)</f>
        <v>7966.7588999999989</v>
      </c>
    </row>
    <row r="201" spans="1:14" ht="60">
      <c r="A201" s="85">
        <v>40.1</v>
      </c>
      <c r="B201" s="90" t="s">
        <v>136</v>
      </c>
      <c r="C201" s="93" t="s">
        <v>137</v>
      </c>
      <c r="D201" s="92">
        <f>+D51</f>
        <v>2117.9999999999995</v>
      </c>
      <c r="E201" s="94">
        <v>0.45</v>
      </c>
      <c r="F201" s="94">
        <v>1</v>
      </c>
      <c r="G201" s="94">
        <v>0.1</v>
      </c>
      <c r="H201" s="88">
        <v>0</v>
      </c>
      <c r="I201" s="88">
        <f t="shared" ref="I201:I206" si="6">+E201+F201+G201+H201</f>
        <v>1.55</v>
      </c>
      <c r="J201" s="88">
        <f t="shared" ref="J201:J206" si="7">+E201*D201</f>
        <v>953.0999999999998</v>
      </c>
      <c r="K201" s="88">
        <f t="shared" ref="K201:K206" si="8">+F201*D201</f>
        <v>2117.9999999999995</v>
      </c>
      <c r="L201" s="88">
        <f t="shared" ref="L201:L206" si="9">+G201*D201</f>
        <v>211.79999999999995</v>
      </c>
      <c r="M201" s="88">
        <f t="shared" ref="M201:M206" si="10">+H201*D201</f>
        <v>0</v>
      </c>
      <c r="N201" s="88">
        <f t="shared" ref="N201:N206" si="11">+I201*D201</f>
        <v>3282.8999999999992</v>
      </c>
    </row>
    <row r="202" spans="1:14">
      <c r="A202" s="85">
        <v>40.200000000000003</v>
      </c>
      <c r="B202" s="90" t="s">
        <v>138</v>
      </c>
      <c r="C202" s="93" t="s">
        <v>139</v>
      </c>
      <c r="D202" s="92">
        <v>1</v>
      </c>
      <c r="E202" s="94">
        <v>0</v>
      </c>
      <c r="F202" s="94">
        <v>80.599999999999994</v>
      </c>
      <c r="G202" s="94">
        <v>20</v>
      </c>
      <c r="H202" s="88">
        <v>0</v>
      </c>
      <c r="I202" s="88">
        <f t="shared" si="6"/>
        <v>100.6</v>
      </c>
      <c r="J202" s="88">
        <f t="shared" si="7"/>
        <v>0</v>
      </c>
      <c r="K202" s="88">
        <f t="shared" si="8"/>
        <v>80.599999999999994</v>
      </c>
      <c r="L202" s="88">
        <f t="shared" si="9"/>
        <v>20</v>
      </c>
      <c r="M202" s="88">
        <f t="shared" si="10"/>
        <v>0</v>
      </c>
      <c r="N202" s="88">
        <f t="shared" si="11"/>
        <v>100.6</v>
      </c>
    </row>
    <row r="203" spans="1:14" ht="60">
      <c r="A203" s="85">
        <v>40.299999999999997</v>
      </c>
      <c r="B203" s="90" t="s">
        <v>140</v>
      </c>
      <c r="C203" s="93" t="s">
        <v>137</v>
      </c>
      <c r="D203" s="92">
        <f>+D201</f>
        <v>2117.9999999999995</v>
      </c>
      <c r="E203" s="94">
        <v>0.2</v>
      </c>
      <c r="F203" s="94">
        <v>0.05</v>
      </c>
      <c r="G203" s="94">
        <v>0.08</v>
      </c>
      <c r="H203" s="88">
        <v>0</v>
      </c>
      <c r="I203" s="88">
        <f t="shared" si="6"/>
        <v>0.33</v>
      </c>
      <c r="J203" s="88">
        <f t="shared" si="7"/>
        <v>423.59999999999991</v>
      </c>
      <c r="K203" s="88">
        <f t="shared" si="8"/>
        <v>105.89999999999998</v>
      </c>
      <c r="L203" s="88">
        <f t="shared" si="9"/>
        <v>169.43999999999997</v>
      </c>
      <c r="M203" s="88">
        <f t="shared" si="10"/>
        <v>0</v>
      </c>
      <c r="N203" s="88">
        <f t="shared" si="11"/>
        <v>698.93999999999983</v>
      </c>
    </row>
    <row r="204" spans="1:14" ht="45">
      <c r="A204" s="85">
        <v>40.4</v>
      </c>
      <c r="B204" s="90" t="s">
        <v>141</v>
      </c>
      <c r="C204" s="93" t="s">
        <v>122</v>
      </c>
      <c r="D204" s="92">
        <f>(37.25+37.25+53.05+9.62)/2</f>
        <v>68.584999999999994</v>
      </c>
      <c r="E204" s="94">
        <v>5.5</v>
      </c>
      <c r="F204" s="94">
        <v>14.84</v>
      </c>
      <c r="G204" s="94">
        <v>0</v>
      </c>
      <c r="H204" s="88">
        <v>0</v>
      </c>
      <c r="I204" s="88">
        <f t="shared" si="6"/>
        <v>20.34</v>
      </c>
      <c r="J204" s="88">
        <f t="shared" si="7"/>
        <v>377.21749999999997</v>
      </c>
      <c r="K204" s="88">
        <f t="shared" si="8"/>
        <v>1017.8013999999999</v>
      </c>
      <c r="L204" s="88">
        <f t="shared" si="9"/>
        <v>0</v>
      </c>
      <c r="M204" s="88">
        <f t="shared" si="10"/>
        <v>0</v>
      </c>
      <c r="N204" s="88">
        <f t="shared" si="11"/>
        <v>1395.0188999999998</v>
      </c>
    </row>
    <row r="205" spans="1:14" ht="75">
      <c r="A205" s="85">
        <v>40.5</v>
      </c>
      <c r="B205" s="90" t="s">
        <v>197</v>
      </c>
      <c r="C205" s="85" t="s">
        <v>137</v>
      </c>
      <c r="D205" s="87">
        <f>(+D144)/2</f>
        <v>867.5</v>
      </c>
      <c r="E205" s="88">
        <v>0.9</v>
      </c>
      <c r="F205" s="88">
        <v>1.2</v>
      </c>
      <c r="G205" s="88">
        <v>0.1</v>
      </c>
      <c r="H205" s="88">
        <v>0</v>
      </c>
      <c r="I205" s="88">
        <f t="shared" si="6"/>
        <v>2.2000000000000002</v>
      </c>
      <c r="J205" s="88">
        <f t="shared" si="7"/>
        <v>780.75</v>
      </c>
      <c r="K205" s="88">
        <f t="shared" si="8"/>
        <v>1041</v>
      </c>
      <c r="L205" s="88">
        <f t="shared" si="9"/>
        <v>86.75</v>
      </c>
      <c r="M205" s="88">
        <f t="shared" si="10"/>
        <v>0</v>
      </c>
      <c r="N205" s="88">
        <f t="shared" si="11"/>
        <v>1908.5000000000002</v>
      </c>
    </row>
    <row r="206" spans="1:14" ht="60.75" thickBot="1">
      <c r="A206" s="85">
        <v>40.6</v>
      </c>
      <c r="B206" s="90" t="s">
        <v>198</v>
      </c>
      <c r="C206" s="85" t="s">
        <v>137</v>
      </c>
      <c r="D206" s="87">
        <f>+D145</f>
        <v>264</v>
      </c>
      <c r="E206" s="88">
        <v>0.9</v>
      </c>
      <c r="F206" s="88">
        <v>1.2</v>
      </c>
      <c r="G206" s="88">
        <v>0.1</v>
      </c>
      <c r="H206" s="88">
        <v>0</v>
      </c>
      <c r="I206" s="88">
        <f t="shared" si="6"/>
        <v>2.2000000000000002</v>
      </c>
      <c r="J206" s="88">
        <f t="shared" si="7"/>
        <v>237.6</v>
      </c>
      <c r="K206" s="88">
        <f t="shared" si="8"/>
        <v>316.8</v>
      </c>
      <c r="L206" s="88">
        <f t="shared" si="9"/>
        <v>26.400000000000002</v>
      </c>
      <c r="M206" s="88">
        <f t="shared" si="10"/>
        <v>0</v>
      </c>
      <c r="N206" s="88">
        <f t="shared" si="11"/>
        <v>580.80000000000007</v>
      </c>
    </row>
    <row r="207" spans="1:14" ht="16.5" thickBot="1">
      <c r="A207" s="95"/>
      <c r="B207" s="388" t="s">
        <v>160</v>
      </c>
      <c r="C207" s="389"/>
      <c r="D207" s="389"/>
      <c r="E207" s="389"/>
      <c r="F207" s="389"/>
      <c r="G207" s="389"/>
      <c r="H207" s="389"/>
      <c r="I207" s="389"/>
      <c r="J207" s="389"/>
      <c r="K207" s="389"/>
      <c r="L207" s="389"/>
      <c r="M207" s="390"/>
      <c r="N207" s="96">
        <f>+N179-N140+N200</f>
        <v>21845.994733333326</v>
      </c>
    </row>
    <row r="208" spans="1:14" s="102" customFormat="1" ht="15.75" customHeight="1" thickBot="1"/>
    <row r="209" spans="1:14" ht="24" thickBot="1">
      <c r="A209" s="385" t="s">
        <v>96</v>
      </c>
      <c r="B209" s="386"/>
      <c r="C209" s="386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7"/>
    </row>
    <row r="210" spans="1:14" ht="16.5" thickBot="1">
      <c r="A210" s="81">
        <v>40</v>
      </c>
      <c r="B210" s="379" t="s">
        <v>8</v>
      </c>
      <c r="C210" s="380"/>
      <c r="D210" s="380"/>
      <c r="E210" s="380"/>
      <c r="F210" s="380"/>
      <c r="G210" s="380"/>
      <c r="H210" s="380"/>
      <c r="I210" s="380"/>
      <c r="J210" s="380"/>
      <c r="K210" s="380"/>
      <c r="L210" s="380"/>
      <c r="M210" s="381"/>
      <c r="N210" s="82">
        <f>SUM(N211:O216)</f>
        <v>921.38379999999995</v>
      </c>
    </row>
    <row r="211" spans="1:14" ht="60">
      <c r="A211" s="85">
        <v>40.1</v>
      </c>
      <c r="B211" s="90" t="s">
        <v>162</v>
      </c>
      <c r="C211" s="93" t="s">
        <v>137</v>
      </c>
      <c r="D211" s="92">
        <f>+D87</f>
        <v>196</v>
      </c>
      <c r="E211" s="94">
        <v>0.45</v>
      </c>
      <c r="F211" s="94">
        <v>1</v>
      </c>
      <c r="G211" s="94">
        <v>0.1</v>
      </c>
      <c r="H211" s="94">
        <v>0</v>
      </c>
      <c r="I211" s="88">
        <f t="shared" ref="I211:I216" si="12">+E211+F211+G211+H211</f>
        <v>1.55</v>
      </c>
      <c r="J211" s="88">
        <f t="shared" ref="J211:J216" si="13">+E211*D211</f>
        <v>88.2</v>
      </c>
      <c r="K211" s="88">
        <f t="shared" ref="K211:K216" si="14">+F211*D211</f>
        <v>196</v>
      </c>
      <c r="L211" s="88">
        <f t="shared" ref="L211:L216" si="15">+G211*D211</f>
        <v>19.600000000000001</v>
      </c>
      <c r="M211" s="88">
        <f t="shared" ref="M211:M216" si="16">+H211*D211</f>
        <v>0</v>
      </c>
      <c r="N211" s="88">
        <f t="shared" ref="N211:N216" si="17">+I211*D211</f>
        <v>303.8</v>
      </c>
    </row>
    <row r="212" spans="1:14">
      <c r="A212" s="85">
        <v>40.200000000000003</v>
      </c>
      <c r="B212" s="90" t="s">
        <v>138</v>
      </c>
      <c r="C212" s="93" t="s">
        <v>139</v>
      </c>
      <c r="D212" s="92">
        <v>1</v>
      </c>
      <c r="E212" s="94">
        <v>0</v>
      </c>
      <c r="F212" s="94">
        <v>20.149999999999999</v>
      </c>
      <c r="G212" s="94">
        <v>5</v>
      </c>
      <c r="H212" s="94">
        <v>0</v>
      </c>
      <c r="I212" s="88">
        <f t="shared" si="12"/>
        <v>25.15</v>
      </c>
      <c r="J212" s="88">
        <f t="shared" si="13"/>
        <v>0</v>
      </c>
      <c r="K212" s="88">
        <f t="shared" si="14"/>
        <v>20.149999999999999</v>
      </c>
      <c r="L212" s="88">
        <f t="shared" si="15"/>
        <v>5</v>
      </c>
      <c r="M212" s="88">
        <f t="shared" si="16"/>
        <v>0</v>
      </c>
      <c r="N212" s="88">
        <f t="shared" si="17"/>
        <v>25.15</v>
      </c>
    </row>
    <row r="213" spans="1:14" ht="60">
      <c r="A213" s="85">
        <v>40.299999999999997</v>
      </c>
      <c r="B213" s="90" t="s">
        <v>163</v>
      </c>
      <c r="C213" s="93" t="s">
        <v>137</v>
      </c>
      <c r="D213" s="92">
        <f>+D211</f>
        <v>196</v>
      </c>
      <c r="E213" s="94">
        <v>0.2</v>
      </c>
      <c r="F213" s="94">
        <v>0.05</v>
      </c>
      <c r="G213" s="94">
        <v>0.08</v>
      </c>
      <c r="H213" s="94">
        <v>0</v>
      </c>
      <c r="I213" s="88">
        <f t="shared" si="12"/>
        <v>0.33</v>
      </c>
      <c r="J213" s="88">
        <f t="shared" si="13"/>
        <v>39.200000000000003</v>
      </c>
      <c r="K213" s="88">
        <f t="shared" si="14"/>
        <v>9.8000000000000007</v>
      </c>
      <c r="L213" s="88">
        <f t="shared" si="15"/>
        <v>15.68</v>
      </c>
      <c r="M213" s="88">
        <f t="shared" si="16"/>
        <v>0</v>
      </c>
      <c r="N213" s="88">
        <f t="shared" si="17"/>
        <v>64.680000000000007</v>
      </c>
    </row>
    <row r="214" spans="1:14" ht="45">
      <c r="A214" s="85">
        <v>40.4</v>
      </c>
      <c r="B214" s="90" t="s">
        <v>141</v>
      </c>
      <c r="C214" s="93" t="s">
        <v>122</v>
      </c>
      <c r="D214" s="92">
        <f>13.14/2</f>
        <v>6.57</v>
      </c>
      <c r="E214" s="94">
        <v>5.5</v>
      </c>
      <c r="F214" s="94">
        <v>14.84</v>
      </c>
      <c r="G214" s="94">
        <v>0</v>
      </c>
      <c r="H214" s="94">
        <v>0</v>
      </c>
      <c r="I214" s="88">
        <f t="shared" si="12"/>
        <v>20.34</v>
      </c>
      <c r="J214" s="88">
        <f t="shared" si="13"/>
        <v>36.135000000000005</v>
      </c>
      <c r="K214" s="88">
        <f t="shared" si="14"/>
        <v>97.498800000000003</v>
      </c>
      <c r="L214" s="88">
        <f t="shared" si="15"/>
        <v>0</v>
      </c>
      <c r="M214" s="88">
        <f t="shared" si="16"/>
        <v>0</v>
      </c>
      <c r="N214" s="88">
        <f t="shared" si="17"/>
        <v>133.63380000000001</v>
      </c>
    </row>
    <row r="215" spans="1:14" ht="30">
      <c r="A215" s="85">
        <v>40.5</v>
      </c>
      <c r="B215" s="90" t="s">
        <v>173</v>
      </c>
      <c r="C215" s="85" t="s">
        <v>122</v>
      </c>
      <c r="D215" s="87">
        <v>0.64</v>
      </c>
      <c r="E215" s="88">
        <v>5.25</v>
      </c>
      <c r="F215" s="88">
        <v>20.75</v>
      </c>
      <c r="G215" s="88">
        <v>2</v>
      </c>
      <c r="H215" s="88">
        <v>0</v>
      </c>
      <c r="I215" s="88">
        <f t="shared" si="12"/>
        <v>28</v>
      </c>
      <c r="J215" s="88">
        <f t="shared" si="13"/>
        <v>3.36</v>
      </c>
      <c r="K215" s="88">
        <f t="shared" si="14"/>
        <v>13.280000000000001</v>
      </c>
      <c r="L215" s="88">
        <f t="shared" si="15"/>
        <v>1.28</v>
      </c>
      <c r="M215" s="88">
        <f t="shared" si="16"/>
        <v>0</v>
      </c>
      <c r="N215" s="88">
        <f t="shared" si="17"/>
        <v>17.920000000000002</v>
      </c>
    </row>
    <row r="216" spans="1:14" ht="75.75" thickBot="1">
      <c r="A216" s="85">
        <v>40.6</v>
      </c>
      <c r="B216" s="90" t="s">
        <v>197</v>
      </c>
      <c r="C216" s="85" t="s">
        <v>137</v>
      </c>
      <c r="D216" s="87">
        <f>+D153/2</f>
        <v>171</v>
      </c>
      <c r="E216" s="88">
        <v>0.9</v>
      </c>
      <c r="F216" s="88">
        <v>1.2</v>
      </c>
      <c r="G216" s="88">
        <v>0.1</v>
      </c>
      <c r="H216" s="88">
        <v>0</v>
      </c>
      <c r="I216" s="88">
        <f t="shared" si="12"/>
        <v>2.2000000000000002</v>
      </c>
      <c r="J216" s="88">
        <f t="shared" si="13"/>
        <v>153.9</v>
      </c>
      <c r="K216" s="88">
        <f t="shared" si="14"/>
        <v>205.2</v>
      </c>
      <c r="L216" s="88">
        <f t="shared" si="15"/>
        <v>17.100000000000001</v>
      </c>
      <c r="M216" s="88">
        <f t="shared" si="16"/>
        <v>0</v>
      </c>
      <c r="N216" s="88">
        <f t="shared" si="17"/>
        <v>376.20000000000005</v>
      </c>
    </row>
    <row r="217" spans="1:14" ht="16.5" thickBot="1">
      <c r="A217" s="95"/>
      <c r="B217" s="388" t="s">
        <v>160</v>
      </c>
      <c r="C217" s="389"/>
      <c r="D217" s="389"/>
      <c r="E217" s="389"/>
      <c r="F217" s="389"/>
      <c r="G217" s="389"/>
      <c r="H217" s="389"/>
      <c r="I217" s="389"/>
      <c r="J217" s="389"/>
      <c r="K217" s="389"/>
      <c r="L217" s="389"/>
      <c r="M217" s="390"/>
      <c r="N217" s="96">
        <f>+N154-N149+N210</f>
        <v>1924.5148749999998</v>
      </c>
    </row>
  </sheetData>
  <dataConsolidate/>
  <mergeCells count="217">
    <mergeCell ref="B217:M217"/>
    <mergeCell ref="A198:N198"/>
    <mergeCell ref="A199:N199"/>
    <mergeCell ref="B200:M200"/>
    <mergeCell ref="B207:M207"/>
    <mergeCell ref="A209:N209"/>
    <mergeCell ref="B210:M210"/>
    <mergeCell ref="A195:N195"/>
    <mergeCell ref="A196:A197"/>
    <mergeCell ref="B196:B197"/>
    <mergeCell ref="C196:C197"/>
    <mergeCell ref="D196:D197"/>
    <mergeCell ref="E196:I196"/>
    <mergeCell ref="J196:N196"/>
    <mergeCell ref="A192:D192"/>
    <mergeCell ref="E192:F192"/>
    <mergeCell ref="J192:K192"/>
    <mergeCell ref="M192:N192"/>
    <mergeCell ref="A193:D193"/>
    <mergeCell ref="E193:F193"/>
    <mergeCell ref="J193:K193"/>
    <mergeCell ref="M193:N193"/>
    <mergeCell ref="A190:D190"/>
    <mergeCell ref="E190:F190"/>
    <mergeCell ref="I190:L190"/>
    <mergeCell ref="M190:N190"/>
    <mergeCell ref="A191:D191"/>
    <mergeCell ref="E191:F191"/>
    <mergeCell ref="I191:J191"/>
    <mergeCell ref="A187:D187"/>
    <mergeCell ref="E187:F187"/>
    <mergeCell ref="G187:J187"/>
    <mergeCell ref="K187:L187"/>
    <mergeCell ref="M187:N187"/>
    <mergeCell ref="A189:D189"/>
    <mergeCell ref="E189:F189"/>
    <mergeCell ref="I189:J189"/>
    <mergeCell ref="K189:N189"/>
    <mergeCell ref="A185:F185"/>
    <mergeCell ref="G185:J185"/>
    <mergeCell ref="K185:L185"/>
    <mergeCell ref="M185:N185"/>
    <mergeCell ref="A186:D186"/>
    <mergeCell ref="E186:F186"/>
    <mergeCell ref="G186:J186"/>
    <mergeCell ref="K186:L186"/>
    <mergeCell ref="M186:N186"/>
    <mergeCell ref="A174:N174"/>
    <mergeCell ref="A175:N175"/>
    <mergeCell ref="B176:M176"/>
    <mergeCell ref="B179:M179"/>
    <mergeCell ref="A181:P181"/>
    <mergeCell ref="A183:N183"/>
    <mergeCell ref="A172:A173"/>
    <mergeCell ref="B172:B173"/>
    <mergeCell ref="C172:C173"/>
    <mergeCell ref="D172:D173"/>
    <mergeCell ref="E172:I172"/>
    <mergeCell ref="J172:N172"/>
    <mergeCell ref="M168:N168"/>
    <mergeCell ref="A169:D169"/>
    <mergeCell ref="E169:F169"/>
    <mergeCell ref="J169:K169"/>
    <mergeCell ref="M169:N169"/>
    <mergeCell ref="A171:N171"/>
    <mergeCell ref="A167:D167"/>
    <mergeCell ref="E167:F167"/>
    <mergeCell ref="I167:J167"/>
    <mergeCell ref="A168:D168"/>
    <mergeCell ref="E168:F168"/>
    <mergeCell ref="J168:K168"/>
    <mergeCell ref="A165:D165"/>
    <mergeCell ref="E165:F165"/>
    <mergeCell ref="I165:J165"/>
    <mergeCell ref="K165:N165"/>
    <mergeCell ref="A166:D166"/>
    <mergeCell ref="E166:F166"/>
    <mergeCell ref="I166:L166"/>
    <mergeCell ref="M166:N166"/>
    <mergeCell ref="A162:D162"/>
    <mergeCell ref="E162:F162"/>
    <mergeCell ref="G162:J162"/>
    <mergeCell ref="K162:L162"/>
    <mergeCell ref="M162:N162"/>
    <mergeCell ref="A163:D163"/>
    <mergeCell ref="E163:F163"/>
    <mergeCell ref="G163:J163"/>
    <mergeCell ref="K163:L163"/>
    <mergeCell ref="M163:N163"/>
    <mergeCell ref="B154:M154"/>
    <mergeCell ref="A157:P157"/>
    <mergeCell ref="A159:N159"/>
    <mergeCell ref="A161:F161"/>
    <mergeCell ref="G161:J161"/>
    <mergeCell ref="K161:L161"/>
    <mergeCell ref="M161:N161"/>
    <mergeCell ref="A138:N138"/>
    <mergeCell ref="A139:N139"/>
    <mergeCell ref="B140:M140"/>
    <mergeCell ref="B146:M146"/>
    <mergeCell ref="A148:N148"/>
    <mergeCell ref="B149:M149"/>
    <mergeCell ref="A135:N135"/>
    <mergeCell ref="A136:A137"/>
    <mergeCell ref="B136:B137"/>
    <mergeCell ref="C136:C137"/>
    <mergeCell ref="D136:D137"/>
    <mergeCell ref="E136:I136"/>
    <mergeCell ref="J136:N136"/>
    <mergeCell ref="A132:D132"/>
    <mergeCell ref="E132:F132"/>
    <mergeCell ref="J132:K132"/>
    <mergeCell ref="M132:N132"/>
    <mergeCell ref="A133:D133"/>
    <mergeCell ref="E133:F133"/>
    <mergeCell ref="J133:K133"/>
    <mergeCell ref="M133:N133"/>
    <mergeCell ref="A130:D130"/>
    <mergeCell ref="E130:F130"/>
    <mergeCell ref="I130:L130"/>
    <mergeCell ref="M130:N130"/>
    <mergeCell ref="A131:D131"/>
    <mergeCell ref="E131:F131"/>
    <mergeCell ref="I131:J131"/>
    <mergeCell ref="A127:D127"/>
    <mergeCell ref="E127:F127"/>
    <mergeCell ref="G127:J127"/>
    <mergeCell ref="K127:L127"/>
    <mergeCell ref="M127:N127"/>
    <mergeCell ref="A129:D129"/>
    <mergeCell ref="E129:F129"/>
    <mergeCell ref="I129:J129"/>
    <mergeCell ref="K129:N129"/>
    <mergeCell ref="A123:N123"/>
    <mergeCell ref="A125:F125"/>
    <mergeCell ref="G125:J125"/>
    <mergeCell ref="K125:L125"/>
    <mergeCell ref="M125:N125"/>
    <mergeCell ref="A126:D126"/>
    <mergeCell ref="E126:F126"/>
    <mergeCell ref="G126:J126"/>
    <mergeCell ref="K126:L126"/>
    <mergeCell ref="M126:N126"/>
    <mergeCell ref="A108:N108"/>
    <mergeCell ref="B109:M109"/>
    <mergeCell ref="B115:M115"/>
    <mergeCell ref="B117:M117"/>
    <mergeCell ref="B119:M119"/>
    <mergeCell ref="A121:P121"/>
    <mergeCell ref="B92:M92"/>
    <mergeCell ref="B96:M96"/>
    <mergeCell ref="B99:M99"/>
    <mergeCell ref="B101:M101"/>
    <mergeCell ref="B104:M104"/>
    <mergeCell ref="B106:M106"/>
    <mergeCell ref="B73:M73"/>
    <mergeCell ref="A75:N75"/>
    <mergeCell ref="B76:M76"/>
    <mergeCell ref="B79:M79"/>
    <mergeCell ref="B83:M83"/>
    <mergeCell ref="B86:M86"/>
    <mergeCell ref="B55:M55"/>
    <mergeCell ref="B58:M58"/>
    <mergeCell ref="B60:M60"/>
    <mergeCell ref="B64:M64"/>
    <mergeCell ref="B68:M68"/>
    <mergeCell ref="B71:M71"/>
    <mergeCell ref="A33:N33"/>
    <mergeCell ref="A34:N34"/>
    <mergeCell ref="B35:M35"/>
    <mergeCell ref="B38:M38"/>
    <mergeCell ref="B42:M42"/>
    <mergeCell ref="B50:M50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5"/>
  <sheetViews>
    <sheetView showGridLines="0" zoomScale="90" zoomScaleNormal="90" workbookViewId="0">
      <selection activeCell="K15" sqref="K15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211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4" t="s">
        <v>223</v>
      </c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5" t="s">
        <v>92</v>
      </c>
      <c r="B20" s="346"/>
      <c r="C20" s="346"/>
      <c r="D20" s="346"/>
      <c r="E20" s="346"/>
      <c r="F20" s="347"/>
      <c r="G20" s="348" t="s">
        <v>213</v>
      </c>
      <c r="H20" s="398"/>
      <c r="I20" s="398"/>
      <c r="J20" s="349"/>
      <c r="K20" s="350" t="s">
        <v>96</v>
      </c>
      <c r="L20" s="351"/>
      <c r="M20" s="348" t="s">
        <v>98</v>
      </c>
      <c r="N20" s="349"/>
      <c r="O20" s="56"/>
      <c r="P20" s="57"/>
    </row>
    <row r="21" spans="1:16" ht="21">
      <c r="A21" s="328" t="s">
        <v>99</v>
      </c>
      <c r="B21" s="329"/>
      <c r="C21" s="329"/>
      <c r="D21" s="330"/>
      <c r="E21" s="331">
        <f>+G21+K21+M21</f>
        <v>24117.881708333327</v>
      </c>
      <c r="F21" s="332"/>
      <c r="G21" s="333">
        <f>+N71</f>
        <v>19635.663033333327</v>
      </c>
      <c r="H21" s="399"/>
      <c r="I21" s="399"/>
      <c r="J21" s="334"/>
      <c r="K21" s="333">
        <f>+N104</f>
        <v>1681.9486749999999</v>
      </c>
      <c r="L21" s="335"/>
      <c r="M21" s="333">
        <f>+N117</f>
        <v>2800.27</v>
      </c>
      <c r="N21" s="334"/>
      <c r="O21" s="60"/>
      <c r="P21" s="61"/>
    </row>
    <row r="22" spans="1:16" ht="21.75" thickBot="1">
      <c r="A22" s="336" t="s">
        <v>100</v>
      </c>
      <c r="B22" s="337"/>
      <c r="C22" s="337"/>
      <c r="D22" s="337"/>
      <c r="E22" s="338">
        <f>+G22+K22</f>
        <v>17981.927608333332</v>
      </c>
      <c r="F22" s="339"/>
      <c r="G22" s="400">
        <f>+N48+N53+N56+N58+N62+N66</f>
        <v>16791.161633333333</v>
      </c>
      <c r="H22" s="401"/>
      <c r="I22" s="401"/>
      <c r="J22" s="402"/>
      <c r="K22" s="340">
        <f>+N84+N90+N97+N99</f>
        <v>1190.7659749999998</v>
      </c>
      <c r="L22" s="341"/>
      <c r="M22" s="400"/>
      <c r="N22" s="402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59" t="s">
        <v>101</v>
      </c>
      <c r="B24" s="360"/>
      <c r="C24" s="360"/>
      <c r="D24" s="360"/>
      <c r="E24" s="331">
        <f>+N49+N51+N54+N57+N59+N85+N87+N91+N92</f>
        <v>8865.1362083333333</v>
      </c>
      <c r="F24" s="332"/>
      <c r="G24" s="71">
        <f>+E24/E21</f>
        <v>0.36757524211880549</v>
      </c>
      <c r="H24" s="68"/>
      <c r="I24" s="361">
        <f>+E21-E24</f>
        <v>15252.745499999994</v>
      </c>
      <c r="J24" s="361"/>
      <c r="K24" s="357"/>
      <c r="L24" s="357"/>
      <c r="M24" s="357"/>
      <c r="N24" s="357"/>
      <c r="O24" s="66"/>
      <c r="P24" s="66"/>
    </row>
    <row r="25" spans="1:16" ht="21.75" thickBot="1">
      <c r="A25" s="352" t="s">
        <v>102</v>
      </c>
      <c r="B25" s="353"/>
      <c r="C25" s="353"/>
      <c r="D25" s="353"/>
      <c r="E25" s="354">
        <f>+L36+L37+L39+L40+L41+L43+L44+L45+L46+L49+L50+L51+L52+L54+L55+L57+L59+L60+L61+L63+L64+L65+L67+L68+L70+L75+L76+L78+L79+L80+L82+L83+L85+L86+L87+L88+L89+L91+L92+L93+L95+L96+L98+L100+L101+L103+L110+L108+L109+L111+L112+L114+L116</f>
        <v>1547.3730166666664</v>
      </c>
      <c r="F25" s="355"/>
      <c r="G25" s="72">
        <f>+E25/E21</f>
        <v>6.4158744759578556E-2</v>
      </c>
      <c r="H25" s="68"/>
      <c r="I25" s="362" t="s">
        <v>103</v>
      </c>
      <c r="J25" s="363"/>
      <c r="K25" s="363"/>
      <c r="L25" s="363"/>
      <c r="M25" s="364">
        <f>+E21-E24</f>
        <v>15252.745499999994</v>
      </c>
      <c r="N25" s="365"/>
      <c r="O25" s="66"/>
      <c r="P25" s="66"/>
    </row>
    <row r="26" spans="1:16" ht="21">
      <c r="A26" s="352" t="s">
        <v>104</v>
      </c>
      <c r="B26" s="353"/>
      <c r="C26" s="353"/>
      <c r="D26" s="353"/>
      <c r="E26" s="354">
        <f>+J36+J37+J39+J40+J41+J44+J43+J45+J46+J49+J50+J51+J52+J54+J55+J57+J59+J60+J61+J63+J64+J65+J67+J68+J70+J75+J76+J78+J79+J80+J82+J83+J85+J86+J87+J88+J89+J91+J92+J93+J95+J96+J98+J100+J101+J103+J108+J109+J111+J110+J112+J114+J116</f>
        <v>6346.8996249999991</v>
      </c>
      <c r="F26" s="355"/>
      <c r="G26" s="72">
        <f>+E26/E21</f>
        <v>0.26316157039641619</v>
      </c>
      <c r="H26" s="68"/>
      <c r="I26" s="356"/>
      <c r="J26" s="356"/>
      <c r="K26" s="69"/>
      <c r="L26" s="70"/>
      <c r="M26" s="68"/>
      <c r="N26" s="66"/>
      <c r="O26" s="66"/>
      <c r="P26" s="66"/>
    </row>
    <row r="27" spans="1:16" ht="21">
      <c r="A27" s="352" t="s">
        <v>105</v>
      </c>
      <c r="B27" s="353"/>
      <c r="C27" s="353"/>
      <c r="D27" s="353"/>
      <c r="E27" s="354">
        <f>+K36+K37+K39+K40+K41+K44+K43+K45+K46+K49+K50+K51+K52+K54+K55+K57+K59+K60+K61+K63+K64+K65+K67+K68+K70+K75+K76+K78+K79+K80+K82+K83+K85+K86+K87+K88+K89+K91+K92+K93+K95+K96+K98+K100+K101+K103+K108+K109+K111+K110+K112+K114+K116</f>
        <v>14625.241066666666</v>
      </c>
      <c r="F27" s="355"/>
      <c r="G27" s="72">
        <f>+E27/E21</f>
        <v>0.60640653451804938</v>
      </c>
      <c r="H27" s="68"/>
      <c r="I27" s="69"/>
      <c r="J27" s="357">
        <f>+E25+E26+E27+E28</f>
        <v>23419.513708333332</v>
      </c>
      <c r="K27" s="358"/>
      <c r="L27" s="70"/>
      <c r="M27" s="357"/>
      <c r="N27" s="357"/>
      <c r="O27" s="66"/>
      <c r="P27" s="66"/>
    </row>
    <row r="28" spans="1:16" ht="21.75" thickBot="1">
      <c r="A28" s="336" t="s">
        <v>106</v>
      </c>
      <c r="B28" s="337"/>
      <c r="C28" s="337"/>
      <c r="D28" s="337"/>
      <c r="E28" s="338">
        <f>+M110+M112</f>
        <v>900</v>
      </c>
      <c r="F28" s="339"/>
      <c r="G28" s="72">
        <f>+E28/E21</f>
        <v>3.7316710102654978E-2</v>
      </c>
      <c r="H28" s="68"/>
      <c r="I28" s="69"/>
      <c r="J28" s="357"/>
      <c r="K28" s="358"/>
      <c r="L28" s="70"/>
      <c r="M28" s="357"/>
      <c r="N28" s="357"/>
      <c r="O28" s="66"/>
      <c r="P28" s="66"/>
    </row>
    <row r="29" spans="1:16" ht="21.75" thickBot="1">
      <c r="A29" s="378"/>
      <c r="B29" s="378"/>
      <c r="C29" s="378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6" t="s">
        <v>107</v>
      </c>
      <c r="B30" s="367"/>
      <c r="C30" s="367"/>
      <c r="D30" s="367"/>
      <c r="E30" s="367"/>
      <c r="F30" s="367"/>
      <c r="G30" s="367"/>
      <c r="H30" s="367"/>
      <c r="I30" s="367"/>
      <c r="J30" s="367"/>
      <c r="K30" s="367"/>
      <c r="L30" s="367"/>
      <c r="M30" s="367"/>
      <c r="N30" s="368"/>
      <c r="O30" s="73"/>
    </row>
    <row r="31" spans="1:16">
      <c r="A31" s="369" t="s">
        <v>108</v>
      </c>
      <c r="B31" s="371" t="s">
        <v>109</v>
      </c>
      <c r="C31" s="371" t="s">
        <v>110</v>
      </c>
      <c r="D31" s="373" t="s">
        <v>111</v>
      </c>
      <c r="E31" s="375" t="s">
        <v>112</v>
      </c>
      <c r="F31" s="376"/>
      <c r="G31" s="376"/>
      <c r="H31" s="376"/>
      <c r="I31" s="376"/>
      <c r="J31" s="369" t="s">
        <v>113</v>
      </c>
      <c r="K31" s="371"/>
      <c r="L31" s="371"/>
      <c r="M31" s="371"/>
      <c r="N31" s="377"/>
      <c r="O31" s="74"/>
    </row>
    <row r="32" spans="1:16" ht="26.25" thickBot="1">
      <c r="A32" s="370"/>
      <c r="B32" s="372"/>
      <c r="C32" s="372"/>
      <c r="D32" s="374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2"/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4"/>
      <c r="O33" s="80"/>
    </row>
    <row r="34" spans="1:17" ht="24" thickBot="1">
      <c r="A34" s="385" t="s">
        <v>214</v>
      </c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7"/>
      <c r="O34" s="80"/>
    </row>
    <row r="35" spans="1:17" ht="16.5" thickBot="1">
      <c r="A35" s="81">
        <v>10</v>
      </c>
      <c r="B35" s="379" t="s">
        <v>120</v>
      </c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1"/>
      <c r="N35" s="82">
        <f>+SUM(N36:N37)</f>
        <v>59.038200000000003</v>
      </c>
      <c r="O35" s="83"/>
      <c r="P35" s="84">
        <f>+N35/N71</f>
        <v>3.0066822749900157E-3</v>
      </c>
    </row>
    <row r="36" spans="1:17" ht="17.25">
      <c r="A36" s="85">
        <v>10.1</v>
      </c>
      <c r="B36" s="107" t="s">
        <v>121</v>
      </c>
      <c r="C36" s="85" t="s">
        <v>122</v>
      </c>
      <c r="D36" s="87">
        <f>19.35+19.35+14.86+15.15+6.98</f>
        <v>75.690000000000012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11.353500000000002</v>
      </c>
      <c r="K36" s="88">
        <f>+F36*D36</f>
        <v>0</v>
      </c>
      <c r="L36" s="88">
        <f>+G36*D36</f>
        <v>15.138000000000003</v>
      </c>
      <c r="M36" s="88">
        <f>+H36*D36</f>
        <v>0</v>
      </c>
      <c r="N36" s="88">
        <f>+I36*D36</f>
        <v>26.491500000000002</v>
      </c>
      <c r="O36" s="88"/>
    </row>
    <row r="37" spans="1:17" ht="18" thickBot="1">
      <c r="A37" s="85">
        <v>10.199999999999999</v>
      </c>
      <c r="B37" s="107" t="s">
        <v>123</v>
      </c>
      <c r="C37" s="85" t="s">
        <v>122</v>
      </c>
      <c r="D37" s="87">
        <f>+D36</f>
        <v>75.690000000000012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5" si="0">+E37+F37+G37+H37</f>
        <v>0.42999999999999994</v>
      </c>
      <c r="J37" s="88">
        <f t="shared" ref="J37:J65" si="1">+E37*D37</f>
        <v>13.624200000000002</v>
      </c>
      <c r="K37" s="88">
        <f t="shared" ref="K37:K65" si="2">+F37*D37</f>
        <v>11.353500000000002</v>
      </c>
      <c r="L37" s="88">
        <f t="shared" ref="L37:L65" si="3">+G37*D37</f>
        <v>7.5690000000000017</v>
      </c>
      <c r="M37" s="88">
        <f t="shared" ref="M37:M65" si="4">+H37*D37</f>
        <v>0</v>
      </c>
      <c r="N37" s="88">
        <f t="shared" ref="N37:N65" si="5">+I37*D37</f>
        <v>32.546700000000001</v>
      </c>
      <c r="O37" s="88"/>
    </row>
    <row r="38" spans="1:17" ht="16.5" thickBot="1">
      <c r="A38" s="81">
        <v>20</v>
      </c>
      <c r="B38" s="379" t="s">
        <v>124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1"/>
      <c r="N38" s="82">
        <f>+N39+N40+N41</f>
        <v>221.33459999999999</v>
      </c>
      <c r="O38" s="83"/>
      <c r="P38" s="84">
        <f>+N38/N71</f>
        <v>1.1272071619087389E-2</v>
      </c>
    </row>
    <row r="39" spans="1:17" ht="17.25">
      <c r="A39" s="85">
        <v>20.100000000000001</v>
      </c>
      <c r="B39" s="107" t="s">
        <v>125</v>
      </c>
      <c r="C39" s="85" t="s">
        <v>126</v>
      </c>
      <c r="D39" s="87">
        <f>5.81+5.81+4.46+4.55+2.09</f>
        <v>22.72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13.632</v>
      </c>
      <c r="K39" s="88">
        <f t="shared" si="2"/>
        <v>0</v>
      </c>
      <c r="L39" s="88">
        <f t="shared" si="3"/>
        <v>14.313599999999999</v>
      </c>
      <c r="M39" s="88">
        <f t="shared" si="4"/>
        <v>0</v>
      </c>
      <c r="N39" s="88">
        <f t="shared" si="5"/>
        <v>27.945599999999999</v>
      </c>
      <c r="O39" s="88"/>
    </row>
    <row r="40" spans="1:17" ht="17.25">
      <c r="A40" s="85">
        <v>20.2</v>
      </c>
      <c r="B40" s="107" t="s">
        <v>127</v>
      </c>
      <c r="C40" s="85" t="s">
        <v>126</v>
      </c>
      <c r="D40" s="87">
        <f>9.68+9.68+7.43+7.58+3.49</f>
        <v>37.86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18.93</v>
      </c>
      <c r="K40" s="88">
        <f t="shared" si="2"/>
        <v>37.86</v>
      </c>
      <c r="L40" s="88">
        <f t="shared" si="3"/>
        <v>28.395</v>
      </c>
      <c r="M40" s="88">
        <f t="shared" si="4"/>
        <v>0</v>
      </c>
      <c r="N40" s="88">
        <f t="shared" si="5"/>
        <v>85.185000000000002</v>
      </c>
      <c r="O40" s="88"/>
    </row>
    <row r="41" spans="1:17" ht="30.75" thickBot="1">
      <c r="A41" s="85">
        <v>20.3</v>
      </c>
      <c r="B41" s="108" t="s">
        <v>128</v>
      </c>
      <c r="C41" s="85" t="s">
        <v>126</v>
      </c>
      <c r="D41" s="87">
        <f>+D39*1.27</f>
        <v>28.854399999999998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28.854399999999998</v>
      </c>
      <c r="K41" s="88">
        <f t="shared" si="2"/>
        <v>0</v>
      </c>
      <c r="L41" s="88">
        <f t="shared" si="3"/>
        <v>79.349599999999995</v>
      </c>
      <c r="M41" s="88">
        <f t="shared" si="4"/>
        <v>0</v>
      </c>
      <c r="N41" s="88">
        <f t="shared" si="5"/>
        <v>108.20399999999999</v>
      </c>
      <c r="O41" s="88"/>
    </row>
    <row r="42" spans="1:17" ht="16.5" thickBot="1">
      <c r="A42" s="81">
        <v>30</v>
      </c>
      <c r="B42" s="379" t="s">
        <v>6</v>
      </c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1"/>
      <c r="N42" s="82">
        <f>SUM(N43:O47)</f>
        <v>2526.2836000000002</v>
      </c>
      <c r="O42" s="83"/>
      <c r="P42" s="84">
        <f>+N42/N71</f>
        <v>0.12865792184920893</v>
      </c>
      <c r="Q42" s="91"/>
    </row>
    <row r="43" spans="1:17" ht="17.25">
      <c r="A43" s="85">
        <v>30.1</v>
      </c>
      <c r="B43" s="107" t="s">
        <v>129</v>
      </c>
      <c r="C43" s="85" t="s">
        <v>126</v>
      </c>
      <c r="D43" s="92">
        <v>11.52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23.04</v>
      </c>
      <c r="K43" s="88">
        <f t="shared" si="2"/>
        <v>0</v>
      </c>
      <c r="L43" s="88">
        <f t="shared" si="3"/>
        <v>6.6815999999999995</v>
      </c>
      <c r="M43" s="88">
        <f t="shared" si="4"/>
        <v>0</v>
      </c>
      <c r="N43" s="88">
        <f t="shared" si="5"/>
        <v>29.721599999999999</v>
      </c>
      <c r="O43" s="88"/>
    </row>
    <row r="44" spans="1:17" ht="30">
      <c r="A44" s="85">
        <v>30.2</v>
      </c>
      <c r="B44" s="108" t="s">
        <v>130</v>
      </c>
      <c r="C44" s="85" t="s">
        <v>126</v>
      </c>
      <c r="D44" s="92">
        <v>1.1599999999999999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3.4799999999999995</v>
      </c>
      <c r="K44" s="88">
        <f t="shared" si="2"/>
        <v>3.7699999999999996</v>
      </c>
      <c r="L44" s="88">
        <f t="shared" si="3"/>
        <v>2.3199999999999998</v>
      </c>
      <c r="M44" s="88">
        <f t="shared" si="4"/>
        <v>0</v>
      </c>
      <c r="N44" s="88">
        <f t="shared" si="5"/>
        <v>9.5699999999999985</v>
      </c>
      <c r="O44" s="88"/>
    </row>
    <row r="45" spans="1:17" ht="30">
      <c r="A45" s="85">
        <v>30.3</v>
      </c>
      <c r="B45" s="108" t="s">
        <v>128</v>
      </c>
      <c r="C45" s="85" t="s">
        <v>126</v>
      </c>
      <c r="D45" s="92">
        <f>+D43*1.27</f>
        <v>14.6304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14.6304</v>
      </c>
      <c r="K45" s="88">
        <f t="shared" si="2"/>
        <v>0</v>
      </c>
      <c r="L45" s="88">
        <f t="shared" si="3"/>
        <v>40.233600000000003</v>
      </c>
      <c r="M45" s="88">
        <f t="shared" si="4"/>
        <v>0</v>
      </c>
      <c r="N45" s="88">
        <f t="shared" si="5"/>
        <v>54.863999999999997</v>
      </c>
      <c r="O45" s="88"/>
    </row>
    <row r="46" spans="1:17" ht="30">
      <c r="A46" s="85">
        <v>30.4</v>
      </c>
      <c r="B46" s="108" t="s">
        <v>203</v>
      </c>
      <c r="C46" s="85" t="s">
        <v>126</v>
      </c>
      <c r="D46" s="92">
        <v>11.52</v>
      </c>
      <c r="E46" s="88">
        <v>14.25</v>
      </c>
      <c r="F46" s="88">
        <v>120.75</v>
      </c>
      <c r="G46" s="88">
        <v>15.5</v>
      </c>
      <c r="H46" s="88">
        <v>0</v>
      </c>
      <c r="I46" s="88">
        <f t="shared" si="0"/>
        <v>150.5</v>
      </c>
      <c r="J46" s="88">
        <f t="shared" si="1"/>
        <v>164.16</v>
      </c>
      <c r="K46" s="88">
        <f t="shared" si="2"/>
        <v>1391.04</v>
      </c>
      <c r="L46" s="88">
        <f t="shared" si="3"/>
        <v>178.56</v>
      </c>
      <c r="M46" s="88">
        <f t="shared" si="4"/>
        <v>0</v>
      </c>
      <c r="N46" s="88">
        <f t="shared" si="5"/>
        <v>1733.76</v>
      </c>
      <c r="O46" s="88"/>
    </row>
    <row r="47" spans="1:17" ht="16.5" thickBot="1">
      <c r="A47" s="85">
        <v>30.5</v>
      </c>
      <c r="B47" s="108" t="s">
        <v>204</v>
      </c>
      <c r="C47" s="93" t="s">
        <v>137</v>
      </c>
      <c r="D47" s="92">
        <v>450.56</v>
      </c>
      <c r="E47" s="94">
        <v>0.45</v>
      </c>
      <c r="F47" s="94">
        <v>1</v>
      </c>
      <c r="G47" s="94">
        <v>0.1</v>
      </c>
      <c r="H47" s="94">
        <v>0</v>
      </c>
      <c r="I47" s="94">
        <f>+E47+F47+G47+H47</f>
        <v>1.55</v>
      </c>
      <c r="J47" s="94">
        <f>+E47*D47</f>
        <v>202.75200000000001</v>
      </c>
      <c r="K47" s="88">
        <f>+F47*D47</f>
        <v>450.56</v>
      </c>
      <c r="L47" s="88">
        <f>+G47*D47</f>
        <v>45.056000000000004</v>
      </c>
      <c r="M47" s="88">
        <f>+H47*D47</f>
        <v>0</v>
      </c>
      <c r="N47" s="88">
        <f>+I47*D47</f>
        <v>698.36800000000005</v>
      </c>
      <c r="O47" s="88"/>
    </row>
    <row r="48" spans="1:17" ht="16.5" thickBot="1">
      <c r="A48" s="81">
        <v>40</v>
      </c>
      <c r="B48" s="379" t="s">
        <v>8</v>
      </c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1"/>
      <c r="N48" s="82">
        <f>SUM(N49:N52)</f>
        <v>6872.4777999999988</v>
      </c>
      <c r="O48" s="83"/>
      <c r="P48" s="84">
        <f>+N48/N71</f>
        <v>0.34999978296293544</v>
      </c>
    </row>
    <row r="49" spans="1:16" ht="60">
      <c r="A49" s="85">
        <v>40.1</v>
      </c>
      <c r="B49" s="90" t="s">
        <v>136</v>
      </c>
      <c r="C49" s="93" t="s">
        <v>137</v>
      </c>
      <c r="D49" s="92">
        <f>+'Wood Rural'!Q410+'Wood Rural'!Q410+'Wood Rural'!Q463+'Wood Rural'!Q509</f>
        <v>2117.9999999999995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953.0999999999998</v>
      </c>
      <c r="K49" s="88">
        <f t="shared" si="2"/>
        <v>2117.9999999999995</v>
      </c>
      <c r="L49" s="88">
        <f t="shared" si="3"/>
        <v>211.79999999999995</v>
      </c>
      <c r="M49" s="88">
        <f t="shared" si="4"/>
        <v>0</v>
      </c>
      <c r="N49" s="88">
        <f t="shared" si="5"/>
        <v>3282.8999999999992</v>
      </c>
      <c r="O49" s="88"/>
    </row>
    <row r="50" spans="1:16">
      <c r="A50" s="85">
        <v>40.200000000000003</v>
      </c>
      <c r="B50" s="90" t="s">
        <v>138</v>
      </c>
      <c r="C50" s="93" t="s">
        <v>139</v>
      </c>
      <c r="D50" s="92">
        <v>1</v>
      </c>
      <c r="E50" s="94">
        <v>0</v>
      </c>
      <c r="F50" s="94">
        <v>80.599999999999994</v>
      </c>
      <c r="G50" s="94">
        <v>20</v>
      </c>
      <c r="H50" s="88">
        <v>0</v>
      </c>
      <c r="I50" s="88">
        <f t="shared" si="0"/>
        <v>100.6</v>
      </c>
      <c r="J50" s="88">
        <f t="shared" si="1"/>
        <v>0</v>
      </c>
      <c r="K50" s="88">
        <f t="shared" si="2"/>
        <v>80.599999999999994</v>
      </c>
      <c r="L50" s="88">
        <f t="shared" si="3"/>
        <v>20</v>
      </c>
      <c r="M50" s="88">
        <f t="shared" si="4"/>
        <v>0</v>
      </c>
      <c r="N50" s="88">
        <f t="shared" si="5"/>
        <v>100.6</v>
      </c>
      <c r="O50" s="88"/>
    </row>
    <row r="51" spans="1:16" ht="60">
      <c r="A51" s="85">
        <v>40.299999999999997</v>
      </c>
      <c r="B51" s="90" t="s">
        <v>140</v>
      </c>
      <c r="C51" s="93" t="s">
        <v>137</v>
      </c>
      <c r="D51" s="92">
        <f>+D49</f>
        <v>2117.9999999999995</v>
      </c>
      <c r="E51" s="94">
        <v>0.2</v>
      </c>
      <c r="F51" s="94">
        <v>0.05</v>
      </c>
      <c r="G51" s="94">
        <v>0.08</v>
      </c>
      <c r="H51" s="88">
        <v>0</v>
      </c>
      <c r="I51" s="88">
        <f t="shared" si="0"/>
        <v>0.33</v>
      </c>
      <c r="J51" s="88">
        <f t="shared" si="1"/>
        <v>423.59999999999991</v>
      </c>
      <c r="K51" s="88">
        <f t="shared" si="2"/>
        <v>105.89999999999998</v>
      </c>
      <c r="L51" s="88">
        <f t="shared" si="3"/>
        <v>169.43999999999997</v>
      </c>
      <c r="M51" s="88">
        <f t="shared" si="4"/>
        <v>0</v>
      </c>
      <c r="N51" s="88">
        <f t="shared" si="5"/>
        <v>698.93999999999983</v>
      </c>
      <c r="O51" s="88"/>
    </row>
    <row r="52" spans="1:16" ht="45.75" thickBot="1">
      <c r="A52" s="85">
        <v>40.4</v>
      </c>
      <c r="B52" s="90" t="s">
        <v>141</v>
      </c>
      <c r="C52" s="93" t="s">
        <v>122</v>
      </c>
      <c r="D52" s="92">
        <f>37.25+37.25+53.05+9.62</f>
        <v>137.16999999999999</v>
      </c>
      <c r="E52" s="94">
        <v>5.5</v>
      </c>
      <c r="F52" s="94">
        <v>14.84</v>
      </c>
      <c r="G52" s="94">
        <v>0</v>
      </c>
      <c r="H52" s="88">
        <v>0</v>
      </c>
      <c r="I52" s="88">
        <f t="shared" si="0"/>
        <v>20.34</v>
      </c>
      <c r="J52" s="88">
        <f t="shared" si="1"/>
        <v>754.43499999999995</v>
      </c>
      <c r="K52" s="88">
        <f t="shared" si="2"/>
        <v>2035.6027999999999</v>
      </c>
      <c r="L52" s="88">
        <f t="shared" si="3"/>
        <v>0</v>
      </c>
      <c r="M52" s="88">
        <f t="shared" si="4"/>
        <v>0</v>
      </c>
      <c r="N52" s="88">
        <f t="shared" si="5"/>
        <v>2790.0377999999996</v>
      </c>
      <c r="O52" s="88"/>
    </row>
    <row r="53" spans="1:16" ht="16.5" thickBot="1">
      <c r="A53" s="81">
        <v>50</v>
      </c>
      <c r="B53" s="379" t="s">
        <v>142</v>
      </c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1"/>
      <c r="N53" s="82">
        <f>+N54+N55</f>
        <v>1889.2275</v>
      </c>
      <c r="O53" s="83"/>
      <c r="P53" s="84">
        <f>+N53/N71</f>
        <v>9.6214092531169651E-2</v>
      </c>
    </row>
    <row r="54" spans="1:16" ht="45">
      <c r="A54" s="85">
        <v>50.1</v>
      </c>
      <c r="B54" s="90" t="s">
        <v>215</v>
      </c>
      <c r="C54" s="85" t="s">
        <v>137</v>
      </c>
      <c r="D54" s="92">
        <f>+'Wood Rural'!Q450</f>
        <v>674</v>
      </c>
      <c r="E54" s="94">
        <v>0.45</v>
      </c>
      <c r="F54" s="94">
        <v>1</v>
      </c>
      <c r="G54" s="94">
        <v>0.1</v>
      </c>
      <c r="H54" s="88">
        <v>0</v>
      </c>
      <c r="I54" s="88">
        <f t="shared" si="0"/>
        <v>1.55</v>
      </c>
      <c r="J54" s="88">
        <f t="shared" si="1"/>
        <v>303.3</v>
      </c>
      <c r="K54" s="88">
        <f t="shared" si="2"/>
        <v>674</v>
      </c>
      <c r="L54" s="88">
        <f t="shared" si="3"/>
        <v>67.400000000000006</v>
      </c>
      <c r="M54" s="88">
        <f t="shared" si="4"/>
        <v>0</v>
      </c>
      <c r="N54" s="88">
        <f t="shared" si="5"/>
        <v>1044.7</v>
      </c>
      <c r="O54" s="88"/>
    </row>
    <row r="55" spans="1:16" ht="45.75" thickBot="1">
      <c r="A55" s="85">
        <v>50.2</v>
      </c>
      <c r="B55" s="90" t="s">
        <v>144</v>
      </c>
      <c r="C55" s="85" t="s">
        <v>122</v>
      </c>
      <c r="D55" s="87">
        <v>80.05</v>
      </c>
      <c r="E55" s="88">
        <v>2.25</v>
      </c>
      <c r="F55" s="88">
        <v>7.65</v>
      </c>
      <c r="G55" s="88">
        <v>0.65</v>
      </c>
      <c r="H55" s="88">
        <v>0</v>
      </c>
      <c r="I55" s="88">
        <f t="shared" si="0"/>
        <v>10.55</v>
      </c>
      <c r="J55" s="88">
        <f t="shared" si="1"/>
        <v>180.11249999999998</v>
      </c>
      <c r="K55" s="88">
        <f t="shared" si="2"/>
        <v>612.38250000000005</v>
      </c>
      <c r="L55" s="88">
        <f t="shared" si="3"/>
        <v>52.032499999999999</v>
      </c>
      <c r="M55" s="88">
        <f t="shared" si="4"/>
        <v>0</v>
      </c>
      <c r="N55" s="88">
        <f t="shared" si="5"/>
        <v>844.52750000000003</v>
      </c>
      <c r="O55" s="88"/>
    </row>
    <row r="56" spans="1:16" ht="16.5" thickBot="1">
      <c r="A56" s="81">
        <v>60</v>
      </c>
      <c r="B56" s="379" t="s">
        <v>145</v>
      </c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1"/>
      <c r="N56" s="82">
        <f>SUM(N57:N57)</f>
        <v>2144.511</v>
      </c>
      <c r="O56" s="83"/>
      <c r="P56" s="84">
        <f>+N56/N71</f>
        <v>0.10921510500355894</v>
      </c>
    </row>
    <row r="57" spans="1:16" ht="60.75" thickBot="1">
      <c r="A57" s="85">
        <v>60.1</v>
      </c>
      <c r="B57" s="90" t="s">
        <v>146</v>
      </c>
      <c r="C57" s="93" t="s">
        <v>137</v>
      </c>
      <c r="D57" s="92">
        <f>+'Wood Rural'!Q440+'Wood Rural'!Q440+341.19</f>
        <v>1128.69</v>
      </c>
      <c r="E57" s="94">
        <v>0.6</v>
      </c>
      <c r="F57" s="94">
        <v>1.2</v>
      </c>
      <c r="G57" s="94">
        <v>0.1</v>
      </c>
      <c r="H57" s="94">
        <v>0</v>
      </c>
      <c r="I57" s="94">
        <f t="shared" si="0"/>
        <v>1.9</v>
      </c>
      <c r="J57" s="94">
        <f t="shared" si="1"/>
        <v>677.21400000000006</v>
      </c>
      <c r="K57" s="88">
        <f t="shared" si="2"/>
        <v>1354.4280000000001</v>
      </c>
      <c r="L57" s="88">
        <f t="shared" si="3"/>
        <v>112.86900000000001</v>
      </c>
      <c r="M57" s="88">
        <f t="shared" si="4"/>
        <v>0</v>
      </c>
      <c r="N57" s="88">
        <f t="shared" si="5"/>
        <v>2144.511</v>
      </c>
      <c r="O57" s="88"/>
    </row>
    <row r="58" spans="1:16" ht="16.5" thickBot="1">
      <c r="A58" s="81">
        <v>70</v>
      </c>
      <c r="B58" s="379" t="s">
        <v>7</v>
      </c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1"/>
      <c r="N58" s="82">
        <f>SUM(N59:O61)</f>
        <v>3075.5333333333338</v>
      </c>
      <c r="O58" s="83"/>
      <c r="P58" s="84">
        <f>+N58/N71</f>
        <v>0.15662997109455054</v>
      </c>
    </row>
    <row r="59" spans="1:16" ht="45">
      <c r="A59" s="85">
        <v>70.099999999999994</v>
      </c>
      <c r="B59" s="90" t="s">
        <v>216</v>
      </c>
      <c r="C59" s="93" t="s">
        <v>137</v>
      </c>
      <c r="D59" s="92">
        <f>+'Wood Rural'!Q443+'Wood Rural'!Q443+'Wood Rural'!Q497+'Wood Rural'!Q520+'Wood Rural'!Q528</f>
        <v>738.66666666666674</v>
      </c>
      <c r="E59" s="94">
        <v>0.45</v>
      </c>
      <c r="F59" s="94">
        <v>1</v>
      </c>
      <c r="G59" s="94">
        <v>0.1</v>
      </c>
      <c r="H59" s="94">
        <v>0</v>
      </c>
      <c r="I59" s="94">
        <f t="shared" si="0"/>
        <v>1.55</v>
      </c>
      <c r="J59" s="94">
        <f t="shared" si="1"/>
        <v>332.40000000000003</v>
      </c>
      <c r="K59" s="88">
        <f t="shared" si="2"/>
        <v>738.66666666666674</v>
      </c>
      <c r="L59" s="88">
        <f t="shared" si="3"/>
        <v>73.866666666666674</v>
      </c>
      <c r="M59" s="88">
        <f t="shared" si="4"/>
        <v>0</v>
      </c>
      <c r="N59" s="88">
        <f t="shared" si="5"/>
        <v>1144.9333333333334</v>
      </c>
      <c r="O59" s="88"/>
    </row>
    <row r="60" spans="1:16" ht="30">
      <c r="A60" s="85">
        <v>70.2</v>
      </c>
      <c r="B60" s="90" t="s">
        <v>148</v>
      </c>
      <c r="C60" s="93" t="s">
        <v>122</v>
      </c>
      <c r="D60" s="92">
        <f>13.26+13.26+9.91+11.49+4.95</f>
        <v>52.870000000000005</v>
      </c>
      <c r="E60" s="94">
        <v>4.5</v>
      </c>
      <c r="F60" s="94">
        <v>15.1</v>
      </c>
      <c r="G60" s="94">
        <v>0</v>
      </c>
      <c r="H60" s="94">
        <v>0</v>
      </c>
      <c r="I60" s="94">
        <f t="shared" si="0"/>
        <v>19.600000000000001</v>
      </c>
      <c r="J60" s="94">
        <f t="shared" si="1"/>
        <v>237.91500000000002</v>
      </c>
      <c r="K60" s="88">
        <f t="shared" si="2"/>
        <v>798.3370000000001</v>
      </c>
      <c r="L60" s="88">
        <f t="shared" si="3"/>
        <v>0</v>
      </c>
      <c r="M60" s="88">
        <f t="shared" si="4"/>
        <v>0</v>
      </c>
      <c r="N60" s="88">
        <f t="shared" si="5"/>
        <v>1036.2520000000002</v>
      </c>
      <c r="O60" s="88"/>
    </row>
    <row r="61" spans="1:16" ht="30.75" thickBot="1">
      <c r="A61" s="85">
        <v>70.3</v>
      </c>
      <c r="B61" s="90" t="s">
        <v>149</v>
      </c>
      <c r="C61" s="93" t="s">
        <v>122</v>
      </c>
      <c r="D61" s="92">
        <f>13.26+13.26+8+11.49+4.95</f>
        <v>50.96</v>
      </c>
      <c r="E61" s="94">
        <v>5.5</v>
      </c>
      <c r="F61" s="94">
        <v>11</v>
      </c>
      <c r="G61" s="94">
        <v>1.05</v>
      </c>
      <c r="H61" s="94">
        <v>0</v>
      </c>
      <c r="I61" s="94">
        <f t="shared" si="0"/>
        <v>17.55</v>
      </c>
      <c r="J61" s="94">
        <f t="shared" si="1"/>
        <v>280.28000000000003</v>
      </c>
      <c r="K61" s="88">
        <f t="shared" si="2"/>
        <v>560.56000000000006</v>
      </c>
      <c r="L61" s="88">
        <f t="shared" si="3"/>
        <v>53.508000000000003</v>
      </c>
      <c r="M61" s="88">
        <f t="shared" si="4"/>
        <v>0</v>
      </c>
      <c r="N61" s="88">
        <f t="shared" si="5"/>
        <v>894.34800000000007</v>
      </c>
      <c r="O61" s="88"/>
    </row>
    <row r="62" spans="1:16" ht="16.5" thickBot="1">
      <c r="A62" s="81">
        <v>80</v>
      </c>
      <c r="B62" s="379" t="s">
        <v>150</v>
      </c>
      <c r="C62" s="380"/>
      <c r="D62" s="380"/>
      <c r="E62" s="380"/>
      <c r="F62" s="380"/>
      <c r="G62" s="380"/>
      <c r="H62" s="380"/>
      <c r="I62" s="380"/>
      <c r="J62" s="380"/>
      <c r="K62" s="380"/>
      <c r="L62" s="380"/>
      <c r="M62" s="381"/>
      <c r="N62" s="82">
        <f>SUM(N63:N65)</f>
        <v>1629.75</v>
      </c>
      <c r="O62" s="83"/>
      <c r="P62" s="84">
        <f>+N62/N71</f>
        <v>8.2999489104765692E-2</v>
      </c>
    </row>
    <row r="63" spans="1:16" ht="105">
      <c r="A63" s="85">
        <v>80.099999999999994</v>
      </c>
      <c r="B63" s="90" t="s">
        <v>217</v>
      </c>
      <c r="C63" s="85" t="s">
        <v>152</v>
      </c>
      <c r="D63" s="87">
        <v>6</v>
      </c>
      <c r="E63" s="88">
        <v>45</v>
      </c>
      <c r="F63" s="88">
        <v>102.5</v>
      </c>
      <c r="G63" s="88">
        <v>8</v>
      </c>
      <c r="H63" s="88">
        <v>0</v>
      </c>
      <c r="I63" s="88">
        <f t="shared" si="0"/>
        <v>155.5</v>
      </c>
      <c r="J63" s="88">
        <f t="shared" si="1"/>
        <v>270</v>
      </c>
      <c r="K63" s="88">
        <f t="shared" si="2"/>
        <v>615</v>
      </c>
      <c r="L63" s="88">
        <f t="shared" si="3"/>
        <v>48</v>
      </c>
      <c r="M63" s="88">
        <f t="shared" si="4"/>
        <v>0</v>
      </c>
      <c r="N63" s="88">
        <f t="shared" si="5"/>
        <v>933</v>
      </c>
      <c r="O63" s="88"/>
    </row>
    <row r="64" spans="1:16" ht="60">
      <c r="A64" s="85">
        <v>80.2</v>
      </c>
      <c r="B64" s="90" t="s">
        <v>218</v>
      </c>
      <c r="C64" s="85" t="s">
        <v>152</v>
      </c>
      <c r="D64" s="87">
        <v>2</v>
      </c>
      <c r="E64" s="88">
        <v>16.75</v>
      </c>
      <c r="F64" s="88">
        <v>93.25</v>
      </c>
      <c r="G64" s="88">
        <v>4</v>
      </c>
      <c r="H64" s="88">
        <v>0</v>
      </c>
      <c r="I64" s="88">
        <f t="shared" si="0"/>
        <v>114</v>
      </c>
      <c r="J64" s="88">
        <f t="shared" si="1"/>
        <v>33.5</v>
      </c>
      <c r="K64" s="88">
        <f t="shared" si="2"/>
        <v>186.5</v>
      </c>
      <c r="L64" s="88">
        <f t="shared" si="3"/>
        <v>8</v>
      </c>
      <c r="M64" s="88">
        <f t="shared" si="4"/>
        <v>0</v>
      </c>
      <c r="N64" s="88">
        <f t="shared" si="5"/>
        <v>228</v>
      </c>
      <c r="O64" s="88"/>
    </row>
    <row r="65" spans="1:16" ht="60.75" thickBot="1">
      <c r="A65" s="85">
        <v>80.3</v>
      </c>
      <c r="B65" s="90" t="s">
        <v>219</v>
      </c>
      <c r="C65" s="85" t="s">
        <v>152</v>
      </c>
      <c r="D65" s="87">
        <v>5</v>
      </c>
      <c r="E65" s="88">
        <v>12.75</v>
      </c>
      <c r="F65" s="88">
        <v>77</v>
      </c>
      <c r="G65" s="88">
        <v>4</v>
      </c>
      <c r="H65" s="88">
        <v>0</v>
      </c>
      <c r="I65" s="88">
        <f t="shared" si="0"/>
        <v>93.75</v>
      </c>
      <c r="J65" s="88">
        <f t="shared" si="1"/>
        <v>63.75</v>
      </c>
      <c r="K65" s="88">
        <f t="shared" si="2"/>
        <v>385</v>
      </c>
      <c r="L65" s="88">
        <f t="shared" si="3"/>
        <v>20</v>
      </c>
      <c r="M65" s="88">
        <f t="shared" si="4"/>
        <v>0</v>
      </c>
      <c r="N65" s="88">
        <f t="shared" si="5"/>
        <v>468.75</v>
      </c>
      <c r="O65" s="88"/>
    </row>
    <row r="66" spans="1:16" ht="16.5" thickBot="1">
      <c r="A66" s="81">
        <v>90</v>
      </c>
      <c r="B66" s="379" t="s">
        <v>155</v>
      </c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1"/>
      <c r="N66" s="82">
        <f>SUM(N67:N68)</f>
        <v>1179.6619999999998</v>
      </c>
      <c r="O66" s="83"/>
      <c r="P66" s="84">
        <f>+N66/N71</f>
        <v>6.0077523127047762E-2</v>
      </c>
    </row>
    <row r="67" spans="1:16" ht="33" customHeight="1">
      <c r="A67" s="85">
        <v>90.1</v>
      </c>
      <c r="B67" s="90" t="s">
        <v>156</v>
      </c>
      <c r="C67" s="85" t="s">
        <v>122</v>
      </c>
      <c r="D67" s="92">
        <f>37.25+37.25+53.05+9.62</f>
        <v>137.16999999999999</v>
      </c>
      <c r="E67" s="94">
        <v>0.72</v>
      </c>
      <c r="F67" s="94">
        <v>3.5</v>
      </c>
      <c r="G67" s="94">
        <v>0.08</v>
      </c>
      <c r="H67" s="94">
        <v>0</v>
      </c>
      <c r="I67" s="94">
        <f>+E67+F67+G67+H67</f>
        <v>4.3</v>
      </c>
      <c r="J67" s="88">
        <f>+E67*D67</f>
        <v>98.762399999999985</v>
      </c>
      <c r="K67" s="88">
        <f>+F67*D67</f>
        <v>480.09499999999997</v>
      </c>
      <c r="L67" s="88">
        <f>+G67*D67</f>
        <v>10.973599999999999</v>
      </c>
      <c r="M67" s="88">
        <f>+H67*D67</f>
        <v>0</v>
      </c>
      <c r="N67" s="88">
        <f>+I67*D67</f>
        <v>589.8309999999999</v>
      </c>
      <c r="O67" s="88"/>
    </row>
    <row r="68" spans="1:16" ht="33" customHeight="1" thickBot="1">
      <c r="A68" s="85">
        <v>90.2</v>
      </c>
      <c r="B68" s="90" t="s">
        <v>157</v>
      </c>
      <c r="C68" s="85" t="s">
        <v>122</v>
      </c>
      <c r="D68" s="92">
        <f>37.25+37.25+53.05+9.62</f>
        <v>137.16999999999999</v>
      </c>
      <c r="E68" s="94">
        <v>0.72</v>
      </c>
      <c r="F68" s="94">
        <v>3.5</v>
      </c>
      <c r="G68" s="94">
        <v>0.08</v>
      </c>
      <c r="H68" s="94">
        <v>0</v>
      </c>
      <c r="I68" s="94">
        <f>+E68+F68+G68+H68</f>
        <v>4.3</v>
      </c>
      <c r="J68" s="88">
        <f>+E68*D68</f>
        <v>98.762399999999985</v>
      </c>
      <c r="K68" s="88">
        <f>+F68*D68</f>
        <v>480.09499999999997</v>
      </c>
      <c r="L68" s="88">
        <f>+G68*D68</f>
        <v>10.973599999999999</v>
      </c>
      <c r="M68" s="88">
        <f>+H68*D68</f>
        <v>0</v>
      </c>
      <c r="N68" s="88">
        <f>+I68*D68</f>
        <v>589.8309999999999</v>
      </c>
      <c r="O68" s="88"/>
    </row>
    <row r="69" spans="1:16" ht="16.5" thickBot="1">
      <c r="A69" s="81">
        <v>100</v>
      </c>
      <c r="B69" s="379" t="s">
        <v>158</v>
      </c>
      <c r="C69" s="380"/>
      <c r="D69" s="380"/>
      <c r="E69" s="380"/>
      <c r="F69" s="380"/>
      <c r="G69" s="380"/>
      <c r="H69" s="380"/>
      <c r="I69" s="380"/>
      <c r="J69" s="380"/>
      <c r="K69" s="380"/>
      <c r="L69" s="380"/>
      <c r="M69" s="381"/>
      <c r="N69" s="82">
        <f>SUM(N70)</f>
        <v>37.845000000000006</v>
      </c>
      <c r="O69" s="83"/>
      <c r="P69" s="84">
        <f>+N69/N71</f>
        <v>1.9273604326859079E-3</v>
      </c>
    </row>
    <row r="70" spans="1:16" ht="18" thickBot="1">
      <c r="A70" s="85">
        <v>100.1</v>
      </c>
      <c r="B70" s="86" t="s">
        <v>159</v>
      </c>
      <c r="C70" s="85" t="s">
        <v>122</v>
      </c>
      <c r="D70" s="87">
        <f>+D36</f>
        <v>75.690000000000012</v>
      </c>
      <c r="E70" s="88">
        <v>0.3</v>
      </c>
      <c r="F70" s="88">
        <v>0</v>
      </c>
      <c r="G70" s="88">
        <v>0.2</v>
      </c>
      <c r="H70" s="88">
        <v>0</v>
      </c>
      <c r="I70" s="88">
        <f>+E70+F70+G70+H70</f>
        <v>0.5</v>
      </c>
      <c r="J70" s="88">
        <f>+E70*D70</f>
        <v>22.707000000000004</v>
      </c>
      <c r="K70" s="88">
        <f>+F70*D70</f>
        <v>0</v>
      </c>
      <c r="L70" s="88">
        <f>+G70*D70</f>
        <v>15.138000000000003</v>
      </c>
      <c r="M70" s="88">
        <f>+H70*D70</f>
        <v>0</v>
      </c>
      <c r="N70" s="88">
        <f>+I70*D70</f>
        <v>37.845000000000006</v>
      </c>
      <c r="O70" s="88"/>
    </row>
    <row r="71" spans="1:16" ht="16.5" thickBot="1">
      <c r="A71" s="95"/>
      <c r="B71" s="388" t="s">
        <v>160</v>
      </c>
      <c r="C71" s="389"/>
      <c r="D71" s="389"/>
      <c r="E71" s="389"/>
      <c r="F71" s="389"/>
      <c r="G71" s="389"/>
      <c r="H71" s="389"/>
      <c r="I71" s="389"/>
      <c r="J71" s="389"/>
      <c r="K71" s="389"/>
      <c r="L71" s="389"/>
      <c r="M71" s="390"/>
      <c r="N71" s="96">
        <f>+N69+N66+N62+N58+N56+N53+N48+N42+N38+N35</f>
        <v>19635.663033333327</v>
      </c>
      <c r="O71" s="97">
        <f>+G22</f>
        <v>16791.161633333333</v>
      </c>
      <c r="P71" s="98">
        <f>+SUM(P35:P69)</f>
        <v>1.0000000000000002</v>
      </c>
    </row>
    <row r="72" spans="1:16" ht="16.5" thickBot="1">
      <c r="A72" s="85"/>
      <c r="B72" s="99"/>
      <c r="C72" s="85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1:16" ht="24" thickBot="1">
      <c r="A73" s="385" t="s">
        <v>96</v>
      </c>
      <c r="B73" s="386"/>
      <c r="C73" s="386"/>
      <c r="D73" s="386"/>
      <c r="E73" s="386"/>
      <c r="F73" s="386"/>
      <c r="G73" s="386"/>
      <c r="H73" s="386"/>
      <c r="I73" s="386"/>
      <c r="J73" s="386"/>
      <c r="K73" s="386"/>
      <c r="L73" s="386"/>
      <c r="M73" s="386"/>
      <c r="N73" s="387"/>
      <c r="O73" s="80"/>
    </row>
    <row r="74" spans="1:16" ht="16.5" thickBot="1">
      <c r="A74" s="81">
        <v>10</v>
      </c>
      <c r="B74" s="379" t="s">
        <v>120</v>
      </c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1"/>
      <c r="N74" s="82">
        <f>+SUM(N75:N76)</f>
        <v>2.9016000000000002</v>
      </c>
      <c r="O74" s="83"/>
      <c r="P74" s="84">
        <f>+N74/N104</f>
        <v>1.7251418209892763E-3</v>
      </c>
    </row>
    <row r="75" spans="1:16" ht="17.25">
      <c r="A75" s="85">
        <v>10.1</v>
      </c>
      <c r="B75" s="86" t="s">
        <v>121</v>
      </c>
      <c r="C75" s="85" t="s">
        <v>122</v>
      </c>
      <c r="D75" s="87">
        <v>3.72</v>
      </c>
      <c r="E75" s="88">
        <v>0.15</v>
      </c>
      <c r="F75" s="88">
        <v>0</v>
      </c>
      <c r="G75" s="88">
        <v>0.2</v>
      </c>
      <c r="H75" s="88">
        <v>0</v>
      </c>
      <c r="I75" s="88">
        <f>+E75+F75+G75+H75</f>
        <v>0.35</v>
      </c>
      <c r="J75" s="88">
        <f>+E75*D75</f>
        <v>0.55800000000000005</v>
      </c>
      <c r="K75" s="88">
        <f>+F75*D75</f>
        <v>0</v>
      </c>
      <c r="L75" s="88">
        <f>+G75*D75</f>
        <v>0.74400000000000011</v>
      </c>
      <c r="M75" s="88">
        <f>+H75*D75</f>
        <v>0</v>
      </c>
      <c r="N75" s="88">
        <f>+I75*D75</f>
        <v>1.302</v>
      </c>
      <c r="O75" s="88"/>
    </row>
    <row r="76" spans="1:16" ht="18" thickBot="1">
      <c r="A76" s="85">
        <v>10.199999999999999</v>
      </c>
      <c r="B76" s="86" t="s">
        <v>123</v>
      </c>
      <c r="C76" s="85" t="s">
        <v>122</v>
      </c>
      <c r="D76" s="87">
        <v>3.72</v>
      </c>
      <c r="E76" s="89">
        <v>0.18</v>
      </c>
      <c r="F76" s="89">
        <v>0.15</v>
      </c>
      <c r="G76" s="89">
        <v>0.1</v>
      </c>
      <c r="H76" s="89">
        <v>0</v>
      </c>
      <c r="I76" s="88">
        <f>+E76+F76+G76+H76</f>
        <v>0.42999999999999994</v>
      </c>
      <c r="J76" s="88">
        <f>+E76*D76</f>
        <v>0.66959999999999997</v>
      </c>
      <c r="K76" s="88">
        <f>+F76*D76</f>
        <v>0.55800000000000005</v>
      </c>
      <c r="L76" s="88">
        <f>+G76*D76</f>
        <v>0.37200000000000005</v>
      </c>
      <c r="M76" s="88">
        <f>+H76*D76</f>
        <v>0</v>
      </c>
      <c r="N76" s="88">
        <f>+I76*D76</f>
        <v>1.5995999999999999</v>
      </c>
      <c r="O76" s="88"/>
    </row>
    <row r="77" spans="1:16" ht="16.5" thickBot="1">
      <c r="A77" s="81">
        <v>20</v>
      </c>
      <c r="B77" s="379" t="s">
        <v>124</v>
      </c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1"/>
      <c r="N77" s="82">
        <f>+N78+N79+N80</f>
        <v>10.837800000000001</v>
      </c>
      <c r="O77" s="83"/>
      <c r="P77" s="84">
        <f>+N77/N104</f>
        <v>6.4435973350970427E-3</v>
      </c>
    </row>
    <row r="78" spans="1:16" ht="17.25">
      <c r="A78" s="85">
        <v>20.100000000000001</v>
      </c>
      <c r="B78" s="86" t="s">
        <v>125</v>
      </c>
      <c r="C78" s="85" t="s">
        <v>126</v>
      </c>
      <c r="D78" s="87">
        <v>1.1100000000000001</v>
      </c>
      <c r="E78" s="88">
        <v>0.6</v>
      </c>
      <c r="F78" s="88">
        <v>0</v>
      </c>
      <c r="G78" s="88">
        <v>0.63</v>
      </c>
      <c r="H78" s="88">
        <v>0</v>
      </c>
      <c r="I78" s="88">
        <f>+E78+F78+G78+H78</f>
        <v>1.23</v>
      </c>
      <c r="J78" s="88">
        <f>+E78*D78</f>
        <v>0.66600000000000004</v>
      </c>
      <c r="K78" s="88">
        <f>+F78*D78</f>
        <v>0</v>
      </c>
      <c r="L78" s="88">
        <f>+G78*D78</f>
        <v>0.69930000000000003</v>
      </c>
      <c r="M78" s="88">
        <f>+H78*D78</f>
        <v>0</v>
      </c>
      <c r="N78" s="88">
        <f>+I78*D78</f>
        <v>1.3653000000000002</v>
      </c>
      <c r="O78" s="88"/>
    </row>
    <row r="79" spans="1:16" ht="17.25">
      <c r="A79" s="85">
        <v>20.2</v>
      </c>
      <c r="B79" s="86" t="s">
        <v>127</v>
      </c>
      <c r="C79" s="85" t="s">
        <v>126</v>
      </c>
      <c r="D79" s="87">
        <v>1.86</v>
      </c>
      <c r="E79" s="88">
        <v>0.5</v>
      </c>
      <c r="F79" s="88">
        <v>1</v>
      </c>
      <c r="G79" s="88">
        <v>0.75</v>
      </c>
      <c r="H79" s="88">
        <v>0</v>
      </c>
      <c r="I79" s="88">
        <f>+E79+F79+G79+H79</f>
        <v>2.25</v>
      </c>
      <c r="J79" s="88">
        <f>+E79*D79</f>
        <v>0.93</v>
      </c>
      <c r="K79" s="88">
        <f>+F79*D79</f>
        <v>1.86</v>
      </c>
      <c r="L79" s="88">
        <f>+G79*D79</f>
        <v>1.395</v>
      </c>
      <c r="M79" s="88">
        <f>+H79*D79</f>
        <v>0</v>
      </c>
      <c r="N79" s="88">
        <f>+I79*D79</f>
        <v>4.1850000000000005</v>
      </c>
      <c r="O79" s="88"/>
    </row>
    <row r="80" spans="1:16" ht="30.75" thickBot="1">
      <c r="A80" s="85">
        <v>20.3</v>
      </c>
      <c r="B80" s="90" t="s">
        <v>128</v>
      </c>
      <c r="C80" s="85" t="s">
        <v>126</v>
      </c>
      <c r="D80" s="87">
        <v>1.41</v>
      </c>
      <c r="E80" s="88">
        <v>1</v>
      </c>
      <c r="F80" s="88">
        <v>0</v>
      </c>
      <c r="G80" s="88">
        <v>2.75</v>
      </c>
      <c r="H80" s="88">
        <v>0</v>
      </c>
      <c r="I80" s="88">
        <f>+E80+F80+G80+H80</f>
        <v>3.75</v>
      </c>
      <c r="J80" s="88">
        <f>+E80*D80</f>
        <v>1.41</v>
      </c>
      <c r="K80" s="88">
        <f>+F80*D80</f>
        <v>0</v>
      </c>
      <c r="L80" s="88">
        <f>+G80*D80</f>
        <v>3.8774999999999999</v>
      </c>
      <c r="M80" s="88">
        <f>+H80*D80</f>
        <v>0</v>
      </c>
      <c r="N80" s="88">
        <f>+I80*D80</f>
        <v>5.2874999999999996</v>
      </c>
      <c r="O80" s="88"/>
    </row>
    <row r="81" spans="1:16" ht="16.5" thickBot="1">
      <c r="A81" s="81">
        <v>30</v>
      </c>
      <c r="B81" s="379" t="s">
        <v>171</v>
      </c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1"/>
      <c r="N81" s="82">
        <f>SUM(N82:O83)</f>
        <v>367.29330000000004</v>
      </c>
      <c r="O81" s="83"/>
      <c r="P81" s="84">
        <f>+N81/N104</f>
        <v>0.2183736670799423</v>
      </c>
    </row>
    <row r="82" spans="1:16" ht="30">
      <c r="A82" s="85">
        <v>30.1</v>
      </c>
      <c r="B82" s="90" t="s">
        <v>172</v>
      </c>
      <c r="C82" s="93" t="s">
        <v>126</v>
      </c>
      <c r="D82" s="92">
        <v>29.76</v>
      </c>
      <c r="E82" s="94">
        <v>6</v>
      </c>
      <c r="F82" s="94">
        <v>0</v>
      </c>
      <c r="G82" s="94">
        <v>1.58</v>
      </c>
      <c r="H82" s="88">
        <v>0</v>
      </c>
      <c r="I82" s="88">
        <f>+E82+F82+G82+H82</f>
        <v>7.58</v>
      </c>
      <c r="J82" s="88">
        <f>+E82*D82</f>
        <v>178.56</v>
      </c>
      <c r="K82" s="88">
        <f>+F82*D82</f>
        <v>0</v>
      </c>
      <c r="L82" s="88">
        <f>+G82*D82</f>
        <v>47.020800000000001</v>
      </c>
      <c r="M82" s="88">
        <f>+H82*D82</f>
        <v>0</v>
      </c>
      <c r="N82" s="88">
        <f>+I82*D82</f>
        <v>225.58080000000001</v>
      </c>
      <c r="O82" s="88"/>
    </row>
    <row r="83" spans="1:16" ht="30.75" thickBot="1">
      <c r="A83" s="85">
        <v>30.2</v>
      </c>
      <c r="B83" s="90" t="s">
        <v>128</v>
      </c>
      <c r="C83" s="93" t="s">
        <v>126</v>
      </c>
      <c r="D83" s="92">
        <v>37.79</v>
      </c>
      <c r="E83" s="94">
        <v>1</v>
      </c>
      <c r="F83" s="94">
        <v>0</v>
      </c>
      <c r="G83" s="94">
        <v>2.75</v>
      </c>
      <c r="H83" s="88">
        <v>0</v>
      </c>
      <c r="I83" s="88">
        <f>+E83+F83+G83+H83</f>
        <v>3.75</v>
      </c>
      <c r="J83" s="88">
        <f>+E83*D83</f>
        <v>37.79</v>
      </c>
      <c r="K83" s="88">
        <f>+F83*D83</f>
        <v>0</v>
      </c>
      <c r="L83" s="88">
        <f>+G83*D83</f>
        <v>103.9225</v>
      </c>
      <c r="M83" s="88">
        <f>+H83*D83</f>
        <v>0</v>
      </c>
      <c r="N83" s="88">
        <f>+I83*D83</f>
        <v>141.71250000000001</v>
      </c>
      <c r="O83" s="88"/>
    </row>
    <row r="84" spans="1:16" ht="16.5" thickBot="1">
      <c r="A84" s="81">
        <v>40</v>
      </c>
      <c r="B84" s="379" t="s">
        <v>8</v>
      </c>
      <c r="C84" s="380"/>
      <c r="D84" s="380"/>
      <c r="E84" s="380"/>
      <c r="F84" s="380"/>
      <c r="G84" s="380"/>
      <c r="H84" s="380"/>
      <c r="I84" s="380"/>
      <c r="J84" s="380"/>
      <c r="K84" s="380"/>
      <c r="L84" s="380"/>
      <c r="M84" s="381"/>
      <c r="N84" s="82">
        <f>SUM(N85:O89)</f>
        <v>678.81759999999997</v>
      </c>
      <c r="O84" s="83"/>
      <c r="P84" s="84">
        <f>+N84/N104</f>
        <v>0.40358996091245175</v>
      </c>
    </row>
    <row r="85" spans="1:16" ht="60">
      <c r="A85" s="85">
        <v>40.1</v>
      </c>
      <c r="B85" s="90" t="s">
        <v>162</v>
      </c>
      <c r="C85" s="93" t="s">
        <v>137</v>
      </c>
      <c r="D85" s="92">
        <f>+'Wood Rural'!Q271</f>
        <v>196</v>
      </c>
      <c r="E85" s="94">
        <v>0.45</v>
      </c>
      <c r="F85" s="94">
        <v>1</v>
      </c>
      <c r="G85" s="94">
        <v>0.1</v>
      </c>
      <c r="H85" s="94">
        <v>0</v>
      </c>
      <c r="I85" s="88">
        <f>+E85+F85+G85+H85</f>
        <v>1.55</v>
      </c>
      <c r="J85" s="88">
        <f>+E85*D85</f>
        <v>88.2</v>
      </c>
      <c r="K85" s="88">
        <f>+F85*D85</f>
        <v>196</v>
      </c>
      <c r="L85" s="88">
        <f>+G85*D85</f>
        <v>19.600000000000001</v>
      </c>
      <c r="M85" s="88">
        <f>+H85*D85</f>
        <v>0</v>
      </c>
      <c r="N85" s="88">
        <f>+I85*D85</f>
        <v>303.8</v>
      </c>
      <c r="O85" s="88"/>
    </row>
    <row r="86" spans="1:16">
      <c r="A86" s="85">
        <v>40.200000000000003</v>
      </c>
      <c r="B86" s="90" t="s">
        <v>138</v>
      </c>
      <c r="C86" s="93" t="s">
        <v>139</v>
      </c>
      <c r="D86" s="92">
        <v>1</v>
      </c>
      <c r="E86" s="94">
        <v>0</v>
      </c>
      <c r="F86" s="94">
        <v>20.149999999999999</v>
      </c>
      <c r="G86" s="94">
        <v>5</v>
      </c>
      <c r="H86" s="94">
        <v>0</v>
      </c>
      <c r="I86" s="88">
        <f>+E86+F86+G86+H86</f>
        <v>25.15</v>
      </c>
      <c r="J86" s="88">
        <f>+E86*D86</f>
        <v>0</v>
      </c>
      <c r="K86" s="88">
        <f>+F86*D86</f>
        <v>20.149999999999999</v>
      </c>
      <c r="L86" s="88">
        <f>+G86*D86</f>
        <v>5</v>
      </c>
      <c r="M86" s="88">
        <f>+H86*D86</f>
        <v>0</v>
      </c>
      <c r="N86" s="88">
        <f>+I86*D86</f>
        <v>25.15</v>
      </c>
      <c r="O86" s="88"/>
    </row>
    <row r="87" spans="1:16" ht="60">
      <c r="A87" s="85">
        <v>40.299999999999997</v>
      </c>
      <c r="B87" s="90" t="s">
        <v>163</v>
      </c>
      <c r="C87" s="93" t="s">
        <v>137</v>
      </c>
      <c r="D87" s="92">
        <f>+D85</f>
        <v>196</v>
      </c>
      <c r="E87" s="94">
        <v>0.2</v>
      </c>
      <c r="F87" s="94">
        <v>0.05</v>
      </c>
      <c r="G87" s="94">
        <v>0.08</v>
      </c>
      <c r="H87" s="94">
        <v>0</v>
      </c>
      <c r="I87" s="88">
        <f>+E87+F87+G87+H87</f>
        <v>0.33</v>
      </c>
      <c r="J87" s="88">
        <f>+E87*D87</f>
        <v>39.200000000000003</v>
      </c>
      <c r="K87" s="88">
        <f>+F87*D87</f>
        <v>9.8000000000000007</v>
      </c>
      <c r="L87" s="88">
        <f>+G87*D87</f>
        <v>15.68</v>
      </c>
      <c r="M87" s="88">
        <f>+H87*D87</f>
        <v>0</v>
      </c>
      <c r="N87" s="88">
        <f>+I87*D87</f>
        <v>64.680000000000007</v>
      </c>
      <c r="O87" s="88"/>
    </row>
    <row r="88" spans="1:16" ht="45">
      <c r="A88" s="85">
        <v>40.4</v>
      </c>
      <c r="B88" s="90" t="s">
        <v>141</v>
      </c>
      <c r="C88" s="93" t="s">
        <v>122</v>
      </c>
      <c r="D88" s="92">
        <v>13.14</v>
      </c>
      <c r="E88" s="94">
        <v>5.5</v>
      </c>
      <c r="F88" s="94">
        <v>14.84</v>
      </c>
      <c r="G88" s="94">
        <v>0</v>
      </c>
      <c r="H88" s="94">
        <v>0</v>
      </c>
      <c r="I88" s="88">
        <f>+E88+F88+G88+H88</f>
        <v>20.34</v>
      </c>
      <c r="J88" s="88">
        <f>+E88*D88</f>
        <v>72.27000000000001</v>
      </c>
      <c r="K88" s="88">
        <f>+F88*D88</f>
        <v>194.99760000000001</v>
      </c>
      <c r="L88" s="88">
        <f>+G88*D88</f>
        <v>0</v>
      </c>
      <c r="M88" s="88">
        <f>+H88*D88</f>
        <v>0</v>
      </c>
      <c r="N88" s="88">
        <f>+I88*D88</f>
        <v>267.26760000000002</v>
      </c>
      <c r="O88" s="88"/>
    </row>
    <row r="89" spans="1:16" ht="30.75" thickBot="1">
      <c r="A89" s="85">
        <v>40.5</v>
      </c>
      <c r="B89" s="90" t="s">
        <v>173</v>
      </c>
      <c r="C89" s="85" t="s">
        <v>122</v>
      </c>
      <c r="D89" s="87">
        <v>0.64</v>
      </c>
      <c r="E89" s="88">
        <v>5.25</v>
      </c>
      <c r="F89" s="88">
        <v>20.75</v>
      </c>
      <c r="G89" s="88">
        <v>2</v>
      </c>
      <c r="H89" s="88">
        <v>0</v>
      </c>
      <c r="I89" s="88">
        <f>+E89+F89+G89+H89</f>
        <v>28</v>
      </c>
      <c r="J89" s="88">
        <f>+E89*D89</f>
        <v>3.36</v>
      </c>
      <c r="K89" s="88">
        <f>+F89*D89</f>
        <v>13.280000000000001</v>
      </c>
      <c r="L89" s="88">
        <f>+G89*D89</f>
        <v>1.28</v>
      </c>
      <c r="M89" s="88">
        <f>+H89*D89</f>
        <v>0</v>
      </c>
      <c r="N89" s="88">
        <f>+I89*D89</f>
        <v>17.920000000000002</v>
      </c>
      <c r="O89" s="88"/>
    </row>
    <row r="90" spans="1:16" ht="16.5" thickBot="1">
      <c r="A90" s="81">
        <v>50</v>
      </c>
      <c r="B90" s="379" t="s">
        <v>142</v>
      </c>
      <c r="C90" s="380"/>
      <c r="D90" s="380"/>
      <c r="E90" s="380"/>
      <c r="F90" s="380"/>
      <c r="G90" s="380"/>
      <c r="H90" s="380"/>
      <c r="I90" s="380"/>
      <c r="J90" s="380"/>
      <c r="K90" s="380"/>
      <c r="L90" s="380"/>
      <c r="M90" s="381"/>
      <c r="N90" s="82">
        <f>+N91+N92+N93</f>
        <v>243.44437500000001</v>
      </c>
      <c r="O90" s="83"/>
      <c r="P90" s="84">
        <f>+N90/N104</f>
        <v>0.14473947904504281</v>
      </c>
    </row>
    <row r="91" spans="1:16" ht="30">
      <c r="A91" s="85">
        <v>50.1</v>
      </c>
      <c r="B91" s="90" t="s">
        <v>143</v>
      </c>
      <c r="C91" s="85" t="s">
        <v>137</v>
      </c>
      <c r="D91" s="92">
        <f>+'Wood Rural'!Q296</f>
        <v>90</v>
      </c>
      <c r="E91" s="94">
        <v>0.45</v>
      </c>
      <c r="F91" s="94">
        <v>1</v>
      </c>
      <c r="G91" s="94">
        <v>0.1</v>
      </c>
      <c r="H91" s="94">
        <v>0</v>
      </c>
      <c r="I91" s="88">
        <f>+E91+F91+G91+H91</f>
        <v>1.55</v>
      </c>
      <c r="J91" s="88">
        <f>+E91*D91</f>
        <v>40.5</v>
      </c>
      <c r="K91" s="88">
        <f>+F91*D91</f>
        <v>90</v>
      </c>
      <c r="L91" s="88">
        <f>+G91*D91</f>
        <v>9</v>
      </c>
      <c r="M91" s="88">
        <f>+H91*D91</f>
        <v>0</v>
      </c>
      <c r="N91" s="88">
        <f>+I91*D91</f>
        <v>139.5</v>
      </c>
      <c r="O91" s="88"/>
    </row>
    <row r="92" spans="1:16">
      <c r="A92" s="85">
        <v>50.2</v>
      </c>
      <c r="B92" s="90" t="s">
        <v>174</v>
      </c>
      <c r="C92" s="85" t="s">
        <v>137</v>
      </c>
      <c r="D92" s="92">
        <f>+'Wood Rural'!Q297+'Wood Rural'!Q298</f>
        <v>26.5625</v>
      </c>
      <c r="E92" s="94">
        <v>0.45</v>
      </c>
      <c r="F92" s="94">
        <v>1</v>
      </c>
      <c r="G92" s="94">
        <v>0.1</v>
      </c>
      <c r="H92" s="94">
        <v>0</v>
      </c>
      <c r="I92" s="88">
        <f>+E92+F92+G92+H92</f>
        <v>1.55</v>
      </c>
      <c r="J92" s="88">
        <f>+E92*D92</f>
        <v>11.953125</v>
      </c>
      <c r="K92" s="88">
        <f>+F92*D92</f>
        <v>26.5625</v>
      </c>
      <c r="L92" s="88">
        <f>+G92*D92</f>
        <v>2.65625</v>
      </c>
      <c r="M92" s="88">
        <f>+H92*D92</f>
        <v>0</v>
      </c>
      <c r="N92" s="88">
        <f>+I92*D92</f>
        <v>41.171875</v>
      </c>
      <c r="O92" s="88"/>
    </row>
    <row r="93" spans="1:16" ht="45.75" thickBot="1">
      <c r="A93" s="85">
        <v>50.3</v>
      </c>
      <c r="B93" s="90" t="s">
        <v>175</v>
      </c>
      <c r="C93" s="85" t="s">
        <v>122</v>
      </c>
      <c r="D93" s="87">
        <v>5.95</v>
      </c>
      <c r="E93" s="88">
        <v>2.25</v>
      </c>
      <c r="F93" s="88">
        <v>7.65</v>
      </c>
      <c r="G93" s="88">
        <v>0.65</v>
      </c>
      <c r="H93" s="88">
        <v>0</v>
      </c>
      <c r="I93" s="88">
        <f>+E93+F93+G93+H93</f>
        <v>10.55</v>
      </c>
      <c r="J93" s="88">
        <f>+E93*D93</f>
        <v>13.387500000000001</v>
      </c>
      <c r="K93" s="88">
        <f>+F93*D93</f>
        <v>45.517500000000005</v>
      </c>
      <c r="L93" s="88">
        <f>+G93*D93</f>
        <v>3.8675000000000002</v>
      </c>
      <c r="M93" s="88">
        <f>+H93*D93</f>
        <v>0</v>
      </c>
      <c r="N93" s="88">
        <f>+I93*D93</f>
        <v>62.772500000000008</v>
      </c>
      <c r="O93" s="88"/>
    </row>
    <row r="94" spans="1:16" ht="16.5" thickBot="1">
      <c r="A94" s="81">
        <v>60</v>
      </c>
      <c r="B94" s="379" t="s">
        <v>7</v>
      </c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1"/>
      <c r="N94" s="82">
        <f>+N95+N96</f>
        <v>108.28999999999999</v>
      </c>
      <c r="O94" s="83"/>
      <c r="P94" s="84">
        <f>+N94/N104</f>
        <v>6.438365308620371E-2</v>
      </c>
    </row>
    <row r="95" spans="1:16" ht="17.25">
      <c r="A95" s="85">
        <v>60.1</v>
      </c>
      <c r="B95" s="101" t="s">
        <v>176</v>
      </c>
      <c r="C95" s="93" t="s">
        <v>122</v>
      </c>
      <c r="D95" s="92">
        <v>5.95</v>
      </c>
      <c r="E95" s="88">
        <v>5.2</v>
      </c>
      <c r="F95" s="88">
        <v>6</v>
      </c>
      <c r="G95" s="88">
        <v>1.75</v>
      </c>
      <c r="H95" s="88">
        <v>0</v>
      </c>
      <c r="I95" s="88">
        <f>+E95+F95+G95+H95</f>
        <v>12.95</v>
      </c>
      <c r="J95" s="88">
        <f>+E95*D95</f>
        <v>30.94</v>
      </c>
      <c r="K95" s="88">
        <f>+F95*D95</f>
        <v>35.700000000000003</v>
      </c>
      <c r="L95" s="88">
        <f>+G95*D95</f>
        <v>10.4125</v>
      </c>
      <c r="M95" s="88">
        <f>+H95*D95</f>
        <v>0</v>
      </c>
      <c r="N95" s="88">
        <f>+I95*D95</f>
        <v>77.052499999999995</v>
      </c>
      <c r="O95" s="88"/>
    </row>
    <row r="96" spans="1:16" ht="30.75" thickBot="1">
      <c r="A96" s="85">
        <v>60.2</v>
      </c>
      <c r="B96" s="90" t="s">
        <v>165</v>
      </c>
      <c r="C96" s="93" t="s">
        <v>122</v>
      </c>
      <c r="D96" s="92">
        <v>5.95</v>
      </c>
      <c r="E96" s="88">
        <v>1.5</v>
      </c>
      <c r="F96" s="88">
        <v>2.5</v>
      </c>
      <c r="G96" s="88">
        <v>1.25</v>
      </c>
      <c r="H96" s="88">
        <v>0</v>
      </c>
      <c r="I96" s="88">
        <f>+E96+F96+G96+H96</f>
        <v>5.25</v>
      </c>
      <c r="J96" s="88">
        <f>+E96*D96</f>
        <v>8.9250000000000007</v>
      </c>
      <c r="K96" s="88">
        <f>+F96*D96</f>
        <v>14.875</v>
      </c>
      <c r="L96" s="88">
        <f>+G96*D96</f>
        <v>7.4375</v>
      </c>
      <c r="M96" s="88">
        <f>+H96*D96</f>
        <v>0</v>
      </c>
      <c r="N96" s="88">
        <f>+I96*D96</f>
        <v>31.237500000000001</v>
      </c>
      <c r="O96" s="88"/>
    </row>
    <row r="97" spans="1:16" ht="16.5" thickBot="1">
      <c r="A97" s="81">
        <v>70</v>
      </c>
      <c r="B97" s="379" t="s">
        <v>150</v>
      </c>
      <c r="C97" s="380"/>
      <c r="D97" s="380"/>
      <c r="E97" s="380"/>
      <c r="F97" s="380"/>
      <c r="G97" s="380"/>
      <c r="H97" s="380"/>
      <c r="I97" s="380"/>
      <c r="J97" s="380"/>
      <c r="K97" s="380"/>
      <c r="L97" s="380"/>
      <c r="M97" s="381"/>
      <c r="N97" s="82">
        <f>SUM(N98:N98)</f>
        <v>155.5</v>
      </c>
      <c r="O97" s="83"/>
      <c r="P97" s="84">
        <f>+N97/N104</f>
        <v>9.2452286036611681E-2</v>
      </c>
    </row>
    <row r="98" spans="1:16" ht="105.75" thickBot="1">
      <c r="A98" s="85">
        <v>70.099999999999994</v>
      </c>
      <c r="B98" s="90" t="s">
        <v>217</v>
      </c>
      <c r="C98" s="93" t="s">
        <v>152</v>
      </c>
      <c r="D98" s="92">
        <v>1</v>
      </c>
      <c r="E98" s="88">
        <v>45</v>
      </c>
      <c r="F98" s="88">
        <v>102.5</v>
      </c>
      <c r="G98" s="88">
        <v>8</v>
      </c>
      <c r="H98" s="88">
        <v>0</v>
      </c>
      <c r="I98" s="88">
        <f>+E98+F98+G98+H98</f>
        <v>155.5</v>
      </c>
      <c r="J98" s="88">
        <f>+E98*D98</f>
        <v>45</v>
      </c>
      <c r="K98" s="88">
        <f>+F98*D98</f>
        <v>102.5</v>
      </c>
      <c r="L98" s="88">
        <f>+G98*D98</f>
        <v>8</v>
      </c>
      <c r="M98" s="88">
        <f>+H98*D98</f>
        <v>0</v>
      </c>
      <c r="N98" s="88">
        <f>+I98*D98</f>
        <v>155.5</v>
      </c>
      <c r="O98" s="88"/>
    </row>
    <row r="99" spans="1:16" ht="16.5" thickBot="1">
      <c r="A99" s="81">
        <v>100</v>
      </c>
      <c r="B99" s="379" t="s">
        <v>155</v>
      </c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1"/>
      <c r="N99" s="82">
        <f>SUM(N100:N101)</f>
        <v>113.004</v>
      </c>
      <c r="O99" s="83"/>
      <c r="P99" s="84">
        <f>+N99/N104</f>
        <v>6.7186354542001711E-2</v>
      </c>
    </row>
    <row r="100" spans="1:16" ht="30">
      <c r="A100" s="85">
        <v>100.1</v>
      </c>
      <c r="B100" s="90" t="s">
        <v>156</v>
      </c>
      <c r="C100" s="93" t="s">
        <v>122</v>
      </c>
      <c r="D100" s="92">
        <v>13.14</v>
      </c>
      <c r="E100" s="94">
        <v>0.72</v>
      </c>
      <c r="F100" s="94">
        <v>3.5</v>
      </c>
      <c r="G100" s="94">
        <v>0.08</v>
      </c>
      <c r="H100" s="94">
        <v>0</v>
      </c>
      <c r="I100" s="88">
        <f>+E100+F100+G100+H100</f>
        <v>4.3</v>
      </c>
      <c r="J100" s="88">
        <f>+E100*D100</f>
        <v>9.4608000000000008</v>
      </c>
      <c r="K100" s="88">
        <f>+F100*D100</f>
        <v>45.99</v>
      </c>
      <c r="L100" s="88">
        <f>+G100*D100</f>
        <v>1.0512000000000001</v>
      </c>
      <c r="M100" s="88">
        <f>+H100*D100</f>
        <v>0</v>
      </c>
      <c r="N100" s="88">
        <f>+I100*D100</f>
        <v>56.502000000000002</v>
      </c>
      <c r="O100" s="88"/>
    </row>
    <row r="101" spans="1:16" ht="30.75" thickBot="1">
      <c r="A101" s="85">
        <v>100.2</v>
      </c>
      <c r="B101" s="90" t="s">
        <v>157</v>
      </c>
      <c r="C101" s="93" t="s">
        <v>122</v>
      </c>
      <c r="D101" s="92">
        <v>13.14</v>
      </c>
      <c r="E101" s="94">
        <v>0.72</v>
      </c>
      <c r="F101" s="94">
        <v>3.5</v>
      </c>
      <c r="G101" s="94">
        <v>0.08</v>
      </c>
      <c r="H101" s="94">
        <v>0</v>
      </c>
      <c r="I101" s="88">
        <f>+E101+F101+G101+H101</f>
        <v>4.3</v>
      </c>
      <c r="J101" s="88">
        <f>+E101*D101</f>
        <v>9.4608000000000008</v>
      </c>
      <c r="K101" s="88">
        <f>+F101*D101</f>
        <v>45.99</v>
      </c>
      <c r="L101" s="88">
        <f>+G101*D101</f>
        <v>1.0512000000000001</v>
      </c>
      <c r="M101" s="88">
        <f>+H101*D101</f>
        <v>0</v>
      </c>
      <c r="N101" s="88">
        <f>+I101*D101</f>
        <v>56.502000000000002</v>
      </c>
      <c r="O101" s="88"/>
    </row>
    <row r="102" spans="1:16" ht="16.5" thickBot="1">
      <c r="A102" s="81">
        <v>110</v>
      </c>
      <c r="B102" s="379" t="s">
        <v>158</v>
      </c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1"/>
      <c r="N102" s="82">
        <f>SUM(N103)</f>
        <v>1.86</v>
      </c>
      <c r="O102" s="83"/>
      <c r="P102" s="84">
        <f>+N102/N104</f>
        <v>1.1058601416597924E-3</v>
      </c>
    </row>
    <row r="103" spans="1:16" ht="18" thickBot="1">
      <c r="A103" s="85">
        <v>110.1</v>
      </c>
      <c r="B103" s="86" t="s">
        <v>159</v>
      </c>
      <c r="C103" s="85" t="s">
        <v>122</v>
      </c>
      <c r="D103" s="87">
        <v>3.72</v>
      </c>
      <c r="E103" s="88">
        <v>0.3</v>
      </c>
      <c r="F103" s="88">
        <v>0</v>
      </c>
      <c r="G103" s="88">
        <v>0.2</v>
      </c>
      <c r="H103" s="88">
        <v>0</v>
      </c>
      <c r="I103" s="88">
        <f>+E103+F103+G103+H103</f>
        <v>0.5</v>
      </c>
      <c r="J103" s="88">
        <f>+E103*D103</f>
        <v>1.1160000000000001</v>
      </c>
      <c r="K103" s="88">
        <f>+F103*D103</f>
        <v>0</v>
      </c>
      <c r="L103" s="88">
        <f>+G103*D103</f>
        <v>0.74400000000000011</v>
      </c>
      <c r="M103" s="88">
        <f>+H103*D103</f>
        <v>0</v>
      </c>
      <c r="N103" s="88">
        <f>+I103*D103</f>
        <v>1.86</v>
      </c>
      <c r="O103" s="88"/>
    </row>
    <row r="104" spans="1:16" ht="16.5" thickBot="1">
      <c r="A104" s="95"/>
      <c r="B104" s="388" t="s">
        <v>160</v>
      </c>
      <c r="C104" s="389"/>
      <c r="D104" s="389"/>
      <c r="E104" s="389"/>
      <c r="F104" s="389"/>
      <c r="G104" s="389"/>
      <c r="H104" s="389"/>
      <c r="I104" s="389"/>
      <c r="J104" s="389"/>
      <c r="K104" s="389"/>
      <c r="L104" s="389"/>
      <c r="M104" s="390"/>
      <c r="N104" s="96">
        <f>+N102+N99+N97+N94+N90+N84+N81+N77+N74</f>
        <v>1681.9486749999999</v>
      </c>
      <c r="O104" s="97">
        <f>+K22</f>
        <v>1190.7659749999998</v>
      </c>
      <c r="P104" s="98">
        <f>+SUM(P74:P102)</f>
        <v>1.0000000000000002</v>
      </c>
    </row>
    <row r="105" spans="1:16" ht="16.5" thickBot="1"/>
    <row r="106" spans="1:16" ht="24" thickBot="1">
      <c r="A106" s="385" t="s">
        <v>98</v>
      </c>
      <c r="B106" s="386"/>
      <c r="C106" s="386"/>
      <c r="D106" s="386"/>
      <c r="E106" s="386"/>
      <c r="F106" s="386"/>
      <c r="G106" s="386"/>
      <c r="H106" s="386"/>
      <c r="I106" s="386"/>
      <c r="J106" s="386"/>
      <c r="K106" s="386"/>
      <c r="L106" s="386"/>
      <c r="M106" s="386"/>
      <c r="N106" s="387"/>
    </row>
    <row r="107" spans="1:16" ht="16.5" thickBot="1">
      <c r="A107" s="81">
        <v>10</v>
      </c>
      <c r="B107" s="379" t="s">
        <v>186</v>
      </c>
      <c r="C107" s="380"/>
      <c r="D107" s="380"/>
      <c r="E107" s="380"/>
      <c r="F107" s="380"/>
      <c r="G107" s="380"/>
      <c r="H107" s="380"/>
      <c r="I107" s="380"/>
      <c r="J107" s="380"/>
      <c r="K107" s="380"/>
      <c r="L107" s="380"/>
      <c r="M107" s="381"/>
      <c r="N107" s="82">
        <f>SUM(N108:N112)</f>
        <v>1441</v>
      </c>
      <c r="P107" s="84">
        <f>+N107/N117</f>
        <v>0.51459323565227644</v>
      </c>
    </row>
    <row r="108" spans="1:16" ht="30">
      <c r="A108" s="85">
        <v>10.1</v>
      </c>
      <c r="B108" s="90" t="s">
        <v>187</v>
      </c>
      <c r="C108" s="85" t="s">
        <v>139</v>
      </c>
      <c r="D108" s="87">
        <v>1</v>
      </c>
      <c r="E108" s="88">
        <v>160</v>
      </c>
      <c r="F108" s="88">
        <v>191</v>
      </c>
      <c r="G108" s="88">
        <v>30</v>
      </c>
      <c r="H108" s="88">
        <v>0</v>
      </c>
      <c r="I108" s="88">
        <f>+E108+F108+G108+H108</f>
        <v>381</v>
      </c>
      <c r="J108" s="88">
        <f>+E108*D108</f>
        <v>160</v>
      </c>
      <c r="K108" s="88">
        <f>+F108*D108</f>
        <v>191</v>
      </c>
      <c r="L108" s="88">
        <f>+G108*D108</f>
        <v>30</v>
      </c>
      <c r="M108" s="88">
        <f>+H108*D108</f>
        <v>0</v>
      </c>
      <c r="N108" s="88">
        <f>+I108*D108</f>
        <v>381</v>
      </c>
    </row>
    <row r="109" spans="1:16" ht="30">
      <c r="A109" s="85">
        <v>10.199999999999999</v>
      </c>
      <c r="B109" s="90" t="s">
        <v>188</v>
      </c>
      <c r="C109" s="85" t="s">
        <v>152</v>
      </c>
      <c r="D109" s="87">
        <v>1</v>
      </c>
      <c r="E109" s="88">
        <v>15.5</v>
      </c>
      <c r="F109" s="88">
        <v>81.5</v>
      </c>
      <c r="G109" s="88">
        <v>4.5</v>
      </c>
      <c r="H109" s="88">
        <v>0</v>
      </c>
      <c r="I109" s="88">
        <f>+E109+F109+G109+H109</f>
        <v>101.5</v>
      </c>
      <c r="J109" s="88">
        <f>+E109*D109</f>
        <v>15.5</v>
      </c>
      <c r="K109" s="88">
        <f>+F109*D109</f>
        <v>81.5</v>
      </c>
      <c r="L109" s="88">
        <f>+G109*D109</f>
        <v>4.5</v>
      </c>
      <c r="M109" s="88">
        <f>+H109*D109</f>
        <v>0</v>
      </c>
      <c r="N109" s="88">
        <f>+I109*D109</f>
        <v>101.5</v>
      </c>
    </row>
    <row r="110" spans="1:16">
      <c r="A110" s="85">
        <v>10.3</v>
      </c>
      <c r="B110" s="86" t="s">
        <v>189</v>
      </c>
      <c r="C110" s="85" t="s">
        <v>152</v>
      </c>
      <c r="D110" s="87">
        <v>1</v>
      </c>
      <c r="E110" s="88">
        <v>0</v>
      </c>
      <c r="F110" s="88">
        <v>0</v>
      </c>
      <c r="G110" s="88">
        <v>0</v>
      </c>
      <c r="H110" s="88">
        <v>180</v>
      </c>
      <c r="I110" s="88">
        <f>+E110+F110+G110+H110</f>
        <v>180</v>
      </c>
      <c r="J110" s="88">
        <f>+E110*D110</f>
        <v>0</v>
      </c>
      <c r="K110" s="88">
        <f>+F110*D110</f>
        <v>0</v>
      </c>
      <c r="L110" s="88">
        <f>+G110*D110</f>
        <v>0</v>
      </c>
      <c r="M110" s="88">
        <f>+H110*D110</f>
        <v>180</v>
      </c>
      <c r="N110" s="88">
        <f>+I110*D110</f>
        <v>180</v>
      </c>
    </row>
    <row r="111" spans="1:16" ht="30">
      <c r="A111" s="85">
        <v>10.4</v>
      </c>
      <c r="B111" s="90" t="s">
        <v>190</v>
      </c>
      <c r="C111" s="85" t="s">
        <v>152</v>
      </c>
      <c r="D111" s="87">
        <v>1</v>
      </c>
      <c r="E111" s="88">
        <v>10.5</v>
      </c>
      <c r="F111" s="88">
        <v>42</v>
      </c>
      <c r="G111" s="88">
        <v>6</v>
      </c>
      <c r="H111" s="88">
        <v>0</v>
      </c>
      <c r="I111" s="88">
        <f>+E111+F111+G111+H111</f>
        <v>58.5</v>
      </c>
      <c r="J111" s="88">
        <f>+E111*D111</f>
        <v>10.5</v>
      </c>
      <c r="K111" s="88">
        <f>+F111*D111</f>
        <v>42</v>
      </c>
      <c r="L111" s="88">
        <f>+G111*D111</f>
        <v>6</v>
      </c>
      <c r="M111" s="88">
        <f>+H111*D111</f>
        <v>0</v>
      </c>
      <c r="N111" s="88">
        <f>+I111*D111</f>
        <v>58.5</v>
      </c>
    </row>
    <row r="112" spans="1:16" ht="30.75" thickBot="1">
      <c r="A112" s="85">
        <v>10.5</v>
      </c>
      <c r="B112" s="90" t="s">
        <v>191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720</v>
      </c>
      <c r="I112" s="88">
        <f>+E112+F112+G112+H112</f>
        <v>720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720</v>
      </c>
      <c r="N112" s="88">
        <f>+I112*D112</f>
        <v>720</v>
      </c>
    </row>
    <row r="113" spans="1:16" ht="16.5" thickBot="1">
      <c r="A113" s="81">
        <v>20</v>
      </c>
      <c r="B113" s="379" t="s">
        <v>192</v>
      </c>
      <c r="C113" s="380"/>
      <c r="D113" s="380"/>
      <c r="E113" s="380"/>
      <c r="F113" s="380"/>
      <c r="G113" s="380"/>
      <c r="H113" s="380"/>
      <c r="I113" s="380"/>
      <c r="J113" s="380"/>
      <c r="K113" s="380"/>
      <c r="L113" s="380"/>
      <c r="M113" s="381"/>
      <c r="N113" s="82">
        <f>SUM(N114:O114)</f>
        <v>1182.27</v>
      </c>
      <c r="P113" s="84">
        <f>+N113/N117</f>
        <v>0.4221985737089638</v>
      </c>
    </row>
    <row r="114" spans="1:16" ht="75.75" thickBot="1">
      <c r="A114" s="85">
        <v>20.100000000000001</v>
      </c>
      <c r="B114" s="90" t="s">
        <v>193</v>
      </c>
      <c r="C114" s="85" t="s">
        <v>139</v>
      </c>
      <c r="D114" s="87">
        <v>1</v>
      </c>
      <c r="E114" s="88">
        <v>500</v>
      </c>
      <c r="F114" s="88">
        <v>677.77</v>
      </c>
      <c r="G114" s="88">
        <v>4.5</v>
      </c>
      <c r="H114" s="88">
        <v>0</v>
      </c>
      <c r="I114" s="88">
        <f>+E114+F114+G114+H114</f>
        <v>1182.27</v>
      </c>
      <c r="J114" s="88">
        <f>+E114*D114</f>
        <v>500</v>
      </c>
      <c r="K114" s="88">
        <f>+F114*D114</f>
        <v>677.77</v>
      </c>
      <c r="L114" s="88">
        <f>+G114*D114</f>
        <v>4.5</v>
      </c>
      <c r="M114" s="88">
        <f>+H114*D114</f>
        <v>0</v>
      </c>
      <c r="N114" s="88">
        <f>+I114*D114</f>
        <v>1182.27</v>
      </c>
    </row>
    <row r="115" spans="1:16" ht="16.5" thickBot="1">
      <c r="A115" s="81">
        <v>30</v>
      </c>
      <c r="B115" s="379" t="s">
        <v>194</v>
      </c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1"/>
      <c r="N115" s="82">
        <f>SUM(N116:O116)</f>
        <v>177</v>
      </c>
      <c r="P115" s="84">
        <f>+N115/N117</f>
        <v>6.3208190638759834E-2</v>
      </c>
    </row>
    <row r="116" spans="1:16" ht="30.75" thickBot="1">
      <c r="A116" s="85">
        <v>30.1</v>
      </c>
      <c r="B116" s="90" t="s">
        <v>195</v>
      </c>
      <c r="C116" s="85" t="s">
        <v>139</v>
      </c>
      <c r="D116" s="87">
        <v>1</v>
      </c>
      <c r="E116" s="88">
        <v>45</v>
      </c>
      <c r="F116" s="88">
        <v>120</v>
      </c>
      <c r="G116" s="88">
        <v>12</v>
      </c>
      <c r="H116" s="88">
        <v>0</v>
      </c>
      <c r="I116" s="88">
        <f>+E116+F116+G116+H116</f>
        <v>177</v>
      </c>
      <c r="J116" s="88">
        <f>+E116*D116</f>
        <v>45</v>
      </c>
      <c r="K116" s="88">
        <f>+F116*D116</f>
        <v>120</v>
      </c>
      <c r="L116" s="88">
        <f>+G116*D116</f>
        <v>12</v>
      </c>
      <c r="M116" s="88">
        <f>+H116*D116</f>
        <v>0</v>
      </c>
      <c r="N116" s="88">
        <f>+I116*D116</f>
        <v>177</v>
      </c>
    </row>
    <row r="117" spans="1:16" ht="16.5" thickBot="1">
      <c r="A117" s="95"/>
      <c r="B117" s="388" t="s">
        <v>160</v>
      </c>
      <c r="C117" s="389"/>
      <c r="D117" s="389"/>
      <c r="E117" s="389"/>
      <c r="F117" s="389"/>
      <c r="G117" s="389"/>
      <c r="H117" s="389"/>
      <c r="I117" s="389"/>
      <c r="J117" s="389"/>
      <c r="K117" s="389"/>
      <c r="L117" s="389"/>
      <c r="M117" s="390"/>
      <c r="N117" s="96">
        <f>+N113+N107+N115</f>
        <v>2800.27</v>
      </c>
      <c r="O117" s="97">
        <f>+M50</f>
        <v>0</v>
      </c>
      <c r="P117" s="84">
        <f>+SUM(P107:P116)</f>
        <v>1</v>
      </c>
    </row>
    <row r="119" spans="1:16">
      <c r="A119" s="391"/>
      <c r="B119" s="391"/>
      <c r="C119" s="391"/>
      <c r="D119" s="391"/>
      <c r="E119" s="391"/>
      <c r="F119" s="391"/>
      <c r="G119" s="391"/>
      <c r="H119" s="391"/>
      <c r="I119" s="391"/>
      <c r="J119" s="391"/>
      <c r="K119" s="391"/>
      <c r="L119" s="391"/>
      <c r="M119" s="391"/>
      <c r="N119" s="391"/>
      <c r="O119" s="391"/>
      <c r="P119" s="391"/>
    </row>
    <row r="121" spans="1:16" ht="21">
      <c r="A121" s="344" t="s">
        <v>224</v>
      </c>
      <c r="B121" s="344"/>
      <c r="C121" s="344"/>
      <c r="D121" s="344"/>
      <c r="E121" s="344"/>
      <c r="F121" s="344"/>
      <c r="G121" s="344"/>
      <c r="H121" s="344"/>
      <c r="I121" s="344"/>
      <c r="J121" s="344"/>
      <c r="K121" s="344"/>
      <c r="L121" s="344"/>
      <c r="M121" s="344"/>
      <c r="N121" s="344"/>
    </row>
    <row r="122" spans="1:16" ht="16.5" thickBot="1"/>
    <row r="123" spans="1:16" ht="32.25" customHeight="1" thickBot="1">
      <c r="A123" s="345" t="s">
        <v>92</v>
      </c>
      <c r="B123" s="346"/>
      <c r="C123" s="346"/>
      <c r="D123" s="346"/>
      <c r="E123" s="346"/>
      <c r="F123" s="347"/>
      <c r="G123" s="348" t="s">
        <v>213</v>
      </c>
      <c r="H123" s="398"/>
      <c r="I123" s="398"/>
      <c r="J123" s="349"/>
      <c r="K123" s="350" t="s">
        <v>96</v>
      </c>
      <c r="L123" s="351"/>
      <c r="M123" s="348" t="s">
        <v>98</v>
      </c>
      <c r="N123" s="349"/>
    </row>
    <row r="124" spans="1:16" ht="21" customHeight="1">
      <c r="A124" s="328" t="s">
        <v>99</v>
      </c>
      <c r="B124" s="329"/>
      <c r="C124" s="329"/>
      <c r="D124" s="330"/>
      <c r="E124" s="331">
        <f>+G124+K124+M124</f>
        <v>26192.856308333328</v>
      </c>
      <c r="F124" s="332"/>
      <c r="G124" s="333">
        <f>+N144</f>
        <v>21243.425233333328</v>
      </c>
      <c r="H124" s="399"/>
      <c r="I124" s="399"/>
      <c r="J124" s="334"/>
      <c r="K124" s="333">
        <f>+N152</f>
        <v>2149.161075</v>
      </c>
      <c r="L124" s="335"/>
      <c r="M124" s="333">
        <f>+N117</f>
        <v>2800.27</v>
      </c>
      <c r="N124" s="334"/>
    </row>
    <row r="125" spans="1:16" ht="21.75" thickBot="1">
      <c r="A125" s="336" t="s">
        <v>100</v>
      </c>
      <c r="B125" s="337"/>
      <c r="C125" s="337"/>
      <c r="D125" s="337"/>
      <c r="E125" s="338">
        <f>+G125+K125</f>
        <v>20165.192208333334</v>
      </c>
      <c r="F125" s="339"/>
      <c r="G125" s="400">
        <f>+N53+N56+N58+N62+N66+N138</f>
        <v>18398.923833333334</v>
      </c>
      <c r="H125" s="401"/>
      <c r="I125" s="401"/>
      <c r="J125" s="402"/>
      <c r="K125" s="340">
        <f>+N90+N94+N97+N99+N147</f>
        <v>1766.2683750000001</v>
      </c>
      <c r="L125" s="341"/>
      <c r="M125" s="400"/>
      <c r="N125" s="402"/>
    </row>
    <row r="126" spans="1:16" ht="21.75" thickBot="1">
      <c r="A126" s="53"/>
      <c r="B126" s="53"/>
      <c r="C126" s="53"/>
      <c r="D126" s="53"/>
      <c r="E126" s="67"/>
      <c r="F126" s="67"/>
      <c r="G126" s="68"/>
      <c r="H126" s="68"/>
      <c r="I126" s="69"/>
      <c r="J126" s="70"/>
      <c r="K126" s="69"/>
      <c r="L126" s="70"/>
      <c r="M126" s="68"/>
      <c r="N126" s="66"/>
    </row>
    <row r="127" spans="1:16" ht="21.75" thickBot="1">
      <c r="A127" s="359" t="s">
        <v>101</v>
      </c>
      <c r="B127" s="360"/>
      <c r="C127" s="360"/>
      <c r="D127" s="360"/>
      <c r="E127" s="331">
        <f>+N54+N57+N59+N91+N92+N139+N141+N142+N143+N148+N150+N151</f>
        <v>14015.336208333332</v>
      </c>
      <c r="F127" s="332"/>
      <c r="G127" s="71">
        <f>+E127/E124</f>
        <v>0.5350823920594836</v>
      </c>
      <c r="H127" s="68"/>
      <c r="I127" s="361">
        <f>+E124-E127</f>
        <v>12177.520099999996</v>
      </c>
      <c r="J127" s="361"/>
      <c r="K127" s="357"/>
      <c r="L127" s="357"/>
      <c r="M127" s="357"/>
      <c r="N127" s="357"/>
    </row>
    <row r="128" spans="1:16" ht="21.75" thickBot="1">
      <c r="A128" s="352" t="s">
        <v>102</v>
      </c>
      <c r="B128" s="353"/>
      <c r="C128" s="353"/>
      <c r="D128" s="353"/>
      <c r="E128" s="354">
        <f>+E25-L49-L50-L51-L52-L85-L86-L87-L88-L89+L139+L140+L141+L142+L143+L148+L149+L150+L151</f>
        <v>1780.1930166666666</v>
      </c>
      <c r="F128" s="355"/>
      <c r="G128" s="72">
        <f>+E128/E124</f>
        <v>6.7964829635639754E-2</v>
      </c>
      <c r="H128" s="68"/>
      <c r="I128" s="362" t="s">
        <v>103</v>
      </c>
      <c r="J128" s="363"/>
      <c r="K128" s="363"/>
      <c r="L128" s="363"/>
      <c r="M128" s="364">
        <f>+E124-E127</f>
        <v>12177.520099999996</v>
      </c>
      <c r="N128" s="365"/>
    </row>
    <row r="129" spans="1:14" ht="21">
      <c r="A129" s="352" t="s">
        <v>104</v>
      </c>
      <c r="B129" s="353"/>
      <c r="C129" s="353"/>
      <c r="D129" s="353"/>
      <c r="E129" s="354">
        <f>+E26-J49-J50-J51-J52-J85-J86-J87-J88-J89+J139+J140+J141+J142+J143+J148+J149+J150+J151</f>
        <v>7623.7346250000001</v>
      </c>
      <c r="F129" s="355"/>
      <c r="G129" s="72">
        <f>+E129/E124</f>
        <v>0.29106159844714941</v>
      </c>
      <c r="H129" s="68"/>
      <c r="I129" s="356"/>
      <c r="J129" s="356"/>
      <c r="K129" s="69"/>
      <c r="L129" s="70"/>
      <c r="M129" s="68"/>
      <c r="N129" s="66"/>
    </row>
    <row r="130" spans="1:14" ht="21">
      <c r="A130" s="352" t="s">
        <v>105</v>
      </c>
      <c r="B130" s="353"/>
      <c r="C130" s="353"/>
      <c r="D130" s="353"/>
      <c r="E130" s="354">
        <f>+E27-K49-K50-K51-K52-K85-K86-K87-K88-K89+K139+K141+K140+K142+K143+K148+K149+K150+K151</f>
        <v>15190.560666666663</v>
      </c>
      <c r="F130" s="355"/>
      <c r="G130" s="72">
        <f>+E130/E124</f>
        <v>0.57995052115922707</v>
      </c>
      <c r="H130" s="68"/>
      <c r="I130" s="69"/>
      <c r="J130" s="357">
        <f>+E128+E129+E130+E131</f>
        <v>25494.48830833333</v>
      </c>
      <c r="K130" s="358"/>
      <c r="L130" s="70"/>
      <c r="M130" s="357"/>
      <c r="N130" s="357"/>
    </row>
    <row r="131" spans="1:14" ht="21.75" thickBot="1">
      <c r="A131" s="336" t="s">
        <v>106</v>
      </c>
      <c r="B131" s="337"/>
      <c r="C131" s="337"/>
      <c r="D131" s="337"/>
      <c r="E131" s="338">
        <f>+E28</f>
        <v>900</v>
      </c>
      <c r="F131" s="339"/>
      <c r="G131" s="72">
        <f>+E131/E124</f>
        <v>3.4360513775416796E-2</v>
      </c>
      <c r="H131" s="68"/>
      <c r="I131" s="69"/>
      <c r="J131" s="357"/>
      <c r="K131" s="358"/>
      <c r="L131" s="70"/>
      <c r="M131" s="357"/>
      <c r="N131" s="357"/>
    </row>
    <row r="132" spans="1:14" ht="16.5" thickBot="1"/>
    <row r="133" spans="1:14" ht="16.5" thickBot="1">
      <c r="A133" s="366" t="s">
        <v>107</v>
      </c>
      <c r="B133" s="367"/>
      <c r="C133" s="367"/>
      <c r="D133" s="367"/>
      <c r="E133" s="367"/>
      <c r="F133" s="367"/>
      <c r="G133" s="367"/>
      <c r="H133" s="367"/>
      <c r="I133" s="367"/>
      <c r="J133" s="367"/>
      <c r="K133" s="367"/>
      <c r="L133" s="367"/>
      <c r="M133" s="367"/>
      <c r="N133" s="368"/>
    </row>
    <row r="134" spans="1:14">
      <c r="A134" s="369" t="s">
        <v>108</v>
      </c>
      <c r="B134" s="371" t="s">
        <v>109</v>
      </c>
      <c r="C134" s="371" t="s">
        <v>110</v>
      </c>
      <c r="D134" s="373" t="s">
        <v>111</v>
      </c>
      <c r="E134" s="375" t="s">
        <v>112</v>
      </c>
      <c r="F134" s="376"/>
      <c r="G134" s="376"/>
      <c r="H134" s="376"/>
      <c r="I134" s="376"/>
      <c r="J134" s="369" t="s">
        <v>113</v>
      </c>
      <c r="K134" s="371"/>
      <c r="L134" s="371"/>
      <c r="M134" s="371"/>
      <c r="N134" s="377"/>
    </row>
    <row r="135" spans="1:14" ht="26.25" thickBot="1">
      <c r="A135" s="370"/>
      <c r="B135" s="372"/>
      <c r="C135" s="372"/>
      <c r="D135" s="374"/>
      <c r="E135" s="75" t="s">
        <v>114</v>
      </c>
      <c r="F135" s="76" t="s">
        <v>115</v>
      </c>
      <c r="G135" s="76" t="s">
        <v>116</v>
      </c>
      <c r="H135" s="76" t="s">
        <v>117</v>
      </c>
      <c r="I135" s="77" t="s">
        <v>118</v>
      </c>
      <c r="J135" s="75" t="s">
        <v>114</v>
      </c>
      <c r="K135" s="76" t="s">
        <v>115</v>
      </c>
      <c r="L135" s="76" t="s">
        <v>116</v>
      </c>
      <c r="M135" s="76" t="s">
        <v>117</v>
      </c>
      <c r="N135" s="78" t="s">
        <v>11</v>
      </c>
    </row>
    <row r="136" spans="1:14" ht="11.25" customHeight="1" thickBot="1">
      <c r="A136" s="392"/>
      <c r="B136" s="393"/>
      <c r="C136" s="393"/>
      <c r="D136" s="393"/>
      <c r="E136" s="393"/>
      <c r="F136" s="393"/>
      <c r="G136" s="393"/>
      <c r="H136" s="393"/>
      <c r="I136" s="393"/>
      <c r="J136" s="393"/>
      <c r="K136" s="393"/>
      <c r="L136" s="393"/>
      <c r="M136" s="393"/>
      <c r="N136" s="394"/>
    </row>
    <row r="137" spans="1:14" ht="24" thickBot="1">
      <c r="A137" s="385" t="s">
        <v>214</v>
      </c>
      <c r="B137" s="386"/>
      <c r="C137" s="386"/>
      <c r="D137" s="386"/>
      <c r="E137" s="386"/>
      <c r="F137" s="386"/>
      <c r="G137" s="386"/>
      <c r="H137" s="386"/>
      <c r="I137" s="386"/>
      <c r="J137" s="386"/>
      <c r="K137" s="386"/>
      <c r="L137" s="386"/>
      <c r="M137" s="386"/>
      <c r="N137" s="387"/>
    </row>
    <row r="138" spans="1:14" ht="16.5" thickBot="1">
      <c r="A138" s="81">
        <v>40</v>
      </c>
      <c r="B138" s="379" t="s">
        <v>8</v>
      </c>
      <c r="C138" s="380"/>
      <c r="D138" s="380"/>
      <c r="E138" s="380"/>
      <c r="F138" s="380"/>
      <c r="G138" s="380"/>
      <c r="H138" s="380"/>
      <c r="I138" s="380"/>
      <c r="J138" s="380"/>
      <c r="K138" s="380"/>
      <c r="L138" s="380"/>
      <c r="M138" s="381"/>
      <c r="N138" s="82">
        <f>SUM(N139:O143)</f>
        <v>8480.239999999998</v>
      </c>
    </row>
    <row r="139" spans="1:14" ht="60">
      <c r="A139" s="85">
        <v>40.1</v>
      </c>
      <c r="B139" s="90" t="s">
        <v>136</v>
      </c>
      <c r="C139" s="93" t="s">
        <v>137</v>
      </c>
      <c r="D139" s="92">
        <f>+D49</f>
        <v>2117.9999999999995</v>
      </c>
      <c r="E139" s="94">
        <v>0.45</v>
      </c>
      <c r="F139" s="94">
        <v>1</v>
      </c>
      <c r="G139" s="94">
        <v>0.1</v>
      </c>
      <c r="H139" s="88">
        <v>0</v>
      </c>
      <c r="I139" s="88">
        <f>+E139+F139+G139+H139</f>
        <v>1.55</v>
      </c>
      <c r="J139" s="88">
        <f>+E139*D139</f>
        <v>953.0999999999998</v>
      </c>
      <c r="K139" s="88">
        <f>+F139*D139</f>
        <v>2117.9999999999995</v>
      </c>
      <c r="L139" s="88">
        <f>+G139*D139</f>
        <v>211.79999999999995</v>
      </c>
      <c r="M139" s="88">
        <f>+H139*D139</f>
        <v>0</v>
      </c>
      <c r="N139" s="88">
        <f>+I139*D139</f>
        <v>3282.8999999999992</v>
      </c>
    </row>
    <row r="140" spans="1:14">
      <c r="A140" s="85">
        <v>40.200000000000003</v>
      </c>
      <c r="B140" s="90" t="s">
        <v>138</v>
      </c>
      <c r="C140" s="93" t="s">
        <v>139</v>
      </c>
      <c r="D140" s="92">
        <v>1</v>
      </c>
      <c r="E140" s="94">
        <v>0</v>
      </c>
      <c r="F140" s="94">
        <v>80.599999999999994</v>
      </c>
      <c r="G140" s="94">
        <v>20</v>
      </c>
      <c r="H140" s="88">
        <v>0</v>
      </c>
      <c r="I140" s="88">
        <f>+E140+F140+G140+H140</f>
        <v>100.6</v>
      </c>
      <c r="J140" s="88">
        <f>+E140*D140</f>
        <v>0</v>
      </c>
      <c r="K140" s="88">
        <f>+F140*D140</f>
        <v>80.599999999999994</v>
      </c>
      <c r="L140" s="88">
        <f>+G140*D140</f>
        <v>20</v>
      </c>
      <c r="M140" s="88">
        <f>+H140*D140</f>
        <v>0</v>
      </c>
      <c r="N140" s="88">
        <f>+I140*D140</f>
        <v>100.6</v>
      </c>
    </row>
    <row r="141" spans="1:14" ht="60">
      <c r="A141" s="85">
        <v>40.299999999999997</v>
      </c>
      <c r="B141" s="90" t="s">
        <v>140</v>
      </c>
      <c r="C141" s="93" t="s">
        <v>137</v>
      </c>
      <c r="D141" s="92">
        <f>+D139</f>
        <v>2117.9999999999995</v>
      </c>
      <c r="E141" s="94">
        <v>0.2</v>
      </c>
      <c r="F141" s="94">
        <v>0.05</v>
      </c>
      <c r="G141" s="94">
        <v>0.08</v>
      </c>
      <c r="H141" s="88">
        <v>0</v>
      </c>
      <c r="I141" s="88">
        <f>+E141+F141+G141+H141</f>
        <v>0.33</v>
      </c>
      <c r="J141" s="88">
        <f>+E141*D141</f>
        <v>423.59999999999991</v>
      </c>
      <c r="K141" s="88">
        <f>+F141*D141</f>
        <v>105.89999999999998</v>
      </c>
      <c r="L141" s="88">
        <f>+G141*D141</f>
        <v>169.43999999999997</v>
      </c>
      <c r="M141" s="88">
        <f>+H141*D141</f>
        <v>0</v>
      </c>
      <c r="N141" s="88">
        <f>+I141*D141</f>
        <v>698.93999999999983</v>
      </c>
    </row>
    <row r="142" spans="1:14" ht="75">
      <c r="A142" s="85">
        <v>40.4</v>
      </c>
      <c r="B142" s="90" t="s">
        <v>197</v>
      </c>
      <c r="C142" s="85" t="s">
        <v>137</v>
      </c>
      <c r="D142" s="87">
        <f>+'Wood Rural'!Q536+'Wood Rural'!Q555+'Wood Rural'!Q574+'Wood Rural'!Q598</f>
        <v>1735</v>
      </c>
      <c r="E142" s="88">
        <v>0.9</v>
      </c>
      <c r="F142" s="88">
        <v>1.2</v>
      </c>
      <c r="G142" s="88">
        <v>0.1</v>
      </c>
      <c r="H142" s="88">
        <v>0</v>
      </c>
      <c r="I142" s="88">
        <f>+E142+F142+G142+H142</f>
        <v>2.2000000000000002</v>
      </c>
      <c r="J142" s="88">
        <f>+E142*D142</f>
        <v>1561.5</v>
      </c>
      <c r="K142" s="88">
        <f>+F142*D142</f>
        <v>2082</v>
      </c>
      <c r="L142" s="88">
        <f>+G142*D142</f>
        <v>173.5</v>
      </c>
      <c r="M142" s="88">
        <f>+H142*D142</f>
        <v>0</v>
      </c>
      <c r="N142" s="88">
        <f>+I142*D142</f>
        <v>3817.0000000000005</v>
      </c>
    </row>
    <row r="143" spans="1:14" ht="60.75" thickBot="1">
      <c r="A143" s="85">
        <v>40.5</v>
      </c>
      <c r="B143" s="90" t="s">
        <v>198</v>
      </c>
      <c r="C143" s="85" t="s">
        <v>137</v>
      </c>
      <c r="D143" s="87">
        <f>+'Wood Rural'!Q548+'Wood Rural'!Q567+'Wood Rural'!Q591+'Wood Rural'!Q601</f>
        <v>264</v>
      </c>
      <c r="E143" s="88">
        <v>0.9</v>
      </c>
      <c r="F143" s="88">
        <v>1.2</v>
      </c>
      <c r="G143" s="88">
        <v>0.1</v>
      </c>
      <c r="H143" s="88">
        <v>0</v>
      </c>
      <c r="I143" s="88">
        <f>+E143+F143+G143+H143</f>
        <v>2.2000000000000002</v>
      </c>
      <c r="J143" s="88">
        <f>+E143*D143</f>
        <v>237.6</v>
      </c>
      <c r="K143" s="88">
        <f>+F143*D143</f>
        <v>316.8</v>
      </c>
      <c r="L143" s="88">
        <f>+G143*D143</f>
        <v>26.400000000000002</v>
      </c>
      <c r="M143" s="88">
        <f>+H143*D143</f>
        <v>0</v>
      </c>
      <c r="N143" s="88">
        <f>+I143*D143</f>
        <v>580.80000000000007</v>
      </c>
    </row>
    <row r="144" spans="1:14" ht="16.5" thickBot="1">
      <c r="A144" s="95"/>
      <c r="B144" s="388" t="s">
        <v>160</v>
      </c>
      <c r="C144" s="389"/>
      <c r="D144" s="389"/>
      <c r="E144" s="389"/>
      <c r="F144" s="389"/>
      <c r="G144" s="389"/>
      <c r="H144" s="389"/>
      <c r="I144" s="389"/>
      <c r="J144" s="389"/>
      <c r="K144" s="389"/>
      <c r="L144" s="389"/>
      <c r="M144" s="390"/>
      <c r="N144" s="96">
        <f>+N71-N48+N138</f>
        <v>21243.425233333328</v>
      </c>
    </row>
    <row r="145" spans="1:16" s="102" customFormat="1" ht="15.75" customHeight="1" thickBot="1"/>
    <row r="146" spans="1:16" ht="24" thickBot="1">
      <c r="A146" s="385" t="s">
        <v>96</v>
      </c>
      <c r="B146" s="386"/>
      <c r="C146" s="386"/>
      <c r="D146" s="386"/>
      <c r="E146" s="386"/>
      <c r="F146" s="386"/>
      <c r="G146" s="386"/>
      <c r="H146" s="386"/>
      <c r="I146" s="386"/>
      <c r="J146" s="386"/>
      <c r="K146" s="386"/>
      <c r="L146" s="386"/>
      <c r="M146" s="386"/>
      <c r="N146" s="387"/>
    </row>
    <row r="147" spans="1:16" ht="16.5" thickBot="1">
      <c r="A147" s="81">
        <v>40</v>
      </c>
      <c r="B147" s="379" t="s">
        <v>8</v>
      </c>
      <c r="C147" s="380"/>
      <c r="D147" s="380"/>
      <c r="E147" s="380"/>
      <c r="F147" s="380"/>
      <c r="G147" s="380"/>
      <c r="H147" s="380"/>
      <c r="I147" s="380"/>
      <c r="J147" s="380"/>
      <c r="K147" s="380"/>
      <c r="L147" s="380"/>
      <c r="M147" s="381"/>
      <c r="N147" s="82">
        <f>SUM(N148:O151)</f>
        <v>1146.0300000000002</v>
      </c>
    </row>
    <row r="148" spans="1:16" ht="60">
      <c r="A148" s="85">
        <v>40.1</v>
      </c>
      <c r="B148" s="90" t="s">
        <v>162</v>
      </c>
      <c r="C148" s="93" t="s">
        <v>137</v>
      </c>
      <c r="D148" s="92">
        <f>+D85</f>
        <v>196</v>
      </c>
      <c r="E148" s="94">
        <v>0.45</v>
      </c>
      <c r="F148" s="94">
        <v>1</v>
      </c>
      <c r="G148" s="94">
        <v>0.1</v>
      </c>
      <c r="H148" s="94">
        <v>0</v>
      </c>
      <c r="I148" s="88">
        <f>+E148+F148+G148+H148</f>
        <v>1.55</v>
      </c>
      <c r="J148" s="88">
        <f>+E148*D148</f>
        <v>88.2</v>
      </c>
      <c r="K148" s="88">
        <f>+F148*D148</f>
        <v>196</v>
      </c>
      <c r="L148" s="88">
        <f>+G148*D148</f>
        <v>19.600000000000001</v>
      </c>
      <c r="M148" s="88">
        <f>+H148*D148</f>
        <v>0</v>
      </c>
      <c r="N148" s="88">
        <f>+I148*D148</f>
        <v>303.8</v>
      </c>
    </row>
    <row r="149" spans="1:16">
      <c r="A149" s="85">
        <v>40.200000000000003</v>
      </c>
      <c r="B149" s="90" t="s">
        <v>138</v>
      </c>
      <c r="C149" s="93" t="s">
        <v>139</v>
      </c>
      <c r="D149" s="92">
        <v>1</v>
      </c>
      <c r="E149" s="94">
        <v>0</v>
      </c>
      <c r="F149" s="94">
        <v>20.149999999999999</v>
      </c>
      <c r="G149" s="94">
        <v>5</v>
      </c>
      <c r="H149" s="94">
        <v>0</v>
      </c>
      <c r="I149" s="88">
        <f>+E149+F149+G149+H149</f>
        <v>25.15</v>
      </c>
      <c r="J149" s="88">
        <f>+E149*D149</f>
        <v>0</v>
      </c>
      <c r="K149" s="88">
        <f>+F149*D149</f>
        <v>20.149999999999999</v>
      </c>
      <c r="L149" s="88">
        <f>+G149*D149</f>
        <v>5</v>
      </c>
      <c r="M149" s="88">
        <f>+H149*D149</f>
        <v>0</v>
      </c>
      <c r="N149" s="88">
        <f>+I149*D149</f>
        <v>25.15</v>
      </c>
    </row>
    <row r="150" spans="1:16" ht="60">
      <c r="A150" s="85">
        <v>40.299999999999997</v>
      </c>
      <c r="B150" s="90" t="s">
        <v>163</v>
      </c>
      <c r="C150" s="93" t="s">
        <v>137</v>
      </c>
      <c r="D150" s="92">
        <f>+D148</f>
        <v>196</v>
      </c>
      <c r="E150" s="94">
        <v>0.2</v>
      </c>
      <c r="F150" s="94">
        <v>0.05</v>
      </c>
      <c r="G150" s="94">
        <v>0.08</v>
      </c>
      <c r="H150" s="94">
        <v>0</v>
      </c>
      <c r="I150" s="88">
        <f>+E150+F150+G150+H150</f>
        <v>0.33</v>
      </c>
      <c r="J150" s="88">
        <f>+E150*D150</f>
        <v>39.200000000000003</v>
      </c>
      <c r="K150" s="88">
        <f>+F150*D150</f>
        <v>9.8000000000000007</v>
      </c>
      <c r="L150" s="88">
        <f>+G150*D150</f>
        <v>15.68</v>
      </c>
      <c r="M150" s="88">
        <f>+H150*D150</f>
        <v>0</v>
      </c>
      <c r="N150" s="88">
        <f>+I150*D150</f>
        <v>64.680000000000007</v>
      </c>
    </row>
    <row r="151" spans="1:16" ht="75.75" thickBot="1">
      <c r="A151" s="85">
        <v>40.4</v>
      </c>
      <c r="B151" s="90" t="s">
        <v>197</v>
      </c>
      <c r="C151" s="85" t="s">
        <v>137</v>
      </c>
      <c r="D151" s="87">
        <f>+'Wood Rural'!Q604</f>
        <v>342</v>
      </c>
      <c r="E151" s="88">
        <v>0.9</v>
      </c>
      <c r="F151" s="88">
        <v>1.2</v>
      </c>
      <c r="G151" s="88">
        <v>0.1</v>
      </c>
      <c r="H151" s="88">
        <v>0</v>
      </c>
      <c r="I151" s="88">
        <f>+E151+F151+G151+H151</f>
        <v>2.2000000000000002</v>
      </c>
      <c r="J151" s="88">
        <f>+E151*D151</f>
        <v>307.8</v>
      </c>
      <c r="K151" s="88">
        <f>+F151*D151</f>
        <v>410.4</v>
      </c>
      <c r="L151" s="88">
        <f>+G151*D151</f>
        <v>34.200000000000003</v>
      </c>
      <c r="M151" s="88">
        <f>+H151*D151</f>
        <v>0</v>
      </c>
      <c r="N151" s="88">
        <f>+I151*D151</f>
        <v>752.40000000000009</v>
      </c>
    </row>
    <row r="152" spans="1:16" ht="16.5" thickBot="1">
      <c r="A152" s="95"/>
      <c r="B152" s="388" t="s">
        <v>160</v>
      </c>
      <c r="C152" s="389"/>
      <c r="D152" s="389"/>
      <c r="E152" s="389"/>
      <c r="F152" s="389"/>
      <c r="G152" s="389"/>
      <c r="H152" s="389"/>
      <c r="I152" s="389"/>
      <c r="J152" s="389"/>
      <c r="K152" s="389"/>
      <c r="L152" s="389"/>
      <c r="M152" s="390"/>
      <c r="N152" s="96">
        <f>+N104-N84+N147</f>
        <v>2149.161075</v>
      </c>
    </row>
    <row r="155" spans="1:16">
      <c r="A155" s="391"/>
      <c r="B155" s="391"/>
      <c r="C155" s="391"/>
      <c r="D155" s="391"/>
      <c r="E155" s="391"/>
      <c r="F155" s="391"/>
      <c r="G155" s="391"/>
      <c r="H155" s="391"/>
      <c r="I155" s="391"/>
      <c r="J155" s="391"/>
      <c r="K155" s="391"/>
      <c r="L155" s="391"/>
      <c r="M155" s="391"/>
      <c r="N155" s="391"/>
      <c r="O155" s="391"/>
      <c r="P155" s="391"/>
    </row>
    <row r="157" spans="1:16" ht="21">
      <c r="A157" s="344" t="s">
        <v>225</v>
      </c>
      <c r="B157" s="344"/>
      <c r="C157" s="344"/>
      <c r="D157" s="344"/>
      <c r="E157" s="344"/>
      <c r="F157" s="344"/>
      <c r="G157" s="344"/>
      <c r="H157" s="344"/>
      <c r="I157" s="344"/>
      <c r="J157" s="344"/>
      <c r="K157" s="344"/>
      <c r="L157" s="344"/>
      <c r="M157" s="344"/>
      <c r="N157" s="344"/>
    </row>
    <row r="158" spans="1:16" ht="16.5" thickBot="1"/>
    <row r="159" spans="1:16" ht="32.25" customHeight="1" thickBot="1">
      <c r="A159" s="345" t="s">
        <v>92</v>
      </c>
      <c r="B159" s="346"/>
      <c r="C159" s="346"/>
      <c r="D159" s="346"/>
      <c r="E159" s="346"/>
      <c r="F159" s="347"/>
      <c r="G159" s="348" t="s">
        <v>213</v>
      </c>
      <c r="H159" s="398"/>
      <c r="I159" s="398"/>
      <c r="J159" s="349"/>
      <c r="K159" s="350" t="s">
        <v>96</v>
      </c>
      <c r="L159" s="351"/>
      <c r="M159" s="348" t="s">
        <v>98</v>
      </c>
      <c r="N159" s="349"/>
    </row>
    <row r="160" spans="1:16" ht="21" customHeight="1">
      <c r="A160" s="328" t="s">
        <v>99</v>
      </c>
      <c r="B160" s="329"/>
      <c r="C160" s="329"/>
      <c r="D160" s="330"/>
      <c r="E160" s="331">
        <f>+G160+K160+M160</f>
        <v>26175.816308333327</v>
      </c>
      <c r="F160" s="332"/>
      <c r="G160" s="333">
        <f>+N177</f>
        <v>21226.385233333327</v>
      </c>
      <c r="H160" s="399"/>
      <c r="I160" s="399"/>
      <c r="J160" s="334"/>
      <c r="K160" s="333">
        <f>+K124</f>
        <v>2149.161075</v>
      </c>
      <c r="L160" s="335"/>
      <c r="M160" s="333">
        <f>+M124</f>
        <v>2800.27</v>
      </c>
      <c r="N160" s="334"/>
    </row>
    <row r="161" spans="1:14" ht="21.75" thickBot="1">
      <c r="A161" s="336" t="s">
        <v>100</v>
      </c>
      <c r="B161" s="337"/>
      <c r="C161" s="337"/>
      <c r="D161" s="337"/>
      <c r="E161" s="338">
        <f>+G161+K161</f>
        <v>20148.152208333333</v>
      </c>
      <c r="F161" s="339"/>
      <c r="G161" s="400">
        <f>+G125-N58+N174</f>
        <v>18381.883833333333</v>
      </c>
      <c r="H161" s="401"/>
      <c r="I161" s="401"/>
      <c r="J161" s="402"/>
      <c r="K161" s="340">
        <f>+K125</f>
        <v>1766.2683750000001</v>
      </c>
      <c r="L161" s="341"/>
      <c r="M161" s="400"/>
      <c r="N161" s="402"/>
    </row>
    <row r="162" spans="1:14" ht="21.75" thickBot="1">
      <c r="A162" s="53"/>
      <c r="B162" s="53"/>
      <c r="C162" s="53"/>
      <c r="D162" s="53"/>
      <c r="E162" s="67"/>
      <c r="F162" s="67"/>
      <c r="G162" s="68"/>
      <c r="H162" s="68"/>
      <c r="I162" s="69"/>
      <c r="J162" s="70"/>
      <c r="K162" s="69"/>
      <c r="L162" s="70"/>
      <c r="M162" s="68"/>
      <c r="N162" s="66"/>
    </row>
    <row r="163" spans="1:14" ht="21.75" thickBot="1">
      <c r="A163" s="359" t="s">
        <v>101</v>
      </c>
      <c r="B163" s="360"/>
      <c r="C163" s="360"/>
      <c r="D163" s="360"/>
      <c r="E163" s="331">
        <f>+E127-N59+N175+N176</f>
        <v>15928.896208333335</v>
      </c>
      <c r="F163" s="332"/>
      <c r="G163" s="71">
        <f>+E163/E160</f>
        <v>0.60853484073626452</v>
      </c>
      <c r="H163" s="68"/>
      <c r="I163" s="361">
        <f>+E160-E163</f>
        <v>10246.920099999992</v>
      </c>
      <c r="J163" s="361"/>
      <c r="K163" s="357"/>
      <c r="L163" s="357"/>
      <c r="M163" s="357"/>
      <c r="N163" s="357"/>
    </row>
    <row r="164" spans="1:14" ht="21.75" thickBot="1">
      <c r="A164" s="352" t="s">
        <v>102</v>
      </c>
      <c r="B164" s="353"/>
      <c r="C164" s="353"/>
      <c r="D164" s="353"/>
      <c r="E164" s="354">
        <f>+E128-L59-L60-L61+L175+L176</f>
        <v>1813.6650166666664</v>
      </c>
      <c r="F164" s="355"/>
      <c r="G164" s="72">
        <f>+E164/E160</f>
        <v>6.9287811134633781E-2</v>
      </c>
      <c r="H164" s="68"/>
      <c r="I164" s="362" t="s">
        <v>103</v>
      </c>
      <c r="J164" s="363"/>
      <c r="K164" s="363"/>
      <c r="L164" s="363"/>
      <c r="M164" s="364">
        <f>+E160-E163</f>
        <v>10246.920099999992</v>
      </c>
      <c r="N164" s="365"/>
    </row>
    <row r="165" spans="1:14" ht="21">
      <c r="A165" s="352" t="s">
        <v>104</v>
      </c>
      <c r="B165" s="353"/>
      <c r="C165" s="353"/>
      <c r="D165" s="353"/>
      <c r="E165" s="354">
        <f>+E129-J59-J60-J61+J175+J176</f>
        <v>7888.3596250000001</v>
      </c>
      <c r="F165" s="355"/>
      <c r="G165" s="72">
        <f>+E165/E160</f>
        <v>0.30136059682267341</v>
      </c>
      <c r="H165" s="68"/>
      <c r="I165" s="356"/>
      <c r="J165" s="356"/>
      <c r="K165" s="69"/>
      <c r="L165" s="70"/>
      <c r="M165" s="68"/>
      <c r="N165" s="66"/>
    </row>
    <row r="166" spans="1:14" ht="21">
      <c r="A166" s="352" t="s">
        <v>105</v>
      </c>
      <c r="B166" s="353"/>
      <c r="C166" s="353"/>
      <c r="D166" s="353"/>
      <c r="E166" s="354">
        <f>+E130-K59-K60-K61+K175+K176</f>
        <v>14875.423666666664</v>
      </c>
      <c r="F166" s="355"/>
      <c r="G166" s="72">
        <f>+E166/E160</f>
        <v>0.56828881634269901</v>
      </c>
      <c r="H166" s="68"/>
      <c r="I166" s="69"/>
      <c r="J166" s="357">
        <f>+E164+E165+E166+E167</f>
        <v>25477.448308333333</v>
      </c>
      <c r="K166" s="358"/>
      <c r="L166" s="70"/>
      <c r="M166" s="357"/>
      <c r="N166" s="357"/>
    </row>
    <row r="167" spans="1:14" ht="21.75" thickBot="1">
      <c r="A167" s="336" t="s">
        <v>106</v>
      </c>
      <c r="B167" s="337"/>
      <c r="C167" s="337"/>
      <c r="D167" s="337"/>
      <c r="E167" s="338">
        <f>+E131</f>
        <v>900</v>
      </c>
      <c r="F167" s="339"/>
      <c r="G167" s="72">
        <f>+E167/E160</f>
        <v>3.4382881870754729E-2</v>
      </c>
      <c r="H167" s="68"/>
      <c r="I167" s="69"/>
      <c r="J167" s="357"/>
      <c r="K167" s="358"/>
      <c r="L167" s="70"/>
      <c r="M167" s="357"/>
      <c r="N167" s="357"/>
    </row>
    <row r="168" spans="1:14" ht="16.5" thickBot="1"/>
    <row r="169" spans="1:14" ht="16.5" thickBot="1">
      <c r="A169" s="366" t="s">
        <v>107</v>
      </c>
      <c r="B169" s="367"/>
      <c r="C169" s="367"/>
      <c r="D169" s="367"/>
      <c r="E169" s="367"/>
      <c r="F169" s="367"/>
      <c r="G169" s="367"/>
      <c r="H169" s="367"/>
      <c r="I169" s="367"/>
      <c r="J169" s="367"/>
      <c r="K169" s="367"/>
      <c r="L169" s="367"/>
      <c r="M169" s="367"/>
      <c r="N169" s="368"/>
    </row>
    <row r="170" spans="1:14">
      <c r="A170" s="369" t="s">
        <v>108</v>
      </c>
      <c r="B170" s="371" t="s">
        <v>109</v>
      </c>
      <c r="C170" s="371" t="s">
        <v>110</v>
      </c>
      <c r="D170" s="373" t="s">
        <v>111</v>
      </c>
      <c r="E170" s="375" t="s">
        <v>112</v>
      </c>
      <c r="F170" s="376"/>
      <c r="G170" s="376"/>
      <c r="H170" s="376"/>
      <c r="I170" s="376"/>
      <c r="J170" s="369" t="s">
        <v>113</v>
      </c>
      <c r="K170" s="371"/>
      <c r="L170" s="371"/>
      <c r="M170" s="371"/>
      <c r="N170" s="377"/>
    </row>
    <row r="171" spans="1:14" ht="26.25" thickBot="1">
      <c r="A171" s="370"/>
      <c r="B171" s="372"/>
      <c r="C171" s="372"/>
      <c r="D171" s="374"/>
      <c r="E171" s="75" t="s">
        <v>114</v>
      </c>
      <c r="F171" s="76" t="s">
        <v>115</v>
      </c>
      <c r="G171" s="76" t="s">
        <v>116</v>
      </c>
      <c r="H171" s="76" t="s">
        <v>117</v>
      </c>
      <c r="I171" s="77" t="s">
        <v>118</v>
      </c>
      <c r="J171" s="75" t="s">
        <v>114</v>
      </c>
      <c r="K171" s="76" t="s">
        <v>115</v>
      </c>
      <c r="L171" s="76" t="s">
        <v>116</v>
      </c>
      <c r="M171" s="76" t="s">
        <v>117</v>
      </c>
      <c r="N171" s="78" t="s">
        <v>11</v>
      </c>
    </row>
    <row r="172" spans="1:14" ht="16.5" thickBot="1">
      <c r="A172" s="392"/>
      <c r="B172" s="393"/>
      <c r="C172" s="393"/>
      <c r="D172" s="393"/>
      <c r="E172" s="393"/>
      <c r="F172" s="393"/>
      <c r="G172" s="393"/>
      <c r="H172" s="393"/>
      <c r="I172" s="393"/>
      <c r="J172" s="393"/>
      <c r="K172" s="393"/>
      <c r="L172" s="393"/>
      <c r="M172" s="393"/>
      <c r="N172" s="394"/>
    </row>
    <row r="173" spans="1:14" ht="24" thickBot="1">
      <c r="A173" s="385" t="s">
        <v>214</v>
      </c>
      <c r="B173" s="386"/>
      <c r="C173" s="386"/>
      <c r="D173" s="386"/>
      <c r="E173" s="386"/>
      <c r="F173" s="386"/>
      <c r="G173" s="386"/>
      <c r="H173" s="386"/>
      <c r="I173" s="386"/>
      <c r="J173" s="386"/>
      <c r="K173" s="386"/>
      <c r="L173" s="386"/>
      <c r="M173" s="386"/>
      <c r="N173" s="387"/>
    </row>
    <row r="174" spans="1:14" ht="16.5" thickBot="1">
      <c r="A174" s="81">
        <v>70</v>
      </c>
      <c r="B174" s="379" t="s">
        <v>7</v>
      </c>
      <c r="C174" s="380"/>
      <c r="D174" s="380"/>
      <c r="E174" s="380"/>
      <c r="F174" s="380"/>
      <c r="G174" s="380"/>
      <c r="H174" s="380"/>
      <c r="I174" s="380"/>
      <c r="J174" s="380"/>
      <c r="K174" s="380"/>
      <c r="L174" s="380"/>
      <c r="M174" s="381"/>
      <c r="N174" s="82">
        <f>+N175+N176</f>
        <v>3058.4933333333338</v>
      </c>
    </row>
    <row r="175" spans="1:14" ht="45">
      <c r="A175" s="85">
        <v>70.099999999999994</v>
      </c>
      <c r="B175" s="90" t="s">
        <v>216</v>
      </c>
      <c r="C175" s="93" t="s">
        <v>137</v>
      </c>
      <c r="D175" s="92">
        <f>+D59</f>
        <v>738.66666666666674</v>
      </c>
      <c r="E175" s="94">
        <v>0.45</v>
      </c>
      <c r="F175" s="94">
        <v>1</v>
      </c>
      <c r="G175" s="94">
        <v>0.1</v>
      </c>
      <c r="H175" s="94">
        <v>0</v>
      </c>
      <c r="I175" s="94">
        <f>+E175+F175+G175+H175</f>
        <v>1.55</v>
      </c>
      <c r="J175" s="94">
        <f>+E175*D175</f>
        <v>332.40000000000003</v>
      </c>
      <c r="K175" s="88">
        <f>+F175*D175</f>
        <v>738.66666666666674</v>
      </c>
      <c r="L175" s="88">
        <f>+G175*D175</f>
        <v>73.866666666666674</v>
      </c>
      <c r="M175" s="88">
        <f>+H175*D175</f>
        <v>0</v>
      </c>
      <c r="N175" s="88">
        <f>+I175*D175</f>
        <v>1144.9333333333334</v>
      </c>
    </row>
    <row r="176" spans="1:14" ht="45.75" thickBot="1">
      <c r="A176" s="85">
        <v>70.2</v>
      </c>
      <c r="B176" s="90" t="s">
        <v>200</v>
      </c>
      <c r="C176" s="85" t="s">
        <v>137</v>
      </c>
      <c r="D176" s="87">
        <f>+'Wood Rural'!Q615</f>
        <v>869.80000000000007</v>
      </c>
      <c r="E176" s="88">
        <v>0.9</v>
      </c>
      <c r="F176" s="88">
        <v>1.2</v>
      </c>
      <c r="G176" s="88">
        <v>0.1</v>
      </c>
      <c r="H176" s="88">
        <v>0</v>
      </c>
      <c r="I176" s="88">
        <f>+E176+F176+G176+H176</f>
        <v>2.2000000000000002</v>
      </c>
      <c r="J176" s="88">
        <f>+E176*D176</f>
        <v>782.82</v>
      </c>
      <c r="K176" s="88">
        <f>+F176*D176</f>
        <v>1043.76</v>
      </c>
      <c r="L176" s="88">
        <f>+G176*D176</f>
        <v>86.980000000000018</v>
      </c>
      <c r="M176" s="88">
        <f>+H176*D176</f>
        <v>0</v>
      </c>
      <c r="N176" s="88">
        <f>+I176*D176</f>
        <v>1913.5600000000004</v>
      </c>
    </row>
    <row r="177" spans="1:16" ht="16.5" thickBot="1">
      <c r="A177" s="95"/>
      <c r="B177" s="388" t="s">
        <v>160</v>
      </c>
      <c r="C177" s="389"/>
      <c r="D177" s="389"/>
      <c r="E177" s="389"/>
      <c r="F177" s="389"/>
      <c r="G177" s="389"/>
      <c r="H177" s="389"/>
      <c r="I177" s="389"/>
      <c r="J177" s="389"/>
      <c r="K177" s="389"/>
      <c r="L177" s="389"/>
      <c r="M177" s="390"/>
      <c r="N177" s="96">
        <f>+N144-N58+N174</f>
        <v>21226.385233333327</v>
      </c>
    </row>
    <row r="178" spans="1:16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</row>
    <row r="179" spans="1:16">
      <c r="A179" s="391"/>
      <c r="B179" s="391"/>
      <c r="C179" s="391"/>
      <c r="D179" s="391"/>
      <c r="E179" s="391"/>
      <c r="F179" s="391"/>
      <c r="G179" s="391"/>
      <c r="H179" s="391"/>
      <c r="I179" s="391"/>
      <c r="J179" s="391"/>
      <c r="K179" s="391"/>
      <c r="L179" s="391"/>
      <c r="M179" s="391"/>
      <c r="N179" s="391"/>
      <c r="O179" s="391"/>
      <c r="P179" s="391"/>
    </row>
    <row r="181" spans="1:16" ht="21">
      <c r="A181" s="344" t="s">
        <v>226</v>
      </c>
      <c r="B181" s="344"/>
      <c r="C181" s="344"/>
      <c r="D181" s="344"/>
      <c r="E181" s="344"/>
      <c r="F181" s="344"/>
      <c r="G181" s="344"/>
      <c r="H181" s="344"/>
      <c r="I181" s="344"/>
      <c r="J181" s="344"/>
      <c r="K181" s="344"/>
      <c r="L181" s="344"/>
      <c r="M181" s="344"/>
      <c r="N181" s="344"/>
    </row>
    <row r="182" spans="1:16" ht="16.5" thickBot="1"/>
    <row r="183" spans="1:16" ht="32.25" customHeight="1" thickBot="1">
      <c r="A183" s="345" t="s">
        <v>92</v>
      </c>
      <c r="B183" s="346"/>
      <c r="C183" s="346"/>
      <c r="D183" s="346"/>
      <c r="E183" s="346"/>
      <c r="F183" s="347"/>
      <c r="G183" s="348" t="s">
        <v>213</v>
      </c>
      <c r="H183" s="398"/>
      <c r="I183" s="398"/>
      <c r="J183" s="349"/>
      <c r="K183" s="350" t="s">
        <v>96</v>
      </c>
      <c r="L183" s="351"/>
      <c r="M183" s="348" t="s">
        <v>98</v>
      </c>
      <c r="N183" s="349"/>
    </row>
    <row r="184" spans="1:16" ht="21" customHeight="1">
      <c r="A184" s="328" t="s">
        <v>99</v>
      </c>
      <c r="B184" s="329"/>
      <c r="C184" s="329"/>
      <c r="D184" s="330"/>
      <c r="E184" s="331">
        <f>+G184+K184+M184</f>
        <v>25437.689008333331</v>
      </c>
      <c r="F184" s="332"/>
      <c r="G184" s="333">
        <f>+N205</f>
        <v>20712.90413333333</v>
      </c>
      <c r="H184" s="399"/>
      <c r="I184" s="399"/>
      <c r="J184" s="334"/>
      <c r="K184" s="333">
        <f>+N215</f>
        <v>1924.5148749999998</v>
      </c>
      <c r="L184" s="335"/>
      <c r="M184" s="333">
        <f>+M160</f>
        <v>2800.27</v>
      </c>
      <c r="N184" s="334"/>
    </row>
    <row r="185" spans="1:16" ht="21.75" thickBot="1">
      <c r="A185" s="336" t="s">
        <v>100</v>
      </c>
      <c r="B185" s="337"/>
      <c r="C185" s="337"/>
      <c r="D185" s="337"/>
      <c r="E185" s="338">
        <f>+G185+K185</f>
        <v>19410.024908333336</v>
      </c>
      <c r="F185" s="339"/>
      <c r="G185" s="400">
        <f>+G161-N138+N198</f>
        <v>17868.402733333336</v>
      </c>
      <c r="H185" s="401"/>
      <c r="I185" s="401"/>
      <c r="J185" s="402"/>
      <c r="K185" s="340">
        <f>+K161-N147+N208</f>
        <v>1541.622175</v>
      </c>
      <c r="L185" s="341"/>
      <c r="M185" s="400"/>
      <c r="N185" s="402"/>
    </row>
    <row r="186" spans="1:16" ht="21.75" thickBot="1">
      <c r="A186" s="53"/>
      <c r="B186" s="53"/>
      <c r="C186" s="53"/>
      <c r="D186" s="53"/>
      <c r="E186" s="67"/>
      <c r="F186" s="67"/>
      <c r="G186" s="68"/>
      <c r="H186" s="68"/>
      <c r="I186" s="69"/>
      <c r="J186" s="70"/>
      <c r="K186" s="69"/>
      <c r="L186" s="70"/>
      <c r="M186" s="68"/>
      <c r="N186" s="66"/>
    </row>
    <row r="187" spans="1:16" ht="21.75" thickBot="1">
      <c r="A187" s="359" t="s">
        <v>101</v>
      </c>
      <c r="B187" s="360"/>
      <c r="C187" s="360"/>
      <c r="D187" s="360"/>
      <c r="E187" s="331">
        <f>+N54+N57+N91+N92+N199+N201+N203+N204+N209+N211+N214+N175+N176</f>
        <v>13644.196208333335</v>
      </c>
      <c r="F187" s="332"/>
      <c r="G187" s="71">
        <f>+E187/E184</f>
        <v>0.53637719227810066</v>
      </c>
      <c r="H187" s="68"/>
      <c r="I187" s="361">
        <f>+E184-E187</f>
        <v>11793.492799999996</v>
      </c>
      <c r="J187" s="361"/>
      <c r="K187" s="357"/>
      <c r="L187" s="357"/>
      <c r="M187" s="357"/>
      <c r="N187" s="357"/>
    </row>
    <row r="188" spans="1:16" ht="21.75" thickBot="1">
      <c r="A188" s="352" t="s">
        <v>102</v>
      </c>
      <c r="B188" s="353"/>
      <c r="C188" s="353"/>
      <c r="D188" s="353"/>
      <c r="E188" s="354">
        <f>+E164-L139-L140-L141-L142-L143+L199+L200+L201+L202+L203+L204-L148-L149-L150-L151+L209+L210+L211+L212+L213+L214</f>
        <v>1711.0950166666662</v>
      </c>
      <c r="F188" s="355"/>
      <c r="G188" s="72">
        <f>+E188/E184</f>
        <v>6.7266134754069645E-2</v>
      </c>
      <c r="H188" s="68"/>
      <c r="I188" s="362" t="s">
        <v>103</v>
      </c>
      <c r="J188" s="363"/>
      <c r="K188" s="363"/>
      <c r="L188" s="363"/>
      <c r="M188" s="364">
        <f>+E184-E187</f>
        <v>11793.492799999996</v>
      </c>
      <c r="N188" s="365"/>
    </row>
    <row r="189" spans="1:16" ht="21">
      <c r="A189" s="352" t="s">
        <v>104</v>
      </c>
      <c r="B189" s="353"/>
      <c r="C189" s="353"/>
      <c r="D189" s="353"/>
      <c r="E189" s="354">
        <f>+E165-J139-J141-J140-J142-J143-J148-J149-J150-J151+J199+J200+J201+J202+J203+J204+J209+J210+J211+J212+J213+J214</f>
        <v>7370.4221249999991</v>
      </c>
      <c r="F189" s="355"/>
      <c r="G189" s="72">
        <f>+E189/E184</f>
        <v>0.28974417143732928</v>
      </c>
      <c r="H189" s="68"/>
      <c r="I189" s="356"/>
      <c r="J189" s="356"/>
      <c r="K189" s="69"/>
      <c r="L189" s="70"/>
      <c r="M189" s="68"/>
      <c r="N189" s="66"/>
    </row>
    <row r="190" spans="1:16" ht="21">
      <c r="A190" s="352" t="s">
        <v>105</v>
      </c>
      <c r="B190" s="353"/>
      <c r="C190" s="353"/>
      <c r="D190" s="353"/>
      <c r="E190" s="354">
        <f>+E166-K139-K140-K141-K142-K143-K148-K150-K149-K151+K199+K200+K201+K202+K203+K204+K209+K210+K211+K212+K213+K214</f>
        <v>14757.803866666665</v>
      </c>
      <c r="F190" s="355"/>
      <c r="G190" s="72">
        <f>+E190/E184</f>
        <v>0.58015505503790232</v>
      </c>
      <c r="H190" s="68"/>
      <c r="I190" s="69"/>
      <c r="J190" s="357">
        <f>+E188+E189+E190+E191</f>
        <v>24739.321008333332</v>
      </c>
      <c r="K190" s="358"/>
      <c r="L190" s="70"/>
      <c r="M190" s="357"/>
      <c r="N190" s="357"/>
    </row>
    <row r="191" spans="1:16" ht="21.75" thickBot="1">
      <c r="A191" s="336" t="s">
        <v>106</v>
      </c>
      <c r="B191" s="337"/>
      <c r="C191" s="337"/>
      <c r="D191" s="337"/>
      <c r="E191" s="338">
        <f>+E167</f>
        <v>900</v>
      </c>
      <c r="F191" s="339"/>
      <c r="G191" s="72">
        <f>+E191/E184</f>
        <v>3.5380572492460377E-2</v>
      </c>
      <c r="H191" s="68"/>
      <c r="I191" s="69"/>
      <c r="J191" s="357"/>
      <c r="K191" s="358"/>
      <c r="L191" s="70"/>
      <c r="M191" s="357"/>
      <c r="N191" s="357"/>
    </row>
    <row r="192" spans="1:16" ht="16.5" thickBot="1"/>
    <row r="193" spans="1:14" ht="16.5" thickBot="1">
      <c r="A193" s="366" t="s">
        <v>107</v>
      </c>
      <c r="B193" s="367"/>
      <c r="C193" s="367"/>
      <c r="D193" s="367"/>
      <c r="E193" s="367"/>
      <c r="F193" s="367"/>
      <c r="G193" s="367"/>
      <c r="H193" s="367"/>
      <c r="I193" s="367"/>
      <c r="J193" s="367"/>
      <c r="K193" s="367"/>
      <c r="L193" s="367"/>
      <c r="M193" s="367"/>
      <c r="N193" s="368"/>
    </row>
    <row r="194" spans="1:14">
      <c r="A194" s="369" t="s">
        <v>108</v>
      </c>
      <c r="B194" s="371" t="s">
        <v>109</v>
      </c>
      <c r="C194" s="371" t="s">
        <v>110</v>
      </c>
      <c r="D194" s="373" t="s">
        <v>111</v>
      </c>
      <c r="E194" s="375" t="s">
        <v>112</v>
      </c>
      <c r="F194" s="376"/>
      <c r="G194" s="376"/>
      <c r="H194" s="376"/>
      <c r="I194" s="376"/>
      <c r="J194" s="369" t="s">
        <v>113</v>
      </c>
      <c r="K194" s="371"/>
      <c r="L194" s="371"/>
      <c r="M194" s="371"/>
      <c r="N194" s="377"/>
    </row>
    <row r="195" spans="1:14" ht="26.25" thickBot="1">
      <c r="A195" s="370"/>
      <c r="B195" s="372"/>
      <c r="C195" s="372"/>
      <c r="D195" s="374"/>
      <c r="E195" s="75" t="s">
        <v>114</v>
      </c>
      <c r="F195" s="76" t="s">
        <v>115</v>
      </c>
      <c r="G195" s="76" t="s">
        <v>116</v>
      </c>
      <c r="H195" s="76" t="s">
        <v>117</v>
      </c>
      <c r="I195" s="77" t="s">
        <v>118</v>
      </c>
      <c r="J195" s="75" t="s">
        <v>114</v>
      </c>
      <c r="K195" s="76" t="s">
        <v>115</v>
      </c>
      <c r="L195" s="76" t="s">
        <v>116</v>
      </c>
      <c r="M195" s="76" t="s">
        <v>117</v>
      </c>
      <c r="N195" s="78" t="s">
        <v>11</v>
      </c>
    </row>
    <row r="196" spans="1:14" ht="11.25" customHeight="1" thickBot="1">
      <c r="A196" s="392"/>
      <c r="B196" s="393"/>
      <c r="C196" s="393"/>
      <c r="D196" s="393"/>
      <c r="E196" s="393"/>
      <c r="F196" s="393"/>
      <c r="G196" s="393"/>
      <c r="H196" s="393"/>
      <c r="I196" s="393"/>
      <c r="J196" s="393"/>
      <c r="K196" s="393"/>
      <c r="L196" s="393"/>
      <c r="M196" s="393"/>
      <c r="N196" s="394"/>
    </row>
    <row r="197" spans="1:14" ht="24" thickBot="1">
      <c r="A197" s="385" t="s">
        <v>214</v>
      </c>
      <c r="B197" s="386"/>
      <c r="C197" s="386"/>
      <c r="D197" s="386"/>
      <c r="E197" s="386"/>
      <c r="F197" s="386"/>
      <c r="G197" s="386"/>
      <c r="H197" s="386"/>
      <c r="I197" s="386"/>
      <c r="J197" s="386"/>
      <c r="K197" s="386"/>
      <c r="L197" s="386"/>
      <c r="M197" s="386"/>
      <c r="N197" s="387"/>
    </row>
    <row r="198" spans="1:14" ht="16.5" thickBot="1">
      <c r="A198" s="81">
        <v>40</v>
      </c>
      <c r="B198" s="379" t="s">
        <v>8</v>
      </c>
      <c r="C198" s="380"/>
      <c r="D198" s="380"/>
      <c r="E198" s="380"/>
      <c r="F198" s="380"/>
      <c r="G198" s="380"/>
      <c r="H198" s="380"/>
      <c r="I198" s="380"/>
      <c r="J198" s="380"/>
      <c r="K198" s="380"/>
      <c r="L198" s="380"/>
      <c r="M198" s="381"/>
      <c r="N198" s="82">
        <f>SUM(N199:O204)</f>
        <v>7966.7588999999989</v>
      </c>
    </row>
    <row r="199" spans="1:14" ht="60">
      <c r="A199" s="85">
        <v>40.1</v>
      </c>
      <c r="B199" s="108" t="s">
        <v>136</v>
      </c>
      <c r="C199" s="93" t="s">
        <v>137</v>
      </c>
      <c r="D199" s="92">
        <f>+D49</f>
        <v>2117.9999999999995</v>
      </c>
      <c r="E199" s="94">
        <v>0.45</v>
      </c>
      <c r="F199" s="94">
        <v>1</v>
      </c>
      <c r="G199" s="94">
        <v>0.1</v>
      </c>
      <c r="H199" s="88">
        <v>0</v>
      </c>
      <c r="I199" s="88">
        <f t="shared" ref="I199:I204" si="6">+E199+F199+G199+H199</f>
        <v>1.55</v>
      </c>
      <c r="J199" s="88">
        <f t="shared" ref="J199:J204" si="7">+E199*D199</f>
        <v>953.0999999999998</v>
      </c>
      <c r="K199" s="88">
        <f t="shared" ref="K199:K204" si="8">+F199*D199</f>
        <v>2117.9999999999995</v>
      </c>
      <c r="L199" s="88">
        <f t="shared" ref="L199:L204" si="9">+G199*D199</f>
        <v>211.79999999999995</v>
      </c>
      <c r="M199" s="88">
        <f t="shared" ref="M199:M204" si="10">+H199*D199</f>
        <v>0</v>
      </c>
      <c r="N199" s="88">
        <f t="shared" ref="N199:N204" si="11">+I199*D199</f>
        <v>3282.8999999999992</v>
      </c>
    </row>
    <row r="200" spans="1:14">
      <c r="A200" s="85">
        <v>40.200000000000003</v>
      </c>
      <c r="B200" s="108" t="s">
        <v>138</v>
      </c>
      <c r="C200" s="93" t="s">
        <v>139</v>
      </c>
      <c r="D200" s="92">
        <v>1</v>
      </c>
      <c r="E200" s="94">
        <v>0</v>
      </c>
      <c r="F200" s="94">
        <v>80.599999999999994</v>
      </c>
      <c r="G200" s="94">
        <v>20</v>
      </c>
      <c r="H200" s="88">
        <v>0</v>
      </c>
      <c r="I200" s="88">
        <f t="shared" si="6"/>
        <v>100.6</v>
      </c>
      <c r="J200" s="88">
        <f t="shared" si="7"/>
        <v>0</v>
      </c>
      <c r="K200" s="88">
        <f t="shared" si="8"/>
        <v>80.599999999999994</v>
      </c>
      <c r="L200" s="88">
        <f t="shared" si="9"/>
        <v>20</v>
      </c>
      <c r="M200" s="88">
        <f t="shared" si="10"/>
        <v>0</v>
      </c>
      <c r="N200" s="88">
        <f t="shared" si="11"/>
        <v>100.6</v>
      </c>
    </row>
    <row r="201" spans="1:14" ht="60">
      <c r="A201" s="85">
        <v>40.299999999999997</v>
      </c>
      <c r="B201" s="108" t="s">
        <v>140</v>
      </c>
      <c r="C201" s="93" t="s">
        <v>137</v>
      </c>
      <c r="D201" s="92">
        <f>+D199</f>
        <v>2117.9999999999995</v>
      </c>
      <c r="E201" s="94">
        <v>0.2</v>
      </c>
      <c r="F201" s="94">
        <v>0.05</v>
      </c>
      <c r="G201" s="94">
        <v>0.08</v>
      </c>
      <c r="H201" s="88">
        <v>0</v>
      </c>
      <c r="I201" s="88">
        <f t="shared" si="6"/>
        <v>0.33</v>
      </c>
      <c r="J201" s="88">
        <f t="shared" si="7"/>
        <v>423.59999999999991</v>
      </c>
      <c r="K201" s="88">
        <f t="shared" si="8"/>
        <v>105.89999999999998</v>
      </c>
      <c r="L201" s="88">
        <f t="shared" si="9"/>
        <v>169.43999999999997</v>
      </c>
      <c r="M201" s="88">
        <f t="shared" si="10"/>
        <v>0</v>
      </c>
      <c r="N201" s="88">
        <f t="shared" si="11"/>
        <v>698.93999999999983</v>
      </c>
    </row>
    <row r="202" spans="1:14" ht="45">
      <c r="A202" s="85">
        <v>40.4</v>
      </c>
      <c r="B202" s="108" t="s">
        <v>141</v>
      </c>
      <c r="C202" s="93" t="s">
        <v>122</v>
      </c>
      <c r="D202" s="92">
        <f>(37.25+37.25+53.05+9.62)/2</f>
        <v>68.584999999999994</v>
      </c>
      <c r="E202" s="94">
        <v>5.5</v>
      </c>
      <c r="F202" s="94">
        <v>14.84</v>
      </c>
      <c r="G202" s="94">
        <v>0</v>
      </c>
      <c r="H202" s="88">
        <v>0</v>
      </c>
      <c r="I202" s="88">
        <f t="shared" si="6"/>
        <v>20.34</v>
      </c>
      <c r="J202" s="88">
        <f t="shared" si="7"/>
        <v>377.21749999999997</v>
      </c>
      <c r="K202" s="88">
        <f t="shared" si="8"/>
        <v>1017.8013999999999</v>
      </c>
      <c r="L202" s="88">
        <f t="shared" si="9"/>
        <v>0</v>
      </c>
      <c r="M202" s="88">
        <f t="shared" si="10"/>
        <v>0</v>
      </c>
      <c r="N202" s="88">
        <f t="shared" si="11"/>
        <v>1395.0188999999998</v>
      </c>
    </row>
    <row r="203" spans="1:14" ht="75">
      <c r="A203" s="85">
        <v>40.5</v>
      </c>
      <c r="B203" s="108" t="s">
        <v>197</v>
      </c>
      <c r="C203" s="85" t="s">
        <v>137</v>
      </c>
      <c r="D203" s="87">
        <f>(+D142)/2</f>
        <v>867.5</v>
      </c>
      <c r="E203" s="88">
        <v>0.9</v>
      </c>
      <c r="F203" s="88">
        <v>1.2</v>
      </c>
      <c r="G203" s="88">
        <v>0.1</v>
      </c>
      <c r="H203" s="88">
        <v>0</v>
      </c>
      <c r="I203" s="88">
        <f t="shared" si="6"/>
        <v>2.2000000000000002</v>
      </c>
      <c r="J203" s="88">
        <f t="shared" si="7"/>
        <v>780.75</v>
      </c>
      <c r="K203" s="88">
        <f t="shared" si="8"/>
        <v>1041</v>
      </c>
      <c r="L203" s="88">
        <f t="shared" si="9"/>
        <v>86.75</v>
      </c>
      <c r="M203" s="88">
        <f t="shared" si="10"/>
        <v>0</v>
      </c>
      <c r="N203" s="88">
        <f t="shared" si="11"/>
        <v>1908.5000000000002</v>
      </c>
    </row>
    <row r="204" spans="1:14" ht="60.75" thickBot="1">
      <c r="A204" s="85">
        <v>40.6</v>
      </c>
      <c r="B204" s="108" t="s">
        <v>198</v>
      </c>
      <c r="C204" s="85" t="s">
        <v>137</v>
      </c>
      <c r="D204" s="87">
        <f>+D143</f>
        <v>264</v>
      </c>
      <c r="E204" s="88">
        <v>0.9</v>
      </c>
      <c r="F204" s="88">
        <v>1.2</v>
      </c>
      <c r="G204" s="88">
        <v>0.1</v>
      </c>
      <c r="H204" s="88">
        <v>0</v>
      </c>
      <c r="I204" s="88">
        <f t="shared" si="6"/>
        <v>2.2000000000000002</v>
      </c>
      <c r="J204" s="88">
        <f t="shared" si="7"/>
        <v>237.6</v>
      </c>
      <c r="K204" s="88">
        <f t="shared" si="8"/>
        <v>316.8</v>
      </c>
      <c r="L204" s="88">
        <f t="shared" si="9"/>
        <v>26.400000000000002</v>
      </c>
      <c r="M204" s="88">
        <f t="shared" si="10"/>
        <v>0</v>
      </c>
      <c r="N204" s="88">
        <f t="shared" si="11"/>
        <v>580.80000000000007</v>
      </c>
    </row>
    <row r="205" spans="1:14" ht="16.5" thickBot="1">
      <c r="A205" s="95"/>
      <c r="B205" s="388" t="s">
        <v>160</v>
      </c>
      <c r="C205" s="389"/>
      <c r="D205" s="389"/>
      <c r="E205" s="389"/>
      <c r="F205" s="389"/>
      <c r="G205" s="389"/>
      <c r="H205" s="389"/>
      <c r="I205" s="389"/>
      <c r="J205" s="389"/>
      <c r="K205" s="389"/>
      <c r="L205" s="389"/>
      <c r="M205" s="390"/>
      <c r="N205" s="96">
        <f>+N177-N138+N198</f>
        <v>20712.90413333333</v>
      </c>
    </row>
    <row r="206" spans="1:14" s="102" customFormat="1" ht="15.75" customHeight="1" thickBot="1"/>
    <row r="207" spans="1:14" ht="24" thickBot="1">
      <c r="A207" s="385" t="s">
        <v>96</v>
      </c>
      <c r="B207" s="386"/>
      <c r="C207" s="386"/>
      <c r="D207" s="386"/>
      <c r="E207" s="386"/>
      <c r="F207" s="386"/>
      <c r="G207" s="386"/>
      <c r="H207" s="386"/>
      <c r="I207" s="386"/>
      <c r="J207" s="386"/>
      <c r="K207" s="386"/>
      <c r="L207" s="386"/>
      <c r="M207" s="386"/>
      <c r="N207" s="387"/>
    </row>
    <row r="208" spans="1:14" ht="16.5" thickBot="1">
      <c r="A208" s="81">
        <v>40</v>
      </c>
      <c r="B208" s="379" t="s">
        <v>8</v>
      </c>
      <c r="C208" s="380"/>
      <c r="D208" s="380"/>
      <c r="E208" s="380"/>
      <c r="F208" s="380"/>
      <c r="G208" s="380"/>
      <c r="H208" s="380"/>
      <c r="I208" s="380"/>
      <c r="J208" s="380"/>
      <c r="K208" s="380"/>
      <c r="L208" s="380"/>
      <c r="M208" s="381"/>
      <c r="N208" s="82">
        <f>SUM(N209:O214)</f>
        <v>921.38379999999995</v>
      </c>
    </row>
    <row r="209" spans="1:14" ht="60">
      <c r="A209" s="85">
        <v>40.1</v>
      </c>
      <c r="B209" s="90" t="s">
        <v>162</v>
      </c>
      <c r="C209" s="93" t="s">
        <v>137</v>
      </c>
      <c r="D209" s="92">
        <f>+D85</f>
        <v>196</v>
      </c>
      <c r="E209" s="94">
        <v>0.45</v>
      </c>
      <c r="F209" s="94">
        <v>1</v>
      </c>
      <c r="G209" s="94">
        <v>0.1</v>
      </c>
      <c r="H209" s="94">
        <v>0</v>
      </c>
      <c r="I209" s="88">
        <f t="shared" ref="I209:I214" si="12">+E209+F209+G209+H209</f>
        <v>1.55</v>
      </c>
      <c r="J209" s="88">
        <f t="shared" ref="J209:J214" si="13">+E209*D209</f>
        <v>88.2</v>
      </c>
      <c r="K209" s="88">
        <f t="shared" ref="K209:K214" si="14">+F209*D209</f>
        <v>196</v>
      </c>
      <c r="L209" s="88">
        <f t="shared" ref="L209:L214" si="15">+G209*D209</f>
        <v>19.600000000000001</v>
      </c>
      <c r="M209" s="88">
        <f t="shared" ref="M209:M214" si="16">+H209*D209</f>
        <v>0</v>
      </c>
      <c r="N209" s="88">
        <f t="shared" ref="N209:N214" si="17">+I209*D209</f>
        <v>303.8</v>
      </c>
    </row>
    <row r="210" spans="1:14">
      <c r="A210" s="85">
        <v>40.200000000000003</v>
      </c>
      <c r="B210" s="90" t="s">
        <v>138</v>
      </c>
      <c r="C210" s="93" t="s">
        <v>139</v>
      </c>
      <c r="D210" s="92">
        <v>1</v>
      </c>
      <c r="E210" s="94">
        <v>0</v>
      </c>
      <c r="F210" s="94">
        <v>20.149999999999999</v>
      </c>
      <c r="G210" s="94">
        <v>5</v>
      </c>
      <c r="H210" s="94">
        <v>0</v>
      </c>
      <c r="I210" s="88">
        <f t="shared" si="12"/>
        <v>25.15</v>
      </c>
      <c r="J210" s="88">
        <f t="shared" si="13"/>
        <v>0</v>
      </c>
      <c r="K210" s="88">
        <f t="shared" si="14"/>
        <v>20.149999999999999</v>
      </c>
      <c r="L210" s="88">
        <f t="shared" si="15"/>
        <v>5</v>
      </c>
      <c r="M210" s="88">
        <f t="shared" si="16"/>
        <v>0</v>
      </c>
      <c r="N210" s="88">
        <f t="shared" si="17"/>
        <v>25.15</v>
      </c>
    </row>
    <row r="211" spans="1:14" ht="60">
      <c r="A211" s="85">
        <v>40.299999999999997</v>
      </c>
      <c r="B211" s="90" t="s">
        <v>163</v>
      </c>
      <c r="C211" s="93" t="s">
        <v>137</v>
      </c>
      <c r="D211" s="92">
        <f>+D209</f>
        <v>196</v>
      </c>
      <c r="E211" s="94">
        <v>0.2</v>
      </c>
      <c r="F211" s="94">
        <v>0.05</v>
      </c>
      <c r="G211" s="94">
        <v>0.08</v>
      </c>
      <c r="H211" s="94">
        <v>0</v>
      </c>
      <c r="I211" s="88">
        <f t="shared" si="12"/>
        <v>0.33</v>
      </c>
      <c r="J211" s="88">
        <f t="shared" si="13"/>
        <v>39.200000000000003</v>
      </c>
      <c r="K211" s="88">
        <f t="shared" si="14"/>
        <v>9.8000000000000007</v>
      </c>
      <c r="L211" s="88">
        <f t="shared" si="15"/>
        <v>15.68</v>
      </c>
      <c r="M211" s="88">
        <f t="shared" si="16"/>
        <v>0</v>
      </c>
      <c r="N211" s="88">
        <f t="shared" si="17"/>
        <v>64.680000000000007</v>
      </c>
    </row>
    <row r="212" spans="1:14" ht="45">
      <c r="A212" s="85">
        <v>40.4</v>
      </c>
      <c r="B212" s="90" t="s">
        <v>141</v>
      </c>
      <c r="C212" s="93" t="s">
        <v>122</v>
      </c>
      <c r="D212" s="92">
        <f>13.14/2</f>
        <v>6.57</v>
      </c>
      <c r="E212" s="94">
        <v>5.5</v>
      </c>
      <c r="F212" s="94">
        <v>14.84</v>
      </c>
      <c r="G212" s="94">
        <v>0</v>
      </c>
      <c r="H212" s="94">
        <v>0</v>
      </c>
      <c r="I212" s="88">
        <f t="shared" si="12"/>
        <v>20.34</v>
      </c>
      <c r="J212" s="88">
        <f t="shared" si="13"/>
        <v>36.135000000000005</v>
      </c>
      <c r="K212" s="88">
        <f t="shared" si="14"/>
        <v>97.498800000000003</v>
      </c>
      <c r="L212" s="88">
        <f t="shared" si="15"/>
        <v>0</v>
      </c>
      <c r="M212" s="88">
        <f t="shared" si="16"/>
        <v>0</v>
      </c>
      <c r="N212" s="88">
        <f t="shared" si="17"/>
        <v>133.63380000000001</v>
      </c>
    </row>
    <row r="213" spans="1:14" ht="30">
      <c r="A213" s="85">
        <v>40.5</v>
      </c>
      <c r="B213" s="90" t="s">
        <v>173</v>
      </c>
      <c r="C213" s="85" t="s">
        <v>122</v>
      </c>
      <c r="D213" s="87">
        <v>0.64</v>
      </c>
      <c r="E213" s="88">
        <v>5.25</v>
      </c>
      <c r="F213" s="88">
        <v>20.75</v>
      </c>
      <c r="G213" s="88">
        <v>2</v>
      </c>
      <c r="H213" s="88">
        <v>0</v>
      </c>
      <c r="I213" s="88">
        <f t="shared" si="12"/>
        <v>28</v>
      </c>
      <c r="J213" s="88">
        <f t="shared" si="13"/>
        <v>3.36</v>
      </c>
      <c r="K213" s="88">
        <f t="shared" si="14"/>
        <v>13.280000000000001</v>
      </c>
      <c r="L213" s="88">
        <f t="shared" si="15"/>
        <v>1.28</v>
      </c>
      <c r="M213" s="88">
        <f t="shared" si="16"/>
        <v>0</v>
      </c>
      <c r="N213" s="88">
        <f t="shared" si="17"/>
        <v>17.920000000000002</v>
      </c>
    </row>
    <row r="214" spans="1:14" ht="75.75" thickBot="1">
      <c r="A214" s="85">
        <v>40.6</v>
      </c>
      <c r="B214" s="90" t="s">
        <v>197</v>
      </c>
      <c r="C214" s="85" t="s">
        <v>137</v>
      </c>
      <c r="D214" s="87">
        <f>+D151/2</f>
        <v>171</v>
      </c>
      <c r="E214" s="88">
        <v>0.9</v>
      </c>
      <c r="F214" s="88">
        <v>1.2</v>
      </c>
      <c r="G214" s="88">
        <v>0.1</v>
      </c>
      <c r="H214" s="88">
        <v>0</v>
      </c>
      <c r="I214" s="88">
        <f t="shared" si="12"/>
        <v>2.2000000000000002</v>
      </c>
      <c r="J214" s="88">
        <f t="shared" si="13"/>
        <v>153.9</v>
      </c>
      <c r="K214" s="88">
        <f t="shared" si="14"/>
        <v>205.2</v>
      </c>
      <c r="L214" s="88">
        <f t="shared" si="15"/>
        <v>17.100000000000001</v>
      </c>
      <c r="M214" s="88">
        <f t="shared" si="16"/>
        <v>0</v>
      </c>
      <c r="N214" s="88">
        <f t="shared" si="17"/>
        <v>376.20000000000005</v>
      </c>
    </row>
    <row r="215" spans="1:14" ht="16.5" thickBot="1">
      <c r="A215" s="95"/>
      <c r="B215" s="388" t="s">
        <v>160</v>
      </c>
      <c r="C215" s="389"/>
      <c r="D215" s="389"/>
      <c r="E215" s="389"/>
      <c r="F215" s="389"/>
      <c r="G215" s="389"/>
      <c r="H215" s="389"/>
      <c r="I215" s="389"/>
      <c r="J215" s="389"/>
      <c r="K215" s="389"/>
      <c r="L215" s="389"/>
      <c r="M215" s="390"/>
      <c r="N215" s="96">
        <f>+N152-N147+N208</f>
        <v>1924.5148749999998</v>
      </c>
    </row>
  </sheetData>
  <dataConsolidate/>
  <mergeCells count="217">
    <mergeCell ref="B215:M215"/>
    <mergeCell ref="A196:N196"/>
    <mergeCell ref="A197:N197"/>
    <mergeCell ref="B198:M198"/>
    <mergeCell ref="B205:M205"/>
    <mergeCell ref="A207:N207"/>
    <mergeCell ref="B208:M208"/>
    <mergeCell ref="A193:N193"/>
    <mergeCell ref="A194:A195"/>
    <mergeCell ref="B194:B195"/>
    <mergeCell ref="C194:C195"/>
    <mergeCell ref="D194:D195"/>
    <mergeCell ref="E194:I194"/>
    <mergeCell ref="J194:N194"/>
    <mergeCell ref="A190:D190"/>
    <mergeCell ref="E190:F190"/>
    <mergeCell ref="J190:K190"/>
    <mergeCell ref="M190:N190"/>
    <mergeCell ref="A191:D191"/>
    <mergeCell ref="E191:F191"/>
    <mergeCell ref="J191:K191"/>
    <mergeCell ref="M191:N191"/>
    <mergeCell ref="A188:D188"/>
    <mergeCell ref="E188:F188"/>
    <mergeCell ref="I188:L188"/>
    <mergeCell ref="M188:N188"/>
    <mergeCell ref="A189:D189"/>
    <mergeCell ref="E189:F189"/>
    <mergeCell ref="I189:J189"/>
    <mergeCell ref="A185:D185"/>
    <mergeCell ref="E185:F185"/>
    <mergeCell ref="G185:J185"/>
    <mergeCell ref="K185:L185"/>
    <mergeCell ref="M185:N185"/>
    <mergeCell ref="A187:D187"/>
    <mergeCell ref="E187:F187"/>
    <mergeCell ref="I187:J187"/>
    <mergeCell ref="K187:N187"/>
    <mergeCell ref="A183:F183"/>
    <mergeCell ref="G183:J183"/>
    <mergeCell ref="K183:L183"/>
    <mergeCell ref="M183:N183"/>
    <mergeCell ref="A184:D184"/>
    <mergeCell ref="E184:F184"/>
    <mergeCell ref="G184:J184"/>
    <mergeCell ref="K184:L184"/>
    <mergeCell ref="M184:N184"/>
    <mergeCell ref="A172:N172"/>
    <mergeCell ref="A173:N173"/>
    <mergeCell ref="B174:M174"/>
    <mergeCell ref="B177:M177"/>
    <mergeCell ref="A179:P179"/>
    <mergeCell ref="A181:N181"/>
    <mergeCell ref="A170:A171"/>
    <mergeCell ref="B170:B171"/>
    <mergeCell ref="C170:C171"/>
    <mergeCell ref="D170:D171"/>
    <mergeCell ref="E170:I170"/>
    <mergeCell ref="J170:N170"/>
    <mergeCell ref="M166:N166"/>
    <mergeCell ref="A167:D167"/>
    <mergeCell ref="E167:F167"/>
    <mergeCell ref="J167:K167"/>
    <mergeCell ref="M167:N167"/>
    <mergeCell ref="A169:N169"/>
    <mergeCell ref="A165:D165"/>
    <mergeCell ref="E165:F165"/>
    <mergeCell ref="I165:J165"/>
    <mergeCell ref="A166:D166"/>
    <mergeCell ref="E166:F166"/>
    <mergeCell ref="J166:K166"/>
    <mergeCell ref="A163:D163"/>
    <mergeCell ref="E163:F163"/>
    <mergeCell ref="I163:J163"/>
    <mergeCell ref="K163:N163"/>
    <mergeCell ref="A164:D164"/>
    <mergeCell ref="E164:F164"/>
    <mergeCell ref="I164:L164"/>
    <mergeCell ref="M164:N164"/>
    <mergeCell ref="A160:D160"/>
    <mergeCell ref="E160:F160"/>
    <mergeCell ref="G160:J160"/>
    <mergeCell ref="K160:L160"/>
    <mergeCell ref="M160:N160"/>
    <mergeCell ref="A161:D161"/>
    <mergeCell ref="E161:F161"/>
    <mergeCell ref="G161:J161"/>
    <mergeCell ref="K161:L161"/>
    <mergeCell ref="M161:N161"/>
    <mergeCell ref="B152:M152"/>
    <mergeCell ref="A155:P155"/>
    <mergeCell ref="A157:N157"/>
    <mergeCell ref="A159:F159"/>
    <mergeCell ref="G159:J159"/>
    <mergeCell ref="K159:L159"/>
    <mergeCell ref="M159:N159"/>
    <mergeCell ref="A136:N136"/>
    <mergeCell ref="A137:N137"/>
    <mergeCell ref="B138:M138"/>
    <mergeCell ref="B144:M144"/>
    <mergeCell ref="A146:N146"/>
    <mergeCell ref="B147:M147"/>
    <mergeCell ref="A133:N133"/>
    <mergeCell ref="A134:A135"/>
    <mergeCell ref="B134:B135"/>
    <mergeCell ref="C134:C135"/>
    <mergeCell ref="D134:D135"/>
    <mergeCell ref="E134:I134"/>
    <mergeCell ref="J134:N134"/>
    <mergeCell ref="A130:D130"/>
    <mergeCell ref="E130:F130"/>
    <mergeCell ref="J130:K130"/>
    <mergeCell ref="M130:N130"/>
    <mergeCell ref="A131:D131"/>
    <mergeCell ref="E131:F131"/>
    <mergeCell ref="J131:K131"/>
    <mergeCell ref="M131:N131"/>
    <mergeCell ref="A128:D128"/>
    <mergeCell ref="E128:F128"/>
    <mergeCell ref="I128:L128"/>
    <mergeCell ref="M128:N128"/>
    <mergeCell ref="A129:D129"/>
    <mergeCell ref="E129:F129"/>
    <mergeCell ref="I129:J129"/>
    <mergeCell ref="A125:D125"/>
    <mergeCell ref="E125:F125"/>
    <mergeCell ref="G125:J125"/>
    <mergeCell ref="K125:L125"/>
    <mergeCell ref="M125:N125"/>
    <mergeCell ref="A127:D127"/>
    <mergeCell ref="E127:F127"/>
    <mergeCell ref="I127:J127"/>
    <mergeCell ref="K127:N127"/>
    <mergeCell ref="A121:N121"/>
    <mergeCell ref="A123:F123"/>
    <mergeCell ref="G123:J123"/>
    <mergeCell ref="K123:L123"/>
    <mergeCell ref="M123:N123"/>
    <mergeCell ref="A124:D124"/>
    <mergeCell ref="E124:F124"/>
    <mergeCell ref="G124:J124"/>
    <mergeCell ref="K124:L124"/>
    <mergeCell ref="M124:N124"/>
    <mergeCell ref="A106:N106"/>
    <mergeCell ref="B107:M107"/>
    <mergeCell ref="B113:M113"/>
    <mergeCell ref="B115:M115"/>
    <mergeCell ref="B117:M117"/>
    <mergeCell ref="A119:P119"/>
    <mergeCell ref="B90:M90"/>
    <mergeCell ref="B94:M94"/>
    <mergeCell ref="B97:M97"/>
    <mergeCell ref="B99:M99"/>
    <mergeCell ref="B102:M102"/>
    <mergeCell ref="B104:M104"/>
    <mergeCell ref="B71:M71"/>
    <mergeCell ref="A73:N73"/>
    <mergeCell ref="B74:M74"/>
    <mergeCell ref="B77:M77"/>
    <mergeCell ref="B81:M81"/>
    <mergeCell ref="B84:M84"/>
    <mergeCell ref="B53:M53"/>
    <mergeCell ref="B56:M56"/>
    <mergeCell ref="B58:M58"/>
    <mergeCell ref="B62:M62"/>
    <mergeCell ref="B66:M66"/>
    <mergeCell ref="B69:M69"/>
    <mergeCell ref="A33:N33"/>
    <mergeCell ref="A34:N34"/>
    <mergeCell ref="B35:M35"/>
    <mergeCell ref="B38:M38"/>
    <mergeCell ref="B42:M42"/>
    <mergeCell ref="B48:M48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2"/>
  <sheetViews>
    <sheetView showGridLines="0" zoomScale="90" zoomScaleNormal="90" workbookViewId="0">
      <selection activeCell="K15" sqref="K15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211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4" t="s">
        <v>227</v>
      </c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5" t="s">
        <v>92</v>
      </c>
      <c r="B20" s="346"/>
      <c r="C20" s="346"/>
      <c r="D20" s="346"/>
      <c r="E20" s="346"/>
      <c r="F20" s="347"/>
      <c r="G20" s="348" t="s">
        <v>213</v>
      </c>
      <c r="H20" s="398"/>
      <c r="I20" s="398"/>
      <c r="J20" s="349"/>
      <c r="K20" s="350" t="s">
        <v>96</v>
      </c>
      <c r="L20" s="351"/>
      <c r="M20" s="348" t="s">
        <v>98</v>
      </c>
      <c r="N20" s="349"/>
      <c r="O20" s="56"/>
      <c r="P20" s="57"/>
    </row>
    <row r="21" spans="1:16" ht="21">
      <c r="A21" s="328" t="s">
        <v>99</v>
      </c>
      <c r="B21" s="329"/>
      <c r="C21" s="329"/>
      <c r="D21" s="330"/>
      <c r="E21" s="331">
        <f>+G21+K21+M21</f>
        <v>21267.679849999997</v>
      </c>
      <c r="F21" s="332"/>
      <c r="G21" s="333">
        <f>+N68</f>
        <v>16785.461174999997</v>
      </c>
      <c r="H21" s="399"/>
      <c r="I21" s="399"/>
      <c r="J21" s="334"/>
      <c r="K21" s="333">
        <f>+N101</f>
        <v>1681.9486749999999</v>
      </c>
      <c r="L21" s="335"/>
      <c r="M21" s="333">
        <f>+N114</f>
        <v>2800.27</v>
      </c>
      <c r="N21" s="334"/>
      <c r="O21" s="60"/>
      <c r="P21" s="61"/>
    </row>
    <row r="22" spans="1:16" ht="21.75" thickBot="1">
      <c r="A22" s="336" t="s">
        <v>100</v>
      </c>
      <c r="B22" s="337"/>
      <c r="C22" s="337"/>
      <c r="D22" s="337"/>
      <c r="E22" s="338">
        <f>+G22+K22</f>
        <v>16216.852774999999</v>
      </c>
      <c r="F22" s="339"/>
      <c r="G22" s="400">
        <f>+N47+N52+N55+N57+N59+N63</f>
        <v>15026.086799999999</v>
      </c>
      <c r="H22" s="401"/>
      <c r="I22" s="401"/>
      <c r="J22" s="402"/>
      <c r="K22" s="340">
        <f>+N81+N87+N94+N96</f>
        <v>1190.7659749999998</v>
      </c>
      <c r="L22" s="341"/>
      <c r="M22" s="400"/>
      <c r="N22" s="402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59" t="s">
        <v>101</v>
      </c>
      <c r="B24" s="360"/>
      <c r="C24" s="360"/>
      <c r="D24" s="360"/>
      <c r="E24" s="331">
        <f>+N48+N50+N53+N56+N82+N84+N88+N89</f>
        <v>7720.2028749999999</v>
      </c>
      <c r="F24" s="332"/>
      <c r="G24" s="71">
        <f>+E24/E21</f>
        <v>0.36300164989553391</v>
      </c>
      <c r="H24" s="68"/>
      <c r="I24" s="361">
        <f>+E21-E24</f>
        <v>13547.476974999998</v>
      </c>
      <c r="J24" s="361"/>
      <c r="K24" s="357"/>
      <c r="L24" s="357"/>
      <c r="M24" s="357"/>
      <c r="N24" s="357"/>
      <c r="O24" s="66"/>
      <c r="P24" s="66"/>
    </row>
    <row r="25" spans="1:16" ht="21.75" thickBot="1">
      <c r="A25" s="352" t="s">
        <v>102</v>
      </c>
      <c r="B25" s="353"/>
      <c r="C25" s="353"/>
      <c r="D25" s="353"/>
      <c r="E25" s="354">
        <f>+L36+L37+L39+L40+L41+L43+L44+L45+L46+L48+L49+L50+L51+L53+L54+L56+L58+L60+L61+L62+L64+L65+L67+L72+L73+L75+L76+L77+L79+L80+L82+L83+L84+L85+L86+L88+L89+L90+L92+L93+L95+L97+L98+L100+L107+L105+L106+L108+L109+L111+L113</f>
        <v>1540.187925</v>
      </c>
      <c r="F25" s="355"/>
      <c r="G25" s="72">
        <f>+E25/E21</f>
        <v>7.2419179518540669E-2</v>
      </c>
      <c r="H25" s="68"/>
      <c r="I25" s="362" t="s">
        <v>103</v>
      </c>
      <c r="J25" s="363"/>
      <c r="K25" s="363"/>
      <c r="L25" s="363"/>
      <c r="M25" s="364">
        <f>+E21-E24</f>
        <v>13547.476974999998</v>
      </c>
      <c r="N25" s="365"/>
      <c r="O25" s="66"/>
      <c r="P25" s="66"/>
    </row>
    <row r="26" spans="1:16" ht="21">
      <c r="A26" s="352" t="s">
        <v>104</v>
      </c>
      <c r="B26" s="353"/>
      <c r="C26" s="353"/>
      <c r="D26" s="353"/>
      <c r="E26" s="354">
        <f>+J36+J37+J39+J40+J41+J44+J43+J45+J46+J48+J49+J50+J51+J53+J54+J56+J58+J60+J61+J62+J64+J65+J67+J72+J73+J75+J76+J77+J79+J80+J82+J83+J84+J85+J86+J88+J89+J90+J92+J93+J95+J97+J98+J100+J105+J106+J108+J107+J109+J111+J113</f>
        <v>6238.5595249999997</v>
      </c>
      <c r="F26" s="355"/>
      <c r="G26" s="72">
        <f>+E26/E21</f>
        <v>0.29333521893315506</v>
      </c>
      <c r="H26" s="68"/>
      <c r="I26" s="356"/>
      <c r="J26" s="356"/>
      <c r="K26" s="69"/>
      <c r="L26" s="70"/>
      <c r="M26" s="68"/>
      <c r="N26" s="66"/>
      <c r="O26" s="66"/>
      <c r="P26" s="66"/>
    </row>
    <row r="27" spans="1:16" ht="21">
      <c r="A27" s="352" t="s">
        <v>105</v>
      </c>
      <c r="B27" s="353"/>
      <c r="C27" s="353"/>
      <c r="D27" s="353"/>
      <c r="E27" s="354">
        <f>+K36+K37+K39+K40+K41+K44+K43+K45+K46+K48+K49+K50+K51+K53+K54+K56+K58+K60+K61+K62+K64+K65+K67+K72+K73+K75+K76+K77+K79+K80+K82+K83+K84+K85+K86+K88+K89+K90+K92+K93+K95+K97+K98+K100+K105+K106+K108+K107+K109+K111+K113</f>
        <v>12588.9324</v>
      </c>
      <c r="F27" s="355"/>
      <c r="G27" s="72">
        <f>+E27/E21</f>
        <v>0.59192786842707723</v>
      </c>
      <c r="H27" s="68"/>
      <c r="I27" s="69"/>
      <c r="J27" s="357">
        <f>+E25+E26+E27+E28</f>
        <v>21267.67985</v>
      </c>
      <c r="K27" s="358"/>
      <c r="L27" s="70"/>
      <c r="M27" s="357"/>
      <c r="N27" s="357"/>
      <c r="O27" s="66"/>
      <c r="P27" s="66"/>
    </row>
    <row r="28" spans="1:16" ht="21.75" thickBot="1">
      <c r="A28" s="336" t="s">
        <v>106</v>
      </c>
      <c r="B28" s="337"/>
      <c r="C28" s="337"/>
      <c r="D28" s="337"/>
      <c r="E28" s="338">
        <f>+M107+M109</f>
        <v>900</v>
      </c>
      <c r="F28" s="339"/>
      <c r="G28" s="72">
        <f>+E28/E21</f>
        <v>4.2317733121227143E-2</v>
      </c>
      <c r="H28" s="68"/>
      <c r="I28" s="69"/>
      <c r="J28" s="357"/>
      <c r="K28" s="358"/>
      <c r="L28" s="70"/>
      <c r="M28" s="357"/>
      <c r="N28" s="357"/>
      <c r="O28" s="66"/>
      <c r="P28" s="66"/>
    </row>
    <row r="29" spans="1:16" ht="21.75" thickBot="1">
      <c r="A29" s="378"/>
      <c r="B29" s="378"/>
      <c r="C29" s="378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6" t="s">
        <v>107</v>
      </c>
      <c r="B30" s="367"/>
      <c r="C30" s="367"/>
      <c r="D30" s="367"/>
      <c r="E30" s="367"/>
      <c r="F30" s="367"/>
      <c r="G30" s="367"/>
      <c r="H30" s="367"/>
      <c r="I30" s="367"/>
      <c r="J30" s="367"/>
      <c r="K30" s="367"/>
      <c r="L30" s="367"/>
      <c r="M30" s="367"/>
      <c r="N30" s="368"/>
      <c r="O30" s="73"/>
    </row>
    <row r="31" spans="1:16">
      <c r="A31" s="369" t="s">
        <v>108</v>
      </c>
      <c r="B31" s="371" t="s">
        <v>109</v>
      </c>
      <c r="C31" s="371" t="s">
        <v>110</v>
      </c>
      <c r="D31" s="373" t="s">
        <v>111</v>
      </c>
      <c r="E31" s="375" t="s">
        <v>112</v>
      </c>
      <c r="F31" s="376"/>
      <c r="G31" s="376"/>
      <c r="H31" s="376"/>
      <c r="I31" s="376"/>
      <c r="J31" s="369" t="s">
        <v>113</v>
      </c>
      <c r="K31" s="371"/>
      <c r="L31" s="371"/>
      <c r="M31" s="371"/>
      <c r="N31" s="377"/>
      <c r="O31" s="74"/>
    </row>
    <row r="32" spans="1:16" ht="26.25" thickBot="1">
      <c r="A32" s="370"/>
      <c r="B32" s="372"/>
      <c r="C32" s="372"/>
      <c r="D32" s="374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2"/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4"/>
      <c r="O33" s="80"/>
    </row>
    <row r="34" spans="1:17" ht="24" thickBot="1">
      <c r="A34" s="385" t="s">
        <v>214</v>
      </c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7"/>
      <c r="O34" s="80"/>
    </row>
    <row r="35" spans="1:17" ht="16.5" thickBot="1">
      <c r="A35" s="81">
        <v>10</v>
      </c>
      <c r="B35" s="379" t="s">
        <v>120</v>
      </c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1"/>
      <c r="N35" s="82">
        <f>+SUM(N36:N37)</f>
        <v>59.038200000000003</v>
      </c>
      <c r="O35" s="83"/>
      <c r="P35" s="84">
        <f>+N35/N68</f>
        <v>3.5172223976741596E-3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f>19.35+19.35+14.86+15.15+6.98</f>
        <v>75.690000000000012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11.353500000000002</v>
      </c>
      <c r="K36" s="88">
        <f>+F36*D36</f>
        <v>0</v>
      </c>
      <c r="L36" s="88">
        <f>+G36*D36</f>
        <v>15.138000000000003</v>
      </c>
      <c r="M36" s="88">
        <f>+H36*D36</f>
        <v>0</v>
      </c>
      <c r="N36" s="88">
        <f>+I36*D36</f>
        <v>26.491500000000002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75.690000000000012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2" si="0">+E37+F37+G37+H37</f>
        <v>0.42999999999999994</v>
      </c>
      <c r="J37" s="88">
        <f t="shared" ref="J37:J62" si="1">+E37*D37</f>
        <v>13.624200000000002</v>
      </c>
      <c r="K37" s="88">
        <f t="shared" ref="K37:K62" si="2">+F37*D37</f>
        <v>11.353500000000002</v>
      </c>
      <c r="L37" s="88">
        <f t="shared" ref="L37:L62" si="3">+G37*D37</f>
        <v>7.5690000000000017</v>
      </c>
      <c r="M37" s="88">
        <f t="shared" ref="M37:M62" si="4">+H37*D37</f>
        <v>0</v>
      </c>
      <c r="N37" s="88">
        <f t="shared" ref="N37:N62" si="5">+I37*D37</f>
        <v>32.546700000000001</v>
      </c>
      <c r="O37" s="88"/>
    </row>
    <row r="38" spans="1:17" ht="16.5" thickBot="1">
      <c r="A38" s="81">
        <v>20</v>
      </c>
      <c r="B38" s="379" t="s">
        <v>124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1"/>
      <c r="N38" s="82">
        <f>+N39+N40+N41</f>
        <v>221.33459999999999</v>
      </c>
      <c r="O38" s="83"/>
      <c r="P38" s="84">
        <f>+N38/N68</f>
        <v>1.3186089896037666E-2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f>5.81+5.81+4.46+4.55+2.09</f>
        <v>22.72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13.632</v>
      </c>
      <c r="K39" s="88">
        <f t="shared" si="2"/>
        <v>0</v>
      </c>
      <c r="L39" s="88">
        <f t="shared" si="3"/>
        <v>14.313599999999999</v>
      </c>
      <c r="M39" s="88">
        <f t="shared" si="4"/>
        <v>0</v>
      </c>
      <c r="N39" s="88">
        <f t="shared" si="5"/>
        <v>27.945599999999999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f>9.68+9.68+7.43+7.58+3.49</f>
        <v>37.86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18.93</v>
      </c>
      <c r="K40" s="88">
        <f t="shared" si="2"/>
        <v>37.86</v>
      </c>
      <c r="L40" s="88">
        <f t="shared" si="3"/>
        <v>28.395</v>
      </c>
      <c r="M40" s="88">
        <f t="shared" si="4"/>
        <v>0</v>
      </c>
      <c r="N40" s="88">
        <f t="shared" si="5"/>
        <v>85.185000000000002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28.854399999999998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28.854399999999998</v>
      </c>
      <c r="K41" s="88">
        <f t="shared" si="2"/>
        <v>0</v>
      </c>
      <c r="L41" s="88">
        <f t="shared" si="3"/>
        <v>79.349599999999995</v>
      </c>
      <c r="M41" s="88">
        <f t="shared" si="4"/>
        <v>0</v>
      </c>
      <c r="N41" s="88">
        <f t="shared" si="5"/>
        <v>108.20399999999999</v>
      </c>
      <c r="O41" s="88"/>
    </row>
    <row r="42" spans="1:17" ht="16.5" thickBot="1">
      <c r="A42" s="81">
        <v>30</v>
      </c>
      <c r="B42" s="379" t="s">
        <v>6</v>
      </c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1"/>
      <c r="N42" s="82">
        <f>SUM(N43:N46)</f>
        <v>1441.156575</v>
      </c>
      <c r="O42" s="83"/>
      <c r="P42" s="84">
        <f>+N42/N68</f>
        <v>8.5857431021700847E-2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11.19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>+E43+F43+G43+H43</f>
        <v>2.58</v>
      </c>
      <c r="J43" s="88">
        <f>+E43*D43</f>
        <v>22.38</v>
      </c>
      <c r="K43" s="88">
        <f>+F43*D43</f>
        <v>0</v>
      </c>
      <c r="L43" s="88">
        <f>+G43*D43</f>
        <v>6.4901999999999989</v>
      </c>
      <c r="M43" s="88">
        <f>+H43*D43</f>
        <v>0</v>
      </c>
      <c r="N43" s="88">
        <f>+I43*D43</f>
        <v>28.870200000000001</v>
      </c>
      <c r="O43" s="88"/>
    </row>
    <row r="44" spans="1:17" ht="30">
      <c r="A44" s="85">
        <v>30.2</v>
      </c>
      <c r="B44" s="90" t="s">
        <v>128</v>
      </c>
      <c r="C44" s="85" t="s">
        <v>126</v>
      </c>
      <c r="D44" s="92">
        <f>+D43*1.27</f>
        <v>14.2113</v>
      </c>
      <c r="E44" s="88">
        <v>1</v>
      </c>
      <c r="F44" s="88">
        <v>0</v>
      </c>
      <c r="G44" s="88">
        <v>2.75</v>
      </c>
      <c r="H44" s="88">
        <v>0</v>
      </c>
      <c r="I44" s="88">
        <f>+E44+F44+G44+H44</f>
        <v>3.75</v>
      </c>
      <c r="J44" s="88">
        <f>+E44*D44</f>
        <v>14.2113</v>
      </c>
      <c r="K44" s="88">
        <f>+F44*D44</f>
        <v>0</v>
      </c>
      <c r="L44" s="88">
        <f>+G44*D44</f>
        <v>39.081074999999998</v>
      </c>
      <c r="M44" s="88">
        <f>+H44*D44</f>
        <v>0</v>
      </c>
      <c r="N44" s="88">
        <f>+I44*D44</f>
        <v>53.292375</v>
      </c>
      <c r="O44" s="88"/>
    </row>
    <row r="45" spans="1:17" ht="30">
      <c r="A45" s="85">
        <v>30.3</v>
      </c>
      <c r="B45" s="90" t="s">
        <v>164</v>
      </c>
      <c r="C45" s="85" t="s">
        <v>122</v>
      </c>
      <c r="D45" s="92">
        <v>74.67</v>
      </c>
      <c r="E45" s="88">
        <v>5.2</v>
      </c>
      <c r="F45" s="88">
        <v>6</v>
      </c>
      <c r="G45" s="88">
        <v>1.75</v>
      </c>
      <c r="H45" s="88">
        <v>0</v>
      </c>
      <c r="I45" s="88">
        <f>+E45+F45+G45+H45</f>
        <v>12.95</v>
      </c>
      <c r="J45" s="88">
        <f>+E45*D45</f>
        <v>388.28400000000005</v>
      </c>
      <c r="K45" s="88">
        <f>+F45*D45</f>
        <v>448.02</v>
      </c>
      <c r="L45" s="88">
        <f>+G45*D45</f>
        <v>130.67250000000001</v>
      </c>
      <c r="M45" s="88">
        <f>+H45*D45</f>
        <v>0</v>
      </c>
      <c r="N45" s="88">
        <f>+I45*D45</f>
        <v>966.97649999999999</v>
      </c>
      <c r="O45" s="88"/>
    </row>
    <row r="46" spans="1:17" ht="30.75" thickBot="1">
      <c r="A46" s="85">
        <v>30.4</v>
      </c>
      <c r="B46" s="90" t="s">
        <v>165</v>
      </c>
      <c r="C46" s="85" t="s">
        <v>122</v>
      </c>
      <c r="D46" s="92">
        <v>74.67</v>
      </c>
      <c r="E46" s="88">
        <v>1.5</v>
      </c>
      <c r="F46" s="88">
        <v>2.5</v>
      </c>
      <c r="G46" s="88">
        <v>1.25</v>
      </c>
      <c r="H46" s="88">
        <v>0</v>
      </c>
      <c r="I46" s="88">
        <f>+E46+F46+G46+H46</f>
        <v>5.25</v>
      </c>
      <c r="J46" s="88">
        <f>+E46*D46</f>
        <v>112.005</v>
      </c>
      <c r="K46" s="88">
        <f>+F46*D46</f>
        <v>186.67500000000001</v>
      </c>
      <c r="L46" s="88">
        <f>+G46*D46</f>
        <v>93.337500000000006</v>
      </c>
      <c r="M46" s="88">
        <f>+H46*D46</f>
        <v>0</v>
      </c>
      <c r="N46" s="88">
        <f>+I46*D46</f>
        <v>392.01749999999998</v>
      </c>
      <c r="O46" s="88"/>
    </row>
    <row r="47" spans="1:17" ht="16.5" thickBot="1">
      <c r="A47" s="81">
        <v>40</v>
      </c>
      <c r="B47" s="379" t="s">
        <v>8</v>
      </c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1"/>
      <c r="N47" s="82">
        <f>SUM(N48:N51)</f>
        <v>6872.4777999999988</v>
      </c>
      <c r="O47" s="83"/>
      <c r="P47" s="84">
        <f>+N47/N68</f>
        <v>0.40943038313631558</v>
      </c>
    </row>
    <row r="48" spans="1:17" ht="60">
      <c r="A48" s="85">
        <v>40.1</v>
      </c>
      <c r="B48" s="90" t="s">
        <v>136</v>
      </c>
      <c r="C48" s="93" t="s">
        <v>137</v>
      </c>
      <c r="D48" s="92">
        <f>+'Wood Rural'!Q410+'Wood Rural'!Q410+'Wood Rural'!Q463+'Wood Rural'!Q509</f>
        <v>2117.9999999999995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953.0999999999998</v>
      </c>
      <c r="K48" s="88">
        <f t="shared" si="2"/>
        <v>2117.9999999999995</v>
      </c>
      <c r="L48" s="88">
        <f t="shared" si="3"/>
        <v>211.79999999999995</v>
      </c>
      <c r="M48" s="88">
        <f t="shared" si="4"/>
        <v>0</v>
      </c>
      <c r="N48" s="88">
        <f t="shared" si="5"/>
        <v>3282.8999999999992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80.599999999999994</v>
      </c>
      <c r="G49" s="94">
        <v>20</v>
      </c>
      <c r="H49" s="88">
        <v>0</v>
      </c>
      <c r="I49" s="88">
        <f t="shared" si="0"/>
        <v>100.6</v>
      </c>
      <c r="J49" s="88">
        <f t="shared" si="1"/>
        <v>0</v>
      </c>
      <c r="K49" s="88">
        <f t="shared" si="2"/>
        <v>80.599999999999994</v>
      </c>
      <c r="L49" s="88">
        <f t="shared" si="3"/>
        <v>20</v>
      </c>
      <c r="M49" s="88">
        <f t="shared" si="4"/>
        <v>0</v>
      </c>
      <c r="N49" s="88">
        <f t="shared" si="5"/>
        <v>100.6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2117.9999999999995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423.59999999999991</v>
      </c>
      <c r="K50" s="88">
        <f t="shared" si="2"/>
        <v>105.89999999999998</v>
      </c>
      <c r="L50" s="88">
        <f t="shared" si="3"/>
        <v>169.43999999999997</v>
      </c>
      <c r="M50" s="88">
        <f t="shared" si="4"/>
        <v>0</v>
      </c>
      <c r="N50" s="88">
        <f t="shared" si="5"/>
        <v>698.93999999999983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f>37.25+37.25+53.05+9.62</f>
        <v>137.16999999999999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754.43499999999995</v>
      </c>
      <c r="K51" s="88">
        <f t="shared" si="2"/>
        <v>2035.6027999999999</v>
      </c>
      <c r="L51" s="88">
        <f t="shared" si="3"/>
        <v>0</v>
      </c>
      <c r="M51" s="88">
        <f t="shared" si="4"/>
        <v>0</v>
      </c>
      <c r="N51" s="88">
        <f t="shared" si="5"/>
        <v>2790.0377999999996</v>
      </c>
      <c r="O51" s="88"/>
    </row>
    <row r="52" spans="1:16" ht="16.5" thickBot="1">
      <c r="A52" s="81">
        <v>50</v>
      </c>
      <c r="B52" s="379" t="s">
        <v>142</v>
      </c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1"/>
      <c r="N52" s="82">
        <f>+N53+N54</f>
        <v>1889.2275</v>
      </c>
      <c r="O52" s="83"/>
      <c r="P52" s="84">
        <f>+N52/N68</f>
        <v>0.11255142055994183</v>
      </c>
    </row>
    <row r="53" spans="1:16" ht="45">
      <c r="A53" s="85">
        <v>50.1</v>
      </c>
      <c r="B53" s="90" t="s">
        <v>215</v>
      </c>
      <c r="C53" s="85" t="s">
        <v>137</v>
      </c>
      <c r="D53" s="92">
        <f>+'Wood Rural'!Q450</f>
        <v>674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303.3</v>
      </c>
      <c r="K53" s="88">
        <f t="shared" si="2"/>
        <v>674</v>
      </c>
      <c r="L53" s="88">
        <f t="shared" si="3"/>
        <v>67.400000000000006</v>
      </c>
      <c r="M53" s="88">
        <f t="shared" si="4"/>
        <v>0</v>
      </c>
      <c r="N53" s="88">
        <f t="shared" si="5"/>
        <v>1044.7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87">
        <v>80.05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180.11249999999998</v>
      </c>
      <c r="K54" s="88">
        <f t="shared" si="2"/>
        <v>612.38250000000005</v>
      </c>
      <c r="L54" s="88">
        <f t="shared" si="3"/>
        <v>52.032499999999999</v>
      </c>
      <c r="M54" s="88">
        <f t="shared" si="4"/>
        <v>0</v>
      </c>
      <c r="N54" s="88">
        <f t="shared" si="5"/>
        <v>844.52750000000003</v>
      </c>
      <c r="O54" s="88"/>
    </row>
    <row r="55" spans="1:16" ht="16.5" thickBot="1">
      <c r="A55" s="81">
        <v>60</v>
      </c>
      <c r="B55" s="379" t="s">
        <v>145</v>
      </c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1"/>
      <c r="N55" s="82">
        <f>SUM(N56:N56)</f>
        <v>2144.511</v>
      </c>
      <c r="O55" s="83"/>
      <c r="P55" s="84">
        <f>+N55/N68</f>
        <v>0.12776002861297617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f>+'Wood Rural'!Q440+'Wood Rural'!Q440+341.19</f>
        <v>1128.69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677.21400000000006</v>
      </c>
      <c r="K56" s="88">
        <f t="shared" si="2"/>
        <v>1354.4280000000001</v>
      </c>
      <c r="L56" s="88">
        <f t="shared" si="3"/>
        <v>112.86900000000001</v>
      </c>
      <c r="M56" s="88">
        <f t="shared" si="4"/>
        <v>0</v>
      </c>
      <c r="N56" s="88">
        <f t="shared" si="5"/>
        <v>2144.511</v>
      </c>
      <c r="O56" s="88"/>
    </row>
    <row r="57" spans="1:16" ht="16.5" thickBot="1">
      <c r="A57" s="81">
        <v>70</v>
      </c>
      <c r="B57" s="379" t="s">
        <v>7</v>
      </c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1"/>
      <c r="N57" s="82">
        <f>+N58</f>
        <v>1310.4585000000002</v>
      </c>
      <c r="O57" s="83"/>
      <c r="P57" s="84">
        <f>+N57/N68</f>
        <v>7.8071045313415438E-2</v>
      </c>
    </row>
    <row r="58" spans="1:16" ht="30.75" thickBot="1">
      <c r="A58" s="85">
        <v>70.099999999999994</v>
      </c>
      <c r="B58" s="90" t="s">
        <v>149</v>
      </c>
      <c r="C58" s="93" t="s">
        <v>122</v>
      </c>
      <c r="D58" s="92">
        <f>+D45</f>
        <v>74.67</v>
      </c>
      <c r="E58" s="94">
        <v>5.5</v>
      </c>
      <c r="F58" s="94">
        <v>11</v>
      </c>
      <c r="G58" s="94">
        <v>1.05</v>
      </c>
      <c r="H58" s="94">
        <v>0</v>
      </c>
      <c r="I58" s="94">
        <f t="shared" si="0"/>
        <v>17.55</v>
      </c>
      <c r="J58" s="94">
        <f t="shared" si="1"/>
        <v>410.685</v>
      </c>
      <c r="K58" s="88">
        <f t="shared" si="2"/>
        <v>821.37</v>
      </c>
      <c r="L58" s="88">
        <f t="shared" si="3"/>
        <v>78.403500000000008</v>
      </c>
      <c r="M58" s="88">
        <f t="shared" si="4"/>
        <v>0</v>
      </c>
      <c r="N58" s="88">
        <f t="shared" si="5"/>
        <v>1310.4585000000002</v>
      </c>
      <c r="O58" s="88"/>
    </row>
    <row r="59" spans="1:16" ht="16.5" thickBot="1">
      <c r="A59" s="81">
        <v>80</v>
      </c>
      <c r="B59" s="379" t="s">
        <v>150</v>
      </c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1"/>
      <c r="N59" s="82">
        <f>SUM(N60:N62)</f>
        <v>1629.75</v>
      </c>
      <c r="O59" s="83"/>
      <c r="P59" s="84">
        <f>+N59/N68</f>
        <v>9.7092953420149342E-2</v>
      </c>
    </row>
    <row r="60" spans="1:16" ht="105">
      <c r="A60" s="85">
        <v>80.099999999999994</v>
      </c>
      <c r="B60" s="90" t="s">
        <v>217</v>
      </c>
      <c r="C60" s="85" t="s">
        <v>152</v>
      </c>
      <c r="D60" s="87">
        <v>6</v>
      </c>
      <c r="E60" s="88">
        <v>45</v>
      </c>
      <c r="F60" s="88">
        <v>102.5</v>
      </c>
      <c r="G60" s="88">
        <v>8</v>
      </c>
      <c r="H60" s="88">
        <v>0</v>
      </c>
      <c r="I60" s="88">
        <f t="shared" si="0"/>
        <v>155.5</v>
      </c>
      <c r="J60" s="88">
        <f t="shared" si="1"/>
        <v>270</v>
      </c>
      <c r="K60" s="88">
        <f t="shared" si="2"/>
        <v>615</v>
      </c>
      <c r="L60" s="88">
        <f t="shared" si="3"/>
        <v>48</v>
      </c>
      <c r="M60" s="88">
        <f t="shared" si="4"/>
        <v>0</v>
      </c>
      <c r="N60" s="88">
        <f t="shared" si="5"/>
        <v>933</v>
      </c>
      <c r="O60" s="88"/>
    </row>
    <row r="61" spans="1:16" ht="60">
      <c r="A61" s="85">
        <v>80.2</v>
      </c>
      <c r="B61" s="90" t="s">
        <v>218</v>
      </c>
      <c r="C61" s="85" t="s">
        <v>152</v>
      </c>
      <c r="D61" s="87">
        <v>2</v>
      </c>
      <c r="E61" s="88">
        <v>16.75</v>
      </c>
      <c r="F61" s="88">
        <v>93.25</v>
      </c>
      <c r="G61" s="88">
        <v>4</v>
      </c>
      <c r="H61" s="88">
        <v>0</v>
      </c>
      <c r="I61" s="88">
        <f t="shared" si="0"/>
        <v>114</v>
      </c>
      <c r="J61" s="88">
        <f t="shared" si="1"/>
        <v>33.5</v>
      </c>
      <c r="K61" s="88">
        <f t="shared" si="2"/>
        <v>186.5</v>
      </c>
      <c r="L61" s="88">
        <f t="shared" si="3"/>
        <v>8</v>
      </c>
      <c r="M61" s="88">
        <f t="shared" si="4"/>
        <v>0</v>
      </c>
      <c r="N61" s="88">
        <f t="shared" si="5"/>
        <v>228</v>
      </c>
      <c r="O61" s="88"/>
    </row>
    <row r="62" spans="1:16" ht="60.75" thickBot="1">
      <c r="A62" s="85">
        <v>80.3</v>
      </c>
      <c r="B62" s="90" t="s">
        <v>219</v>
      </c>
      <c r="C62" s="85" t="s">
        <v>152</v>
      </c>
      <c r="D62" s="87">
        <v>5</v>
      </c>
      <c r="E62" s="88">
        <v>12.75</v>
      </c>
      <c r="F62" s="88">
        <v>77</v>
      </c>
      <c r="G62" s="88">
        <v>4</v>
      </c>
      <c r="H62" s="88">
        <v>0</v>
      </c>
      <c r="I62" s="88">
        <f t="shared" si="0"/>
        <v>93.75</v>
      </c>
      <c r="J62" s="88">
        <f t="shared" si="1"/>
        <v>63.75</v>
      </c>
      <c r="K62" s="88">
        <f t="shared" si="2"/>
        <v>385</v>
      </c>
      <c r="L62" s="88">
        <f t="shared" si="3"/>
        <v>20</v>
      </c>
      <c r="M62" s="88">
        <f t="shared" si="4"/>
        <v>0</v>
      </c>
      <c r="N62" s="88">
        <f t="shared" si="5"/>
        <v>468.75</v>
      </c>
      <c r="O62" s="88"/>
    </row>
    <row r="63" spans="1:16" ht="16.5" thickBot="1">
      <c r="A63" s="81">
        <v>90</v>
      </c>
      <c r="B63" s="379" t="s">
        <v>155</v>
      </c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1"/>
      <c r="N63" s="82">
        <f>SUM(N64:N65)</f>
        <v>1179.6619999999998</v>
      </c>
      <c r="O63" s="83"/>
      <c r="P63" s="84">
        <f>+N63/N68</f>
        <v>7.0278795899690258E-2</v>
      </c>
    </row>
    <row r="64" spans="1:16" ht="33" customHeight="1">
      <c r="A64" s="85">
        <v>90.1</v>
      </c>
      <c r="B64" s="90" t="s">
        <v>156</v>
      </c>
      <c r="C64" s="85" t="s">
        <v>122</v>
      </c>
      <c r="D64" s="92">
        <f>37.25+37.25+53.05+9.62</f>
        <v>137.16999999999999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98.762399999999985</v>
      </c>
      <c r="K64" s="88">
        <f>+F64*D64</f>
        <v>480.09499999999997</v>
      </c>
      <c r="L64" s="88">
        <f>+G64*D64</f>
        <v>10.973599999999999</v>
      </c>
      <c r="M64" s="88">
        <f>+H64*D64</f>
        <v>0</v>
      </c>
      <c r="N64" s="88">
        <f>+I64*D64</f>
        <v>589.8309999999999</v>
      </c>
      <c r="O64" s="88"/>
    </row>
    <row r="65" spans="1:16" ht="33" customHeight="1" thickBot="1">
      <c r="A65" s="85">
        <v>90.2</v>
      </c>
      <c r="B65" s="90" t="s">
        <v>157</v>
      </c>
      <c r="C65" s="85" t="s">
        <v>122</v>
      </c>
      <c r="D65" s="92">
        <f>37.25+37.25+53.05+9.62</f>
        <v>137.16999999999999</v>
      </c>
      <c r="E65" s="94">
        <v>0.72</v>
      </c>
      <c r="F65" s="94">
        <v>3.5</v>
      </c>
      <c r="G65" s="94">
        <v>0.08</v>
      </c>
      <c r="H65" s="94">
        <v>0</v>
      </c>
      <c r="I65" s="94">
        <f>+E65+F65+G65+H65</f>
        <v>4.3</v>
      </c>
      <c r="J65" s="88">
        <f>+E65*D65</f>
        <v>98.762399999999985</v>
      </c>
      <c r="K65" s="88">
        <f>+F65*D65</f>
        <v>480.09499999999997</v>
      </c>
      <c r="L65" s="88">
        <f>+G65*D65</f>
        <v>10.973599999999999</v>
      </c>
      <c r="M65" s="88">
        <f>+H65*D65</f>
        <v>0</v>
      </c>
      <c r="N65" s="88">
        <f>+I65*D65</f>
        <v>589.8309999999999</v>
      </c>
      <c r="O65" s="88"/>
    </row>
    <row r="66" spans="1:16" ht="16.5" thickBot="1">
      <c r="A66" s="81">
        <v>100</v>
      </c>
      <c r="B66" s="379" t="s">
        <v>158</v>
      </c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1"/>
      <c r="N66" s="82">
        <f>SUM(N67)</f>
        <v>37.845000000000006</v>
      </c>
      <c r="O66" s="83"/>
      <c r="P66" s="84">
        <f>+N66/N68</f>
        <v>2.2546297420988205E-3</v>
      </c>
    </row>
    <row r="67" spans="1:16" ht="18" thickBot="1">
      <c r="A67" s="85">
        <v>100.1</v>
      </c>
      <c r="B67" s="86" t="s">
        <v>159</v>
      </c>
      <c r="C67" s="85" t="s">
        <v>122</v>
      </c>
      <c r="D67" s="87">
        <f>+D36</f>
        <v>75.690000000000012</v>
      </c>
      <c r="E67" s="88">
        <v>0.3</v>
      </c>
      <c r="F67" s="88">
        <v>0</v>
      </c>
      <c r="G67" s="88">
        <v>0.2</v>
      </c>
      <c r="H67" s="88">
        <v>0</v>
      </c>
      <c r="I67" s="88">
        <f>+E67+F67+G67+H67</f>
        <v>0.5</v>
      </c>
      <c r="J67" s="88">
        <f>+E67*D67</f>
        <v>22.707000000000004</v>
      </c>
      <c r="K67" s="88">
        <f>+F67*D67</f>
        <v>0</v>
      </c>
      <c r="L67" s="88">
        <f>+G67*D67</f>
        <v>15.138000000000003</v>
      </c>
      <c r="M67" s="88">
        <f>+H67*D67</f>
        <v>0</v>
      </c>
      <c r="N67" s="88">
        <f>+I67*D67</f>
        <v>37.845000000000006</v>
      </c>
      <c r="O67" s="88"/>
    </row>
    <row r="68" spans="1:16" ht="16.5" thickBot="1">
      <c r="A68" s="95"/>
      <c r="B68" s="388" t="s">
        <v>160</v>
      </c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90"/>
      <c r="N68" s="96">
        <f>+N66+N63+N59+N57+N55+N52+N47+N42+N38+N35</f>
        <v>16785.461174999997</v>
      </c>
      <c r="O68" s="97">
        <f>+G22</f>
        <v>15026.086799999999</v>
      </c>
      <c r="P68" s="98">
        <f>+SUM(P35:P66)</f>
        <v>1.0000000000000002</v>
      </c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85" t="s">
        <v>96</v>
      </c>
      <c r="B70" s="386"/>
      <c r="C70" s="386"/>
      <c r="D70" s="386"/>
      <c r="E70" s="386"/>
      <c r="F70" s="386"/>
      <c r="G70" s="386"/>
      <c r="H70" s="386"/>
      <c r="I70" s="386"/>
      <c r="J70" s="386"/>
      <c r="K70" s="386"/>
      <c r="L70" s="386"/>
      <c r="M70" s="386"/>
      <c r="N70" s="387"/>
      <c r="O70" s="80"/>
    </row>
    <row r="71" spans="1:16" ht="16.5" thickBot="1">
      <c r="A71" s="81">
        <v>10</v>
      </c>
      <c r="B71" s="379" t="s">
        <v>120</v>
      </c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1"/>
      <c r="N71" s="82">
        <f>+SUM(N72:N73)</f>
        <v>2.9016000000000002</v>
      </c>
      <c r="O71" s="83"/>
      <c r="P71" s="84">
        <f>+N71/N101</f>
        <v>1.7251418209892763E-3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3.72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0.55800000000000005</v>
      </c>
      <c r="K72" s="88">
        <f>+F72*D72</f>
        <v>0</v>
      </c>
      <c r="L72" s="88">
        <f>+G72*D72</f>
        <v>0.74400000000000011</v>
      </c>
      <c r="M72" s="88">
        <f>+H72*D72</f>
        <v>0</v>
      </c>
      <c r="N72" s="88">
        <f>+I72*D72</f>
        <v>1.302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3.72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0.66959999999999997</v>
      </c>
      <c r="K73" s="88">
        <f>+F73*D73</f>
        <v>0.55800000000000005</v>
      </c>
      <c r="L73" s="88">
        <f>+G73*D73</f>
        <v>0.37200000000000005</v>
      </c>
      <c r="M73" s="88">
        <f>+H73*D73</f>
        <v>0</v>
      </c>
      <c r="N73" s="88">
        <f>+I73*D73</f>
        <v>1.5995999999999999</v>
      </c>
      <c r="O73" s="88"/>
    </row>
    <row r="74" spans="1:16" ht="16.5" thickBot="1">
      <c r="A74" s="81">
        <v>20</v>
      </c>
      <c r="B74" s="379" t="s">
        <v>124</v>
      </c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1"/>
      <c r="N74" s="82">
        <f>+N75+N76+N77</f>
        <v>10.837800000000001</v>
      </c>
      <c r="O74" s="83"/>
      <c r="P74" s="84">
        <f>+N74/N101</f>
        <v>6.4435973350970427E-3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1.1100000000000001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0.66600000000000004</v>
      </c>
      <c r="K75" s="88">
        <f>+F75*D75</f>
        <v>0</v>
      </c>
      <c r="L75" s="88">
        <f>+G75*D75</f>
        <v>0.69930000000000003</v>
      </c>
      <c r="M75" s="88">
        <f>+H75*D75</f>
        <v>0</v>
      </c>
      <c r="N75" s="88">
        <f>+I75*D75</f>
        <v>1.3653000000000002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1.86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0.93</v>
      </c>
      <c r="K76" s="88">
        <f>+F76*D76</f>
        <v>1.86</v>
      </c>
      <c r="L76" s="88">
        <f>+G76*D76</f>
        <v>1.395</v>
      </c>
      <c r="M76" s="88">
        <f>+H76*D76</f>
        <v>0</v>
      </c>
      <c r="N76" s="88">
        <f>+I76*D76</f>
        <v>4.1850000000000005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1.41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1.41</v>
      </c>
      <c r="K77" s="88">
        <f>+F77*D77</f>
        <v>0</v>
      </c>
      <c r="L77" s="88">
        <f>+G77*D77</f>
        <v>3.8774999999999999</v>
      </c>
      <c r="M77" s="88">
        <f>+H77*D77</f>
        <v>0</v>
      </c>
      <c r="N77" s="88">
        <f>+I77*D77</f>
        <v>5.2874999999999996</v>
      </c>
      <c r="O77" s="88"/>
    </row>
    <row r="78" spans="1:16" ht="16.5" thickBot="1">
      <c r="A78" s="81">
        <v>30</v>
      </c>
      <c r="B78" s="379" t="s">
        <v>171</v>
      </c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1"/>
      <c r="N78" s="82">
        <f>SUM(N79:O80)</f>
        <v>367.29330000000004</v>
      </c>
      <c r="O78" s="83"/>
      <c r="P78" s="84">
        <f>+N78/N101</f>
        <v>0.2183736670799423</v>
      </c>
    </row>
    <row r="79" spans="1:16" ht="30">
      <c r="A79" s="85">
        <v>30.1</v>
      </c>
      <c r="B79" s="90" t="s">
        <v>172</v>
      </c>
      <c r="C79" s="93" t="s">
        <v>126</v>
      </c>
      <c r="D79" s="92">
        <v>29.76</v>
      </c>
      <c r="E79" s="94">
        <v>6</v>
      </c>
      <c r="F79" s="94">
        <v>0</v>
      </c>
      <c r="G79" s="94">
        <v>1.58</v>
      </c>
      <c r="H79" s="88">
        <v>0</v>
      </c>
      <c r="I79" s="88">
        <f>+E79+F79+G79+H79</f>
        <v>7.58</v>
      </c>
      <c r="J79" s="88">
        <f>+E79*D79</f>
        <v>178.56</v>
      </c>
      <c r="K79" s="88">
        <f>+F79*D79</f>
        <v>0</v>
      </c>
      <c r="L79" s="88">
        <f>+G79*D79</f>
        <v>47.020800000000001</v>
      </c>
      <c r="M79" s="88">
        <f>+H79*D79</f>
        <v>0</v>
      </c>
      <c r="N79" s="88">
        <f>+I79*D79</f>
        <v>225.58080000000001</v>
      </c>
      <c r="O79" s="88"/>
    </row>
    <row r="80" spans="1:16" ht="30.75" thickBot="1">
      <c r="A80" s="85">
        <v>30.2</v>
      </c>
      <c r="B80" s="90" t="s">
        <v>128</v>
      </c>
      <c r="C80" s="93" t="s">
        <v>126</v>
      </c>
      <c r="D80" s="92">
        <v>37.79</v>
      </c>
      <c r="E80" s="94">
        <v>1</v>
      </c>
      <c r="F80" s="94">
        <v>0</v>
      </c>
      <c r="G80" s="94">
        <v>2.75</v>
      </c>
      <c r="H80" s="88">
        <v>0</v>
      </c>
      <c r="I80" s="88">
        <f>+E80+F80+G80+H80</f>
        <v>3.75</v>
      </c>
      <c r="J80" s="88">
        <f>+E80*D80</f>
        <v>37.79</v>
      </c>
      <c r="K80" s="88">
        <f>+F80*D80</f>
        <v>0</v>
      </c>
      <c r="L80" s="88">
        <f>+G80*D80</f>
        <v>103.9225</v>
      </c>
      <c r="M80" s="88">
        <f>+H80*D80</f>
        <v>0</v>
      </c>
      <c r="N80" s="88">
        <f>+I80*D80</f>
        <v>141.71250000000001</v>
      </c>
      <c r="O80" s="88"/>
    </row>
    <row r="81" spans="1:16" ht="16.5" thickBot="1">
      <c r="A81" s="81">
        <v>40</v>
      </c>
      <c r="B81" s="379" t="s">
        <v>8</v>
      </c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1"/>
      <c r="N81" s="82">
        <f>SUM(N82:O86)</f>
        <v>678.81759999999997</v>
      </c>
      <c r="O81" s="83"/>
      <c r="P81" s="84">
        <f>+N81/N101</f>
        <v>0.40358996091245175</v>
      </c>
    </row>
    <row r="82" spans="1:16" ht="60">
      <c r="A82" s="85">
        <v>40.1</v>
      </c>
      <c r="B82" s="90" t="s">
        <v>162</v>
      </c>
      <c r="C82" s="93" t="s">
        <v>137</v>
      </c>
      <c r="D82" s="92">
        <f>+'Wood Rural'!Q271</f>
        <v>196</v>
      </c>
      <c r="E82" s="94">
        <v>0.45</v>
      </c>
      <c r="F82" s="94">
        <v>1</v>
      </c>
      <c r="G82" s="94">
        <v>0.1</v>
      </c>
      <c r="H82" s="94">
        <v>0</v>
      </c>
      <c r="I82" s="88">
        <f>+E82+F82+G82+H82</f>
        <v>1.55</v>
      </c>
      <c r="J82" s="88">
        <f>+E82*D82</f>
        <v>88.2</v>
      </c>
      <c r="K82" s="88">
        <f>+F82*D82</f>
        <v>196</v>
      </c>
      <c r="L82" s="88">
        <f>+G82*D82</f>
        <v>19.600000000000001</v>
      </c>
      <c r="M82" s="88">
        <f>+H82*D82</f>
        <v>0</v>
      </c>
      <c r="N82" s="88">
        <f>+I82*D82</f>
        <v>303.8</v>
      </c>
      <c r="O82" s="88"/>
    </row>
    <row r="83" spans="1:16">
      <c r="A83" s="85">
        <v>40.200000000000003</v>
      </c>
      <c r="B83" s="90" t="s">
        <v>138</v>
      </c>
      <c r="C83" s="93" t="s">
        <v>139</v>
      </c>
      <c r="D83" s="92">
        <v>1</v>
      </c>
      <c r="E83" s="94">
        <v>0</v>
      </c>
      <c r="F83" s="94">
        <v>20.149999999999999</v>
      </c>
      <c r="G83" s="94">
        <v>5</v>
      </c>
      <c r="H83" s="94">
        <v>0</v>
      </c>
      <c r="I83" s="88">
        <f>+E83+F83+G83+H83</f>
        <v>25.15</v>
      </c>
      <c r="J83" s="88">
        <f>+E83*D83</f>
        <v>0</v>
      </c>
      <c r="K83" s="88">
        <f>+F83*D83</f>
        <v>20.149999999999999</v>
      </c>
      <c r="L83" s="88">
        <f>+G83*D83</f>
        <v>5</v>
      </c>
      <c r="M83" s="88">
        <f>+H83*D83</f>
        <v>0</v>
      </c>
      <c r="N83" s="88">
        <f>+I83*D83</f>
        <v>25.15</v>
      </c>
      <c r="O83" s="88"/>
    </row>
    <row r="84" spans="1:16" ht="60">
      <c r="A84" s="85">
        <v>40.299999999999997</v>
      </c>
      <c r="B84" s="90" t="s">
        <v>163</v>
      </c>
      <c r="C84" s="93" t="s">
        <v>137</v>
      </c>
      <c r="D84" s="92">
        <f>+D82</f>
        <v>196</v>
      </c>
      <c r="E84" s="94">
        <v>0.2</v>
      </c>
      <c r="F84" s="94">
        <v>0.05</v>
      </c>
      <c r="G84" s="94">
        <v>0.08</v>
      </c>
      <c r="H84" s="94">
        <v>0</v>
      </c>
      <c r="I84" s="88">
        <f>+E84+F84+G84+H84</f>
        <v>0.33</v>
      </c>
      <c r="J84" s="88">
        <f>+E84*D84</f>
        <v>39.200000000000003</v>
      </c>
      <c r="K84" s="88">
        <f>+F84*D84</f>
        <v>9.8000000000000007</v>
      </c>
      <c r="L84" s="88">
        <f>+G84*D84</f>
        <v>15.68</v>
      </c>
      <c r="M84" s="88">
        <f>+H84*D84</f>
        <v>0</v>
      </c>
      <c r="N84" s="88">
        <f>+I84*D84</f>
        <v>64.680000000000007</v>
      </c>
      <c r="O84" s="88"/>
    </row>
    <row r="85" spans="1:16" ht="45">
      <c r="A85" s="85">
        <v>40.4</v>
      </c>
      <c r="B85" s="90" t="s">
        <v>141</v>
      </c>
      <c r="C85" s="93" t="s">
        <v>122</v>
      </c>
      <c r="D85" s="92">
        <v>13.14</v>
      </c>
      <c r="E85" s="94">
        <v>5.5</v>
      </c>
      <c r="F85" s="94">
        <v>14.84</v>
      </c>
      <c r="G85" s="94">
        <v>0</v>
      </c>
      <c r="H85" s="94">
        <v>0</v>
      </c>
      <c r="I85" s="88">
        <f>+E85+F85+G85+H85</f>
        <v>20.34</v>
      </c>
      <c r="J85" s="88">
        <f>+E85*D85</f>
        <v>72.27000000000001</v>
      </c>
      <c r="K85" s="88">
        <f>+F85*D85</f>
        <v>194.99760000000001</v>
      </c>
      <c r="L85" s="88">
        <f>+G85*D85</f>
        <v>0</v>
      </c>
      <c r="M85" s="88">
        <f>+H85*D85</f>
        <v>0</v>
      </c>
      <c r="N85" s="88">
        <f>+I85*D85</f>
        <v>267.26760000000002</v>
      </c>
      <c r="O85" s="88"/>
    </row>
    <row r="86" spans="1:16" ht="30.75" thickBot="1">
      <c r="A86" s="85">
        <v>40.5</v>
      </c>
      <c r="B86" s="90" t="s">
        <v>173</v>
      </c>
      <c r="C86" s="85" t="s">
        <v>122</v>
      </c>
      <c r="D86" s="87">
        <v>0.64</v>
      </c>
      <c r="E86" s="88">
        <v>5.25</v>
      </c>
      <c r="F86" s="88">
        <v>20.75</v>
      </c>
      <c r="G86" s="88">
        <v>2</v>
      </c>
      <c r="H86" s="88">
        <v>0</v>
      </c>
      <c r="I86" s="88">
        <f>+E86+F86+G86+H86</f>
        <v>28</v>
      </c>
      <c r="J86" s="88">
        <f>+E86*D86</f>
        <v>3.36</v>
      </c>
      <c r="K86" s="88">
        <f>+F86*D86</f>
        <v>13.280000000000001</v>
      </c>
      <c r="L86" s="88">
        <f>+G86*D86</f>
        <v>1.28</v>
      </c>
      <c r="M86" s="88">
        <f>+H86*D86</f>
        <v>0</v>
      </c>
      <c r="N86" s="88">
        <f>+I86*D86</f>
        <v>17.920000000000002</v>
      </c>
      <c r="O86" s="88"/>
    </row>
    <row r="87" spans="1:16" ht="16.5" thickBot="1">
      <c r="A87" s="81">
        <v>50</v>
      </c>
      <c r="B87" s="379" t="s">
        <v>142</v>
      </c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1"/>
      <c r="N87" s="82">
        <f>+N88+N89+N90</f>
        <v>243.44437500000001</v>
      </c>
      <c r="O87" s="83"/>
      <c r="P87" s="84">
        <f>+N87/N101</f>
        <v>0.14473947904504281</v>
      </c>
    </row>
    <row r="88" spans="1:16" ht="30">
      <c r="A88" s="85">
        <v>50.1</v>
      </c>
      <c r="B88" s="90" t="s">
        <v>143</v>
      </c>
      <c r="C88" s="85" t="s">
        <v>137</v>
      </c>
      <c r="D88" s="92">
        <f>+'Wood Rural'!Q296</f>
        <v>90</v>
      </c>
      <c r="E88" s="94">
        <v>0.45</v>
      </c>
      <c r="F88" s="94">
        <v>1</v>
      </c>
      <c r="G88" s="94">
        <v>0.1</v>
      </c>
      <c r="H88" s="94">
        <v>0</v>
      </c>
      <c r="I88" s="88">
        <f>+E88+F88+G88+H88</f>
        <v>1.55</v>
      </c>
      <c r="J88" s="88">
        <f>+E88*D88</f>
        <v>40.5</v>
      </c>
      <c r="K88" s="88">
        <f>+F88*D88</f>
        <v>90</v>
      </c>
      <c r="L88" s="88">
        <f>+G88*D88</f>
        <v>9</v>
      </c>
      <c r="M88" s="88">
        <f>+H88*D88</f>
        <v>0</v>
      </c>
      <c r="N88" s="88">
        <f>+I88*D88</f>
        <v>139.5</v>
      </c>
      <c r="O88" s="88"/>
    </row>
    <row r="89" spans="1:16">
      <c r="A89" s="85">
        <v>50.2</v>
      </c>
      <c r="B89" s="90" t="s">
        <v>174</v>
      </c>
      <c r="C89" s="85" t="s">
        <v>137</v>
      </c>
      <c r="D89" s="92">
        <f>+'Wood Rural'!Q297+'Wood Rural'!Q298</f>
        <v>26.5625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11.953125</v>
      </c>
      <c r="K89" s="88">
        <f>+F89*D89</f>
        <v>26.5625</v>
      </c>
      <c r="L89" s="88">
        <f>+G89*D89</f>
        <v>2.65625</v>
      </c>
      <c r="M89" s="88">
        <f>+H89*D89</f>
        <v>0</v>
      </c>
      <c r="N89" s="88">
        <f>+I89*D89</f>
        <v>41.171875</v>
      </c>
      <c r="O89" s="88"/>
    </row>
    <row r="90" spans="1:16" ht="45.75" thickBot="1">
      <c r="A90" s="85">
        <v>50.3</v>
      </c>
      <c r="B90" s="90" t="s">
        <v>175</v>
      </c>
      <c r="C90" s="85" t="s">
        <v>122</v>
      </c>
      <c r="D90" s="87">
        <v>5.95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13.387500000000001</v>
      </c>
      <c r="K90" s="88">
        <f>+F90*D90</f>
        <v>45.517500000000005</v>
      </c>
      <c r="L90" s="88">
        <f>+G90*D90</f>
        <v>3.8675000000000002</v>
      </c>
      <c r="M90" s="88">
        <f>+H90*D90</f>
        <v>0</v>
      </c>
      <c r="N90" s="88">
        <f>+I90*D90</f>
        <v>62.772500000000008</v>
      </c>
      <c r="O90" s="88"/>
    </row>
    <row r="91" spans="1:16" ht="16.5" thickBot="1">
      <c r="A91" s="81">
        <v>60</v>
      </c>
      <c r="B91" s="379" t="s">
        <v>7</v>
      </c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1"/>
      <c r="N91" s="82">
        <f>+N92+N93</f>
        <v>108.28999999999999</v>
      </c>
      <c r="O91" s="83"/>
      <c r="P91" s="84">
        <f>+N91/N101</f>
        <v>6.438365308620371E-2</v>
      </c>
    </row>
    <row r="92" spans="1:16" ht="17.25">
      <c r="A92" s="85">
        <v>60.1</v>
      </c>
      <c r="B92" s="101" t="s">
        <v>176</v>
      </c>
      <c r="C92" s="93" t="s">
        <v>122</v>
      </c>
      <c r="D92" s="92">
        <v>5.95</v>
      </c>
      <c r="E92" s="88">
        <v>5.2</v>
      </c>
      <c r="F92" s="88">
        <v>6</v>
      </c>
      <c r="G92" s="88">
        <v>1.75</v>
      </c>
      <c r="H92" s="88">
        <v>0</v>
      </c>
      <c r="I92" s="88">
        <f>+E92+F92+G92+H92</f>
        <v>12.95</v>
      </c>
      <c r="J92" s="88">
        <f>+E92*D92</f>
        <v>30.94</v>
      </c>
      <c r="K92" s="88">
        <f>+F92*D92</f>
        <v>35.700000000000003</v>
      </c>
      <c r="L92" s="88">
        <f>+G92*D92</f>
        <v>10.4125</v>
      </c>
      <c r="M92" s="88">
        <f>+H92*D92</f>
        <v>0</v>
      </c>
      <c r="N92" s="88">
        <f>+I92*D92</f>
        <v>77.052499999999995</v>
      </c>
      <c r="O92" s="88"/>
    </row>
    <row r="93" spans="1:16" ht="30.75" thickBot="1">
      <c r="A93" s="85">
        <v>60.2</v>
      </c>
      <c r="B93" s="90" t="s">
        <v>165</v>
      </c>
      <c r="C93" s="93" t="s">
        <v>122</v>
      </c>
      <c r="D93" s="92">
        <v>5.95</v>
      </c>
      <c r="E93" s="88">
        <v>1.5</v>
      </c>
      <c r="F93" s="88">
        <v>2.5</v>
      </c>
      <c r="G93" s="88">
        <v>1.25</v>
      </c>
      <c r="H93" s="88">
        <v>0</v>
      </c>
      <c r="I93" s="88">
        <f>+E93+F93+G93+H93</f>
        <v>5.25</v>
      </c>
      <c r="J93" s="88">
        <f>+E93*D93</f>
        <v>8.9250000000000007</v>
      </c>
      <c r="K93" s="88">
        <f>+F93*D93</f>
        <v>14.875</v>
      </c>
      <c r="L93" s="88">
        <f>+G93*D93</f>
        <v>7.4375</v>
      </c>
      <c r="M93" s="88">
        <f>+H93*D93</f>
        <v>0</v>
      </c>
      <c r="N93" s="88">
        <f>+I93*D93</f>
        <v>31.237500000000001</v>
      </c>
      <c r="O93" s="88"/>
    </row>
    <row r="94" spans="1:16" ht="16.5" thickBot="1">
      <c r="A94" s="81">
        <v>70</v>
      </c>
      <c r="B94" s="379" t="s">
        <v>150</v>
      </c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1"/>
      <c r="N94" s="82">
        <f>SUM(N95:N95)</f>
        <v>155.5</v>
      </c>
      <c r="O94" s="83"/>
      <c r="P94" s="84">
        <f>+N94/N101</f>
        <v>9.2452286036611681E-2</v>
      </c>
    </row>
    <row r="95" spans="1:16" ht="105.75" thickBot="1">
      <c r="A95" s="85">
        <v>70.099999999999994</v>
      </c>
      <c r="B95" s="90" t="s">
        <v>217</v>
      </c>
      <c r="C95" s="93" t="s">
        <v>152</v>
      </c>
      <c r="D95" s="92">
        <v>1</v>
      </c>
      <c r="E95" s="88">
        <v>45</v>
      </c>
      <c r="F95" s="88">
        <v>102.5</v>
      </c>
      <c r="G95" s="88">
        <v>8</v>
      </c>
      <c r="H95" s="88">
        <v>0</v>
      </c>
      <c r="I95" s="88">
        <f>+E95+F95+G95+H95</f>
        <v>155.5</v>
      </c>
      <c r="J95" s="88">
        <f>+E95*D95</f>
        <v>45</v>
      </c>
      <c r="K95" s="88">
        <f>+F95*D95</f>
        <v>102.5</v>
      </c>
      <c r="L95" s="88">
        <f>+G95*D95</f>
        <v>8</v>
      </c>
      <c r="M95" s="88">
        <f>+H95*D95</f>
        <v>0</v>
      </c>
      <c r="N95" s="88">
        <f>+I95*D95</f>
        <v>155.5</v>
      </c>
      <c r="O95" s="88"/>
    </row>
    <row r="96" spans="1:16" ht="16.5" thickBot="1">
      <c r="A96" s="81">
        <v>100</v>
      </c>
      <c r="B96" s="379" t="s">
        <v>155</v>
      </c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1"/>
      <c r="N96" s="82">
        <f>SUM(N97:N98)</f>
        <v>113.004</v>
      </c>
      <c r="O96" s="83"/>
      <c r="P96" s="84">
        <f>+N96/N101</f>
        <v>6.7186354542001711E-2</v>
      </c>
    </row>
    <row r="97" spans="1:16" ht="30">
      <c r="A97" s="85">
        <v>100.1</v>
      </c>
      <c r="B97" s="90" t="s">
        <v>156</v>
      </c>
      <c r="C97" s="93" t="s">
        <v>122</v>
      </c>
      <c r="D97" s="92">
        <v>13.14</v>
      </c>
      <c r="E97" s="94">
        <v>0.72</v>
      </c>
      <c r="F97" s="94">
        <v>3.5</v>
      </c>
      <c r="G97" s="94">
        <v>0.08</v>
      </c>
      <c r="H97" s="94">
        <v>0</v>
      </c>
      <c r="I97" s="88">
        <f>+E97+F97+G97+H97</f>
        <v>4.3</v>
      </c>
      <c r="J97" s="88">
        <f>+E97*D97</f>
        <v>9.4608000000000008</v>
      </c>
      <c r="K97" s="88">
        <f>+F97*D97</f>
        <v>45.99</v>
      </c>
      <c r="L97" s="88">
        <f>+G97*D97</f>
        <v>1.0512000000000001</v>
      </c>
      <c r="M97" s="88">
        <f>+H97*D97</f>
        <v>0</v>
      </c>
      <c r="N97" s="88">
        <f>+I97*D97</f>
        <v>56.502000000000002</v>
      </c>
      <c r="O97" s="88"/>
    </row>
    <row r="98" spans="1:16" ht="30.75" thickBot="1">
      <c r="A98" s="85">
        <v>100.2</v>
      </c>
      <c r="B98" s="90" t="s">
        <v>157</v>
      </c>
      <c r="C98" s="93" t="s">
        <v>122</v>
      </c>
      <c r="D98" s="92">
        <v>13.14</v>
      </c>
      <c r="E98" s="94">
        <v>0.72</v>
      </c>
      <c r="F98" s="94">
        <v>3.5</v>
      </c>
      <c r="G98" s="94">
        <v>0.08</v>
      </c>
      <c r="H98" s="94">
        <v>0</v>
      </c>
      <c r="I98" s="88">
        <f>+E98+F98+G98+H98</f>
        <v>4.3</v>
      </c>
      <c r="J98" s="88">
        <f>+E98*D98</f>
        <v>9.4608000000000008</v>
      </c>
      <c r="K98" s="88">
        <f>+F98*D98</f>
        <v>45.99</v>
      </c>
      <c r="L98" s="88">
        <f>+G98*D98</f>
        <v>1.0512000000000001</v>
      </c>
      <c r="M98" s="88">
        <f>+H98*D98</f>
        <v>0</v>
      </c>
      <c r="N98" s="88">
        <f>+I98*D98</f>
        <v>56.502000000000002</v>
      </c>
      <c r="O98" s="88"/>
    </row>
    <row r="99" spans="1:16" ht="16.5" thickBot="1">
      <c r="A99" s="81">
        <v>110</v>
      </c>
      <c r="B99" s="379" t="s">
        <v>158</v>
      </c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1"/>
      <c r="N99" s="82">
        <f>SUM(N100)</f>
        <v>1.86</v>
      </c>
      <c r="O99" s="83"/>
      <c r="P99" s="84">
        <f>+N99/N101</f>
        <v>1.1058601416597924E-3</v>
      </c>
    </row>
    <row r="100" spans="1:16" ht="18" thickBot="1">
      <c r="A100" s="85">
        <v>110.1</v>
      </c>
      <c r="B100" s="86" t="s">
        <v>159</v>
      </c>
      <c r="C100" s="85" t="s">
        <v>122</v>
      </c>
      <c r="D100" s="87">
        <v>3.72</v>
      </c>
      <c r="E100" s="88">
        <v>0.3</v>
      </c>
      <c r="F100" s="88">
        <v>0</v>
      </c>
      <c r="G100" s="88">
        <v>0.2</v>
      </c>
      <c r="H100" s="88">
        <v>0</v>
      </c>
      <c r="I100" s="88">
        <f>+E100+F100+G100+H100</f>
        <v>0.5</v>
      </c>
      <c r="J100" s="88">
        <f>+E100*D100</f>
        <v>1.1160000000000001</v>
      </c>
      <c r="K100" s="88">
        <f>+F100*D100</f>
        <v>0</v>
      </c>
      <c r="L100" s="88">
        <f>+G100*D100</f>
        <v>0.74400000000000011</v>
      </c>
      <c r="M100" s="88">
        <f>+H100*D100</f>
        <v>0</v>
      </c>
      <c r="N100" s="88">
        <f>+I100*D100</f>
        <v>1.86</v>
      </c>
      <c r="O100" s="88"/>
    </row>
    <row r="101" spans="1:16" ht="16.5" thickBot="1">
      <c r="A101" s="95"/>
      <c r="B101" s="388" t="s">
        <v>160</v>
      </c>
      <c r="C101" s="389"/>
      <c r="D101" s="389"/>
      <c r="E101" s="389"/>
      <c r="F101" s="389"/>
      <c r="G101" s="389"/>
      <c r="H101" s="389"/>
      <c r="I101" s="389"/>
      <c r="J101" s="389"/>
      <c r="K101" s="389"/>
      <c r="L101" s="389"/>
      <c r="M101" s="390"/>
      <c r="N101" s="96">
        <f>+N99+N96+N94+N91+N87+N81+N78+N74+N71</f>
        <v>1681.9486749999999</v>
      </c>
      <c r="O101" s="97">
        <f>+K22</f>
        <v>1190.7659749999998</v>
      </c>
      <c r="P101" s="98">
        <f>+SUM(P71:P99)</f>
        <v>1.0000000000000002</v>
      </c>
    </row>
    <row r="102" spans="1:16" ht="16.5" thickBot="1"/>
    <row r="103" spans="1:16" ht="24" thickBot="1">
      <c r="A103" s="385" t="s">
        <v>98</v>
      </c>
      <c r="B103" s="386"/>
      <c r="C103" s="386"/>
      <c r="D103" s="386"/>
      <c r="E103" s="386"/>
      <c r="F103" s="386"/>
      <c r="G103" s="386"/>
      <c r="H103" s="386"/>
      <c r="I103" s="386"/>
      <c r="J103" s="386"/>
      <c r="K103" s="386"/>
      <c r="L103" s="386"/>
      <c r="M103" s="386"/>
      <c r="N103" s="387"/>
    </row>
    <row r="104" spans="1:16" ht="16.5" thickBot="1">
      <c r="A104" s="81">
        <v>10</v>
      </c>
      <c r="B104" s="379" t="s">
        <v>186</v>
      </c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1"/>
      <c r="N104" s="82">
        <f>SUM(N105:N109)</f>
        <v>1441</v>
      </c>
      <c r="P104" s="84">
        <f>+N104/N114</f>
        <v>0.51459323565227644</v>
      </c>
    </row>
    <row r="105" spans="1:16" ht="30">
      <c r="A105" s="85">
        <v>10.1</v>
      </c>
      <c r="B105" s="90" t="s">
        <v>187</v>
      </c>
      <c r="C105" s="85" t="s">
        <v>139</v>
      </c>
      <c r="D105" s="87">
        <v>1</v>
      </c>
      <c r="E105" s="88">
        <v>160</v>
      </c>
      <c r="F105" s="88">
        <v>191</v>
      </c>
      <c r="G105" s="88">
        <v>30</v>
      </c>
      <c r="H105" s="88">
        <v>0</v>
      </c>
      <c r="I105" s="88">
        <f>+E105+F105+G105+H105</f>
        <v>381</v>
      </c>
      <c r="J105" s="88">
        <f>+E105*D105</f>
        <v>160</v>
      </c>
      <c r="K105" s="88">
        <f>+F105*D105</f>
        <v>191</v>
      </c>
      <c r="L105" s="88">
        <f>+G105*D105</f>
        <v>30</v>
      </c>
      <c r="M105" s="88">
        <f>+H105*D105</f>
        <v>0</v>
      </c>
      <c r="N105" s="88">
        <f>+I105*D105</f>
        <v>381</v>
      </c>
    </row>
    <row r="106" spans="1:16" ht="30">
      <c r="A106" s="85">
        <v>10.199999999999999</v>
      </c>
      <c r="B106" s="90" t="s">
        <v>188</v>
      </c>
      <c r="C106" s="85" t="s">
        <v>152</v>
      </c>
      <c r="D106" s="87">
        <v>1</v>
      </c>
      <c r="E106" s="88">
        <v>15.5</v>
      </c>
      <c r="F106" s="88">
        <v>81.5</v>
      </c>
      <c r="G106" s="88">
        <v>4.5</v>
      </c>
      <c r="H106" s="88">
        <v>0</v>
      </c>
      <c r="I106" s="88">
        <f>+E106+F106+G106+H106</f>
        <v>101.5</v>
      </c>
      <c r="J106" s="88">
        <f>+E106*D106</f>
        <v>15.5</v>
      </c>
      <c r="K106" s="88">
        <f>+F106*D106</f>
        <v>81.5</v>
      </c>
      <c r="L106" s="88">
        <f>+G106*D106</f>
        <v>4.5</v>
      </c>
      <c r="M106" s="88">
        <f>+H106*D106</f>
        <v>0</v>
      </c>
      <c r="N106" s="88">
        <f>+I106*D106</f>
        <v>101.5</v>
      </c>
    </row>
    <row r="107" spans="1:16">
      <c r="A107" s="85">
        <v>10.3</v>
      </c>
      <c r="B107" s="86" t="s">
        <v>189</v>
      </c>
      <c r="C107" s="85" t="s">
        <v>152</v>
      </c>
      <c r="D107" s="87">
        <v>1</v>
      </c>
      <c r="E107" s="88">
        <v>0</v>
      </c>
      <c r="F107" s="88">
        <v>0</v>
      </c>
      <c r="G107" s="88">
        <v>0</v>
      </c>
      <c r="H107" s="88">
        <v>180</v>
      </c>
      <c r="I107" s="88">
        <f>+E107+F107+G107+H107</f>
        <v>180</v>
      </c>
      <c r="J107" s="88">
        <f>+E107*D107</f>
        <v>0</v>
      </c>
      <c r="K107" s="88">
        <f>+F107*D107</f>
        <v>0</v>
      </c>
      <c r="L107" s="88">
        <f>+G107*D107</f>
        <v>0</v>
      </c>
      <c r="M107" s="88">
        <f>+H107*D107</f>
        <v>180</v>
      </c>
      <c r="N107" s="88">
        <f>+I107*D107</f>
        <v>180</v>
      </c>
    </row>
    <row r="108" spans="1:16" ht="30">
      <c r="A108" s="85">
        <v>10.4</v>
      </c>
      <c r="B108" s="90" t="s">
        <v>190</v>
      </c>
      <c r="C108" s="85" t="s">
        <v>152</v>
      </c>
      <c r="D108" s="87">
        <v>1</v>
      </c>
      <c r="E108" s="88">
        <v>10.5</v>
      </c>
      <c r="F108" s="88">
        <v>42</v>
      </c>
      <c r="G108" s="88">
        <v>6</v>
      </c>
      <c r="H108" s="88">
        <v>0</v>
      </c>
      <c r="I108" s="88">
        <f>+E108+F108+G108+H108</f>
        <v>58.5</v>
      </c>
      <c r="J108" s="88">
        <f>+E108*D108</f>
        <v>10.5</v>
      </c>
      <c r="K108" s="88">
        <f>+F108*D108</f>
        <v>42</v>
      </c>
      <c r="L108" s="88">
        <f>+G108*D108</f>
        <v>6</v>
      </c>
      <c r="M108" s="88">
        <f>+H108*D108</f>
        <v>0</v>
      </c>
      <c r="N108" s="88">
        <f>+I108*D108</f>
        <v>58.5</v>
      </c>
    </row>
    <row r="109" spans="1:16" ht="30.75" thickBot="1">
      <c r="A109" s="85">
        <v>10.5</v>
      </c>
      <c r="B109" s="90" t="s">
        <v>191</v>
      </c>
      <c r="C109" s="85" t="s">
        <v>152</v>
      </c>
      <c r="D109" s="87">
        <v>1</v>
      </c>
      <c r="E109" s="88">
        <v>0</v>
      </c>
      <c r="F109" s="88">
        <v>0</v>
      </c>
      <c r="G109" s="88">
        <v>0</v>
      </c>
      <c r="H109" s="88">
        <v>720</v>
      </c>
      <c r="I109" s="88">
        <f>+E109+F109+G109+H109</f>
        <v>720</v>
      </c>
      <c r="J109" s="88">
        <f>+E109*D109</f>
        <v>0</v>
      </c>
      <c r="K109" s="88">
        <f>+F109*D109</f>
        <v>0</v>
      </c>
      <c r="L109" s="88">
        <f>+G109*D109</f>
        <v>0</v>
      </c>
      <c r="M109" s="88">
        <f>+H109*D109</f>
        <v>720</v>
      </c>
      <c r="N109" s="88">
        <f>+I109*D109</f>
        <v>720</v>
      </c>
    </row>
    <row r="110" spans="1:16" ht="16.5" thickBot="1">
      <c r="A110" s="81">
        <v>20</v>
      </c>
      <c r="B110" s="379" t="s">
        <v>192</v>
      </c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1"/>
      <c r="N110" s="82">
        <f>SUM(N111:O111)</f>
        <v>1182.27</v>
      </c>
      <c r="P110" s="84">
        <f>+N110/N114</f>
        <v>0.4221985737089638</v>
      </c>
    </row>
    <row r="111" spans="1:16" ht="75.75" thickBot="1">
      <c r="A111" s="85">
        <v>20.100000000000001</v>
      </c>
      <c r="B111" s="90" t="s">
        <v>193</v>
      </c>
      <c r="C111" s="85" t="s">
        <v>139</v>
      </c>
      <c r="D111" s="87">
        <v>1</v>
      </c>
      <c r="E111" s="88">
        <v>500</v>
      </c>
      <c r="F111" s="88">
        <v>677.77</v>
      </c>
      <c r="G111" s="88">
        <v>4.5</v>
      </c>
      <c r="H111" s="88">
        <v>0</v>
      </c>
      <c r="I111" s="88">
        <f>+E111+F111+G111+H111</f>
        <v>1182.27</v>
      </c>
      <c r="J111" s="88">
        <f>+E111*D111</f>
        <v>500</v>
      </c>
      <c r="K111" s="88">
        <f>+F111*D111</f>
        <v>677.77</v>
      </c>
      <c r="L111" s="88">
        <f>+G111*D111</f>
        <v>4.5</v>
      </c>
      <c r="M111" s="88">
        <f>+H111*D111</f>
        <v>0</v>
      </c>
      <c r="N111" s="88">
        <f>+I111*D111</f>
        <v>1182.27</v>
      </c>
    </row>
    <row r="112" spans="1:16" ht="16.5" thickBot="1">
      <c r="A112" s="81">
        <v>30</v>
      </c>
      <c r="B112" s="379" t="s">
        <v>194</v>
      </c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1"/>
      <c r="N112" s="82">
        <f>SUM(N113:O113)</f>
        <v>177</v>
      </c>
      <c r="P112" s="84">
        <f>+N112/N114</f>
        <v>6.3208190638759834E-2</v>
      </c>
    </row>
    <row r="113" spans="1:16" ht="30.75" thickBot="1">
      <c r="A113" s="85">
        <v>30.1</v>
      </c>
      <c r="B113" s="90" t="s">
        <v>195</v>
      </c>
      <c r="C113" s="85" t="s">
        <v>139</v>
      </c>
      <c r="D113" s="87">
        <v>1</v>
      </c>
      <c r="E113" s="88">
        <v>45</v>
      </c>
      <c r="F113" s="88">
        <v>120</v>
      </c>
      <c r="G113" s="88">
        <v>12</v>
      </c>
      <c r="H113" s="88">
        <v>0</v>
      </c>
      <c r="I113" s="88">
        <f>+E113+F113+G113+H113</f>
        <v>177</v>
      </c>
      <c r="J113" s="88">
        <f>+E113*D113</f>
        <v>45</v>
      </c>
      <c r="K113" s="88">
        <f>+F113*D113</f>
        <v>120</v>
      </c>
      <c r="L113" s="88">
        <f>+G113*D113</f>
        <v>12</v>
      </c>
      <c r="M113" s="88">
        <f>+H113*D113</f>
        <v>0</v>
      </c>
      <c r="N113" s="88">
        <f>+I113*D113</f>
        <v>177</v>
      </c>
    </row>
    <row r="114" spans="1:16" ht="16.5" thickBot="1">
      <c r="A114" s="95"/>
      <c r="B114" s="388" t="s">
        <v>160</v>
      </c>
      <c r="C114" s="389"/>
      <c r="D114" s="389"/>
      <c r="E114" s="389"/>
      <c r="F114" s="389"/>
      <c r="G114" s="389"/>
      <c r="H114" s="389"/>
      <c r="I114" s="389"/>
      <c r="J114" s="389"/>
      <c r="K114" s="389"/>
      <c r="L114" s="389"/>
      <c r="M114" s="390"/>
      <c r="N114" s="96">
        <f>+N110+N104+N112</f>
        <v>2800.27</v>
      </c>
      <c r="O114" s="97">
        <f>+M49</f>
        <v>0</v>
      </c>
      <c r="P114" s="84">
        <f>+SUM(P104:P113)</f>
        <v>1</v>
      </c>
    </row>
    <row r="116" spans="1:16">
      <c r="A116" s="391"/>
      <c r="B116" s="391"/>
      <c r="C116" s="391"/>
      <c r="D116" s="391"/>
      <c r="E116" s="391"/>
      <c r="F116" s="391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</row>
    <row r="118" spans="1:16" ht="21">
      <c r="A118" s="344" t="s">
        <v>228</v>
      </c>
      <c r="B118" s="344"/>
      <c r="C118" s="344"/>
      <c r="D118" s="344"/>
      <c r="E118" s="344"/>
      <c r="F118" s="344"/>
      <c r="G118" s="344"/>
      <c r="H118" s="344"/>
      <c r="I118" s="344"/>
      <c r="J118" s="344"/>
      <c r="K118" s="344"/>
      <c r="L118" s="344"/>
      <c r="M118" s="344"/>
      <c r="N118" s="344"/>
    </row>
    <row r="119" spans="1:16" ht="16.5" thickBot="1"/>
    <row r="120" spans="1:16" ht="32.25" customHeight="1" thickBot="1">
      <c r="A120" s="345" t="s">
        <v>92</v>
      </c>
      <c r="B120" s="346"/>
      <c r="C120" s="346"/>
      <c r="D120" s="346"/>
      <c r="E120" s="346"/>
      <c r="F120" s="347"/>
      <c r="G120" s="348" t="s">
        <v>213</v>
      </c>
      <c r="H120" s="398"/>
      <c r="I120" s="398"/>
      <c r="J120" s="349"/>
      <c r="K120" s="350" t="s">
        <v>96</v>
      </c>
      <c r="L120" s="351"/>
      <c r="M120" s="348" t="s">
        <v>98</v>
      </c>
      <c r="N120" s="349"/>
    </row>
    <row r="121" spans="1:16" ht="21" customHeight="1">
      <c r="A121" s="328" t="s">
        <v>99</v>
      </c>
      <c r="B121" s="329"/>
      <c r="C121" s="329"/>
      <c r="D121" s="330"/>
      <c r="E121" s="331">
        <f>+G121+K121+M121</f>
        <v>23342.654449999995</v>
      </c>
      <c r="F121" s="332"/>
      <c r="G121" s="333">
        <f>+N141</f>
        <v>18393.223374999994</v>
      </c>
      <c r="H121" s="399"/>
      <c r="I121" s="399"/>
      <c r="J121" s="334"/>
      <c r="K121" s="333">
        <f>+N149</f>
        <v>2149.161075</v>
      </c>
      <c r="L121" s="335"/>
      <c r="M121" s="333">
        <f>+N114</f>
        <v>2800.27</v>
      </c>
      <c r="N121" s="334"/>
    </row>
    <row r="122" spans="1:16" ht="21.75" thickBot="1">
      <c r="A122" s="336" t="s">
        <v>100</v>
      </c>
      <c r="B122" s="337"/>
      <c r="C122" s="337"/>
      <c r="D122" s="337"/>
      <c r="E122" s="338">
        <f>+G122+K122</f>
        <v>18400.117374999998</v>
      </c>
      <c r="F122" s="339"/>
      <c r="G122" s="400">
        <f>+N52+N55+N57+N59+N63+N135</f>
        <v>16633.848999999998</v>
      </c>
      <c r="H122" s="401"/>
      <c r="I122" s="401"/>
      <c r="J122" s="402"/>
      <c r="K122" s="340">
        <f>+N87+N91+N94+N96+N144</f>
        <v>1766.2683750000001</v>
      </c>
      <c r="L122" s="341"/>
      <c r="M122" s="400"/>
      <c r="N122" s="402"/>
    </row>
    <row r="123" spans="1:16" ht="21.75" thickBot="1">
      <c r="A123" s="53"/>
      <c r="B123" s="53"/>
      <c r="C123" s="53"/>
      <c r="D123" s="53"/>
      <c r="E123" s="67"/>
      <c r="F123" s="67"/>
      <c r="G123" s="68"/>
      <c r="H123" s="68"/>
      <c r="I123" s="69"/>
      <c r="J123" s="70"/>
      <c r="K123" s="69"/>
      <c r="L123" s="70"/>
      <c r="M123" s="68"/>
      <c r="N123" s="66"/>
    </row>
    <row r="124" spans="1:16" ht="21.75" thickBot="1">
      <c r="A124" s="359" t="s">
        <v>101</v>
      </c>
      <c r="B124" s="360"/>
      <c r="C124" s="360"/>
      <c r="D124" s="360"/>
      <c r="E124" s="331">
        <f>+N53+N56+N88+N89+N136+N138+N139+N140+N145+N147+N148</f>
        <v>12870.402874999998</v>
      </c>
      <c r="F124" s="332"/>
      <c r="G124" s="71">
        <f>+E124/E121</f>
        <v>0.55136843594923712</v>
      </c>
      <c r="H124" s="68"/>
      <c r="I124" s="361">
        <f>+E121-E124</f>
        <v>10472.251574999997</v>
      </c>
      <c r="J124" s="361"/>
      <c r="K124" s="357"/>
      <c r="L124" s="357"/>
      <c r="M124" s="357"/>
      <c r="N124" s="357"/>
    </row>
    <row r="125" spans="1:16" ht="21.75" thickBot="1">
      <c r="A125" s="352" t="s">
        <v>102</v>
      </c>
      <c r="B125" s="353"/>
      <c r="C125" s="353"/>
      <c r="D125" s="353"/>
      <c r="E125" s="354">
        <f>+E25-L48-L49-L50-L51-L82-L83-L84-L85-L86+L136+L137+L138+L139+L140+L145+L146+L147+L148</f>
        <v>1773.0079250000001</v>
      </c>
      <c r="F125" s="355"/>
      <c r="G125" s="72">
        <f>+E125/E121</f>
        <v>7.5955711412246885E-2</v>
      </c>
      <c r="H125" s="68"/>
      <c r="I125" s="362" t="s">
        <v>103</v>
      </c>
      <c r="J125" s="363"/>
      <c r="K125" s="363"/>
      <c r="L125" s="363"/>
      <c r="M125" s="364">
        <f>+E121-E124</f>
        <v>10472.251574999997</v>
      </c>
      <c r="N125" s="365"/>
    </row>
    <row r="126" spans="1:16" ht="21">
      <c r="A126" s="352" t="s">
        <v>104</v>
      </c>
      <c r="B126" s="353"/>
      <c r="C126" s="353"/>
      <c r="D126" s="353"/>
      <c r="E126" s="354">
        <f>+E26-J48-J49-J50-J51-J82-J83-J84-J85-J86+J136+J137+J138+J139+J140+J145+J146+J147+J148</f>
        <v>7515.3945250000006</v>
      </c>
      <c r="F126" s="355"/>
      <c r="G126" s="72">
        <f>+E126/E121</f>
        <v>0.32195972146603929</v>
      </c>
      <c r="H126" s="68"/>
      <c r="I126" s="356"/>
      <c r="J126" s="356"/>
      <c r="K126" s="69"/>
      <c r="L126" s="70"/>
      <c r="M126" s="68"/>
      <c r="N126" s="66"/>
    </row>
    <row r="127" spans="1:16" ht="21">
      <c r="A127" s="352" t="s">
        <v>105</v>
      </c>
      <c r="B127" s="353"/>
      <c r="C127" s="353"/>
      <c r="D127" s="353"/>
      <c r="E127" s="354">
        <f>+E27-K48-K49-K50-K51-K82-K83-K84-K85-K86+K136+K138+K137+K139+K140+K145+K146+K147+K148</f>
        <v>13154.251999999997</v>
      </c>
      <c r="F127" s="355"/>
      <c r="G127" s="72">
        <f>+E127/E121</f>
        <v>0.56352854077399073</v>
      </c>
      <c r="H127" s="68"/>
      <c r="I127" s="69"/>
      <c r="J127" s="357">
        <f>+E125+E126+E127+E128</f>
        <v>23342.654449999998</v>
      </c>
      <c r="K127" s="358"/>
      <c r="L127" s="70"/>
      <c r="M127" s="357"/>
      <c r="N127" s="357"/>
    </row>
    <row r="128" spans="1:16" ht="21.75" thickBot="1">
      <c r="A128" s="336" t="s">
        <v>106</v>
      </c>
      <c r="B128" s="337"/>
      <c r="C128" s="337"/>
      <c r="D128" s="337"/>
      <c r="E128" s="338">
        <f>+E28</f>
        <v>900</v>
      </c>
      <c r="F128" s="339"/>
      <c r="G128" s="72">
        <f>+E128/E121</f>
        <v>3.8556026347723288E-2</v>
      </c>
      <c r="H128" s="68"/>
      <c r="I128" s="69"/>
      <c r="J128" s="357"/>
      <c r="K128" s="358"/>
      <c r="L128" s="70"/>
      <c r="M128" s="357"/>
      <c r="N128" s="357"/>
    </row>
    <row r="129" spans="1:14" ht="16.5" thickBot="1"/>
    <row r="130" spans="1:14" ht="16.5" thickBot="1">
      <c r="A130" s="366" t="s">
        <v>107</v>
      </c>
      <c r="B130" s="367"/>
      <c r="C130" s="367"/>
      <c r="D130" s="367"/>
      <c r="E130" s="367"/>
      <c r="F130" s="367"/>
      <c r="G130" s="367"/>
      <c r="H130" s="367"/>
      <c r="I130" s="367"/>
      <c r="J130" s="367"/>
      <c r="K130" s="367"/>
      <c r="L130" s="367"/>
      <c r="M130" s="367"/>
      <c r="N130" s="368"/>
    </row>
    <row r="131" spans="1:14">
      <c r="A131" s="369" t="s">
        <v>108</v>
      </c>
      <c r="B131" s="371" t="s">
        <v>109</v>
      </c>
      <c r="C131" s="371" t="s">
        <v>110</v>
      </c>
      <c r="D131" s="373" t="s">
        <v>111</v>
      </c>
      <c r="E131" s="375" t="s">
        <v>112</v>
      </c>
      <c r="F131" s="376"/>
      <c r="G131" s="376"/>
      <c r="H131" s="376"/>
      <c r="I131" s="376"/>
      <c r="J131" s="369" t="s">
        <v>113</v>
      </c>
      <c r="K131" s="371"/>
      <c r="L131" s="371"/>
      <c r="M131" s="371"/>
      <c r="N131" s="377"/>
    </row>
    <row r="132" spans="1:14" ht="26.25" thickBot="1">
      <c r="A132" s="370"/>
      <c r="B132" s="372"/>
      <c r="C132" s="372"/>
      <c r="D132" s="374"/>
      <c r="E132" s="75" t="s">
        <v>114</v>
      </c>
      <c r="F132" s="76" t="s">
        <v>115</v>
      </c>
      <c r="G132" s="76" t="s">
        <v>116</v>
      </c>
      <c r="H132" s="76" t="s">
        <v>117</v>
      </c>
      <c r="I132" s="77" t="s">
        <v>118</v>
      </c>
      <c r="J132" s="75" t="s">
        <v>114</v>
      </c>
      <c r="K132" s="76" t="s">
        <v>115</v>
      </c>
      <c r="L132" s="76" t="s">
        <v>116</v>
      </c>
      <c r="M132" s="76" t="s">
        <v>117</v>
      </c>
      <c r="N132" s="78" t="s">
        <v>11</v>
      </c>
    </row>
    <row r="133" spans="1:14" ht="11.25" customHeight="1" thickBot="1">
      <c r="A133" s="392"/>
      <c r="B133" s="393"/>
      <c r="C133" s="393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4"/>
    </row>
    <row r="134" spans="1:14" ht="24" thickBot="1">
      <c r="A134" s="385" t="s">
        <v>214</v>
      </c>
      <c r="B134" s="386"/>
      <c r="C134" s="386"/>
      <c r="D134" s="386"/>
      <c r="E134" s="386"/>
      <c r="F134" s="386"/>
      <c r="G134" s="386"/>
      <c r="H134" s="386"/>
      <c r="I134" s="386"/>
      <c r="J134" s="386"/>
      <c r="K134" s="386"/>
      <c r="L134" s="386"/>
      <c r="M134" s="386"/>
      <c r="N134" s="387"/>
    </row>
    <row r="135" spans="1:14" ht="16.5" thickBot="1">
      <c r="A135" s="81">
        <v>40</v>
      </c>
      <c r="B135" s="379" t="s">
        <v>8</v>
      </c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1"/>
      <c r="N135" s="82">
        <f>SUM(N136:O140)</f>
        <v>8480.239999999998</v>
      </c>
    </row>
    <row r="136" spans="1:14" ht="60">
      <c r="A136" s="85">
        <v>40.1</v>
      </c>
      <c r="B136" s="90" t="s">
        <v>136</v>
      </c>
      <c r="C136" s="93" t="s">
        <v>137</v>
      </c>
      <c r="D136" s="92">
        <f>+D48</f>
        <v>2117.9999999999995</v>
      </c>
      <c r="E136" s="94">
        <v>0.45</v>
      </c>
      <c r="F136" s="94">
        <v>1</v>
      </c>
      <c r="G136" s="94">
        <v>0.1</v>
      </c>
      <c r="H136" s="88">
        <v>0</v>
      </c>
      <c r="I136" s="88">
        <f>+E136+F136+G136+H136</f>
        <v>1.55</v>
      </c>
      <c r="J136" s="88">
        <f>+E136*D136</f>
        <v>953.0999999999998</v>
      </c>
      <c r="K136" s="88">
        <f>+F136*D136</f>
        <v>2117.9999999999995</v>
      </c>
      <c r="L136" s="88">
        <f>+G136*D136</f>
        <v>211.79999999999995</v>
      </c>
      <c r="M136" s="88">
        <f>+H136*D136</f>
        <v>0</v>
      </c>
      <c r="N136" s="88">
        <f>+I136*D136</f>
        <v>3282.8999999999992</v>
      </c>
    </row>
    <row r="137" spans="1:14">
      <c r="A137" s="85">
        <v>40.200000000000003</v>
      </c>
      <c r="B137" s="90" t="s">
        <v>138</v>
      </c>
      <c r="C137" s="93" t="s">
        <v>139</v>
      </c>
      <c r="D137" s="92">
        <v>1</v>
      </c>
      <c r="E137" s="94">
        <v>0</v>
      </c>
      <c r="F137" s="94">
        <v>80.599999999999994</v>
      </c>
      <c r="G137" s="94">
        <v>20</v>
      </c>
      <c r="H137" s="88">
        <v>0</v>
      </c>
      <c r="I137" s="88">
        <f>+E137+F137+G137+H137</f>
        <v>100.6</v>
      </c>
      <c r="J137" s="88">
        <f>+E137*D137</f>
        <v>0</v>
      </c>
      <c r="K137" s="88">
        <f>+F137*D137</f>
        <v>80.599999999999994</v>
      </c>
      <c r="L137" s="88">
        <f>+G137*D137</f>
        <v>20</v>
      </c>
      <c r="M137" s="88">
        <f>+H137*D137</f>
        <v>0</v>
      </c>
      <c r="N137" s="88">
        <f>+I137*D137</f>
        <v>100.6</v>
      </c>
    </row>
    <row r="138" spans="1:14" ht="60">
      <c r="A138" s="85">
        <v>40.299999999999997</v>
      </c>
      <c r="B138" s="90" t="s">
        <v>140</v>
      </c>
      <c r="C138" s="93" t="s">
        <v>137</v>
      </c>
      <c r="D138" s="92">
        <f>+D136</f>
        <v>2117.9999999999995</v>
      </c>
      <c r="E138" s="94">
        <v>0.2</v>
      </c>
      <c r="F138" s="94">
        <v>0.05</v>
      </c>
      <c r="G138" s="94">
        <v>0.08</v>
      </c>
      <c r="H138" s="88">
        <v>0</v>
      </c>
      <c r="I138" s="88">
        <f>+E138+F138+G138+H138</f>
        <v>0.33</v>
      </c>
      <c r="J138" s="88">
        <f>+E138*D138</f>
        <v>423.59999999999991</v>
      </c>
      <c r="K138" s="88">
        <f>+F138*D138</f>
        <v>105.89999999999998</v>
      </c>
      <c r="L138" s="88">
        <f>+G138*D138</f>
        <v>169.43999999999997</v>
      </c>
      <c r="M138" s="88">
        <f>+H138*D138</f>
        <v>0</v>
      </c>
      <c r="N138" s="88">
        <f>+I138*D138</f>
        <v>698.93999999999983</v>
      </c>
    </row>
    <row r="139" spans="1:14" ht="75">
      <c r="A139" s="85">
        <v>40.4</v>
      </c>
      <c r="B139" s="90" t="s">
        <v>197</v>
      </c>
      <c r="C139" s="85" t="s">
        <v>137</v>
      </c>
      <c r="D139" s="87">
        <f>+'Wood Rural'!Q536+'Wood Rural'!Q555+'Wood Rural'!Q574+'Wood Rural'!Q598</f>
        <v>1735</v>
      </c>
      <c r="E139" s="88">
        <v>0.9</v>
      </c>
      <c r="F139" s="88">
        <v>1.2</v>
      </c>
      <c r="G139" s="88">
        <v>0.1</v>
      </c>
      <c r="H139" s="88">
        <v>0</v>
      </c>
      <c r="I139" s="88">
        <f>+E139+F139+G139+H139</f>
        <v>2.2000000000000002</v>
      </c>
      <c r="J139" s="88">
        <f>+E139*D139</f>
        <v>1561.5</v>
      </c>
      <c r="K139" s="88">
        <f>+F139*D139</f>
        <v>2082</v>
      </c>
      <c r="L139" s="88">
        <f>+G139*D139</f>
        <v>173.5</v>
      </c>
      <c r="M139" s="88">
        <f>+H139*D139</f>
        <v>0</v>
      </c>
      <c r="N139" s="88">
        <f>+I139*D139</f>
        <v>3817.0000000000005</v>
      </c>
    </row>
    <row r="140" spans="1:14" ht="60.75" thickBot="1">
      <c r="A140" s="85">
        <v>40.5</v>
      </c>
      <c r="B140" s="90" t="s">
        <v>198</v>
      </c>
      <c r="C140" s="85" t="s">
        <v>137</v>
      </c>
      <c r="D140" s="87">
        <f>+'Wood Rural'!Q548+'Wood Rural'!Q567+'Wood Rural'!Q591+'Wood Rural'!Q601</f>
        <v>264</v>
      </c>
      <c r="E140" s="88">
        <v>0.9</v>
      </c>
      <c r="F140" s="88">
        <v>1.2</v>
      </c>
      <c r="G140" s="88">
        <v>0.1</v>
      </c>
      <c r="H140" s="88">
        <v>0</v>
      </c>
      <c r="I140" s="88">
        <f>+E140+F140+G140+H140</f>
        <v>2.2000000000000002</v>
      </c>
      <c r="J140" s="88">
        <f>+E140*D140</f>
        <v>237.6</v>
      </c>
      <c r="K140" s="88">
        <f>+F140*D140</f>
        <v>316.8</v>
      </c>
      <c r="L140" s="88">
        <f>+G140*D140</f>
        <v>26.400000000000002</v>
      </c>
      <c r="M140" s="88">
        <f>+H140*D140</f>
        <v>0</v>
      </c>
      <c r="N140" s="88">
        <f>+I140*D140</f>
        <v>580.80000000000007</v>
      </c>
    </row>
    <row r="141" spans="1:14" ht="16.5" thickBot="1">
      <c r="A141" s="95"/>
      <c r="B141" s="388" t="s">
        <v>160</v>
      </c>
      <c r="C141" s="389"/>
      <c r="D141" s="389"/>
      <c r="E141" s="389"/>
      <c r="F141" s="389"/>
      <c r="G141" s="389"/>
      <c r="H141" s="389"/>
      <c r="I141" s="389"/>
      <c r="J141" s="389"/>
      <c r="K141" s="389"/>
      <c r="L141" s="389"/>
      <c r="M141" s="390"/>
      <c r="N141" s="96">
        <f>+N68-N47+N135</f>
        <v>18393.223374999994</v>
      </c>
    </row>
    <row r="142" spans="1:14" s="102" customFormat="1" ht="15.75" customHeight="1" thickBot="1"/>
    <row r="143" spans="1:14" ht="24" thickBot="1">
      <c r="A143" s="385" t="s">
        <v>96</v>
      </c>
      <c r="B143" s="386"/>
      <c r="C143" s="386"/>
      <c r="D143" s="386"/>
      <c r="E143" s="386"/>
      <c r="F143" s="386"/>
      <c r="G143" s="386"/>
      <c r="H143" s="386"/>
      <c r="I143" s="386"/>
      <c r="J143" s="386"/>
      <c r="K143" s="386"/>
      <c r="L143" s="386"/>
      <c r="M143" s="386"/>
      <c r="N143" s="387"/>
    </row>
    <row r="144" spans="1:14" ht="16.5" thickBot="1">
      <c r="A144" s="81">
        <v>40</v>
      </c>
      <c r="B144" s="379" t="s">
        <v>8</v>
      </c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1"/>
      <c r="N144" s="82">
        <f>SUM(N145:O148)</f>
        <v>1146.0300000000002</v>
      </c>
    </row>
    <row r="145" spans="1:16" ht="60">
      <c r="A145" s="85">
        <v>40.1</v>
      </c>
      <c r="B145" s="90" t="s">
        <v>162</v>
      </c>
      <c r="C145" s="93" t="s">
        <v>137</v>
      </c>
      <c r="D145" s="92">
        <f>+D82</f>
        <v>196</v>
      </c>
      <c r="E145" s="94">
        <v>0.45</v>
      </c>
      <c r="F145" s="94">
        <v>1</v>
      </c>
      <c r="G145" s="94">
        <v>0.1</v>
      </c>
      <c r="H145" s="94">
        <v>0</v>
      </c>
      <c r="I145" s="88">
        <f>+E145+F145+G145+H145</f>
        <v>1.55</v>
      </c>
      <c r="J145" s="88">
        <f>+E145*D145</f>
        <v>88.2</v>
      </c>
      <c r="K145" s="88">
        <f>+F145*D145</f>
        <v>196</v>
      </c>
      <c r="L145" s="88">
        <f>+G145*D145</f>
        <v>19.600000000000001</v>
      </c>
      <c r="M145" s="88">
        <f>+H145*D145</f>
        <v>0</v>
      </c>
      <c r="N145" s="88">
        <f>+I145*D145</f>
        <v>303.8</v>
      </c>
    </row>
    <row r="146" spans="1:16">
      <c r="A146" s="85">
        <v>40.200000000000003</v>
      </c>
      <c r="B146" s="90" t="s">
        <v>138</v>
      </c>
      <c r="C146" s="93" t="s">
        <v>139</v>
      </c>
      <c r="D146" s="92">
        <v>1</v>
      </c>
      <c r="E146" s="94">
        <v>0</v>
      </c>
      <c r="F146" s="94">
        <v>20.149999999999999</v>
      </c>
      <c r="G146" s="94">
        <v>5</v>
      </c>
      <c r="H146" s="94">
        <v>0</v>
      </c>
      <c r="I146" s="88">
        <f>+E146+F146+G146+H146</f>
        <v>25.15</v>
      </c>
      <c r="J146" s="88">
        <f>+E146*D146</f>
        <v>0</v>
      </c>
      <c r="K146" s="88">
        <f>+F146*D146</f>
        <v>20.149999999999999</v>
      </c>
      <c r="L146" s="88">
        <f>+G146*D146</f>
        <v>5</v>
      </c>
      <c r="M146" s="88">
        <f>+H146*D146</f>
        <v>0</v>
      </c>
      <c r="N146" s="88">
        <f>+I146*D146</f>
        <v>25.15</v>
      </c>
    </row>
    <row r="147" spans="1:16" ht="60">
      <c r="A147" s="85">
        <v>40.299999999999997</v>
      </c>
      <c r="B147" s="90" t="s">
        <v>163</v>
      </c>
      <c r="C147" s="93" t="s">
        <v>137</v>
      </c>
      <c r="D147" s="92">
        <f>+D145</f>
        <v>196</v>
      </c>
      <c r="E147" s="94">
        <v>0.2</v>
      </c>
      <c r="F147" s="94">
        <v>0.05</v>
      </c>
      <c r="G147" s="94">
        <v>0.08</v>
      </c>
      <c r="H147" s="94">
        <v>0</v>
      </c>
      <c r="I147" s="88">
        <f>+E147+F147+G147+H147</f>
        <v>0.33</v>
      </c>
      <c r="J147" s="88">
        <f>+E147*D147</f>
        <v>39.200000000000003</v>
      </c>
      <c r="K147" s="88">
        <f>+F147*D147</f>
        <v>9.8000000000000007</v>
      </c>
      <c r="L147" s="88">
        <f>+G147*D147</f>
        <v>15.68</v>
      </c>
      <c r="M147" s="88">
        <f>+H147*D147</f>
        <v>0</v>
      </c>
      <c r="N147" s="88">
        <f>+I147*D147</f>
        <v>64.680000000000007</v>
      </c>
    </row>
    <row r="148" spans="1:16" ht="75.75" thickBot="1">
      <c r="A148" s="85">
        <v>40.4</v>
      </c>
      <c r="B148" s="90" t="s">
        <v>197</v>
      </c>
      <c r="C148" s="85" t="s">
        <v>137</v>
      </c>
      <c r="D148" s="87">
        <f>+'Wood Rural'!Q604</f>
        <v>342</v>
      </c>
      <c r="E148" s="88">
        <v>0.9</v>
      </c>
      <c r="F148" s="88">
        <v>1.2</v>
      </c>
      <c r="G148" s="88">
        <v>0.1</v>
      </c>
      <c r="H148" s="88">
        <v>0</v>
      </c>
      <c r="I148" s="88">
        <f>+E148+F148+G148+H148</f>
        <v>2.2000000000000002</v>
      </c>
      <c r="J148" s="88">
        <f>+E148*D148</f>
        <v>307.8</v>
      </c>
      <c r="K148" s="88">
        <f>+F148*D148</f>
        <v>410.4</v>
      </c>
      <c r="L148" s="88">
        <f>+G148*D148</f>
        <v>34.200000000000003</v>
      </c>
      <c r="M148" s="88">
        <f>+H148*D148</f>
        <v>0</v>
      </c>
      <c r="N148" s="88">
        <f>+I148*D148</f>
        <v>752.40000000000009</v>
      </c>
    </row>
    <row r="149" spans="1:16" ht="16.5" thickBot="1">
      <c r="A149" s="95"/>
      <c r="B149" s="388" t="s">
        <v>160</v>
      </c>
      <c r="C149" s="389"/>
      <c r="D149" s="389"/>
      <c r="E149" s="389"/>
      <c r="F149" s="389"/>
      <c r="G149" s="389"/>
      <c r="H149" s="389"/>
      <c r="I149" s="389"/>
      <c r="J149" s="389"/>
      <c r="K149" s="389"/>
      <c r="L149" s="389"/>
      <c r="M149" s="390"/>
      <c r="N149" s="96">
        <f>+N101-N81+N144</f>
        <v>2149.161075</v>
      </c>
    </row>
    <row r="152" spans="1:16">
      <c r="A152" s="391"/>
      <c r="B152" s="391"/>
      <c r="C152" s="391"/>
      <c r="D152" s="391"/>
      <c r="E152" s="391"/>
      <c r="F152" s="391"/>
      <c r="G152" s="391"/>
      <c r="H152" s="391"/>
      <c r="I152" s="391"/>
      <c r="J152" s="391"/>
      <c r="K152" s="391"/>
      <c r="L152" s="391"/>
      <c r="M152" s="391"/>
      <c r="N152" s="391"/>
      <c r="O152" s="391"/>
      <c r="P152" s="391"/>
    </row>
    <row r="154" spans="1:16" ht="21">
      <c r="A154" s="344" t="s">
        <v>229</v>
      </c>
      <c r="B154" s="344"/>
      <c r="C154" s="344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</row>
    <row r="155" spans="1:16" ht="16.5" thickBot="1"/>
    <row r="156" spans="1:16" ht="32.25" customHeight="1" thickBot="1">
      <c r="A156" s="345" t="s">
        <v>92</v>
      </c>
      <c r="B156" s="346"/>
      <c r="C156" s="346"/>
      <c r="D156" s="346"/>
      <c r="E156" s="346"/>
      <c r="F156" s="347"/>
      <c r="G156" s="348" t="s">
        <v>213</v>
      </c>
      <c r="H156" s="398"/>
      <c r="I156" s="398"/>
      <c r="J156" s="349"/>
      <c r="K156" s="350" t="s">
        <v>96</v>
      </c>
      <c r="L156" s="351"/>
      <c r="M156" s="348" t="s">
        <v>98</v>
      </c>
      <c r="N156" s="349"/>
    </row>
    <row r="157" spans="1:16" ht="21" customHeight="1">
      <c r="A157" s="328" t="s">
        <v>99</v>
      </c>
      <c r="B157" s="329"/>
      <c r="C157" s="329"/>
      <c r="D157" s="330"/>
      <c r="E157" s="331">
        <f>+G157+K157+M157</f>
        <v>24338.422616666659</v>
      </c>
      <c r="F157" s="332"/>
      <c r="G157" s="333">
        <f>+N174</f>
        <v>19388.991541666659</v>
      </c>
      <c r="H157" s="399"/>
      <c r="I157" s="399"/>
      <c r="J157" s="334"/>
      <c r="K157" s="333">
        <f>+K121</f>
        <v>2149.161075</v>
      </c>
      <c r="L157" s="335"/>
      <c r="M157" s="333">
        <f>+M121</f>
        <v>2800.27</v>
      </c>
      <c r="N157" s="334"/>
    </row>
    <row r="158" spans="1:16" ht="21.75" thickBot="1">
      <c r="A158" s="336" t="s">
        <v>100</v>
      </c>
      <c r="B158" s="337"/>
      <c r="C158" s="337"/>
      <c r="D158" s="337"/>
      <c r="E158" s="338">
        <f>+G158+K158</f>
        <v>19395.885541666663</v>
      </c>
      <c r="F158" s="339"/>
      <c r="G158" s="400">
        <f>+G122-N57+N171</f>
        <v>17629.617166666663</v>
      </c>
      <c r="H158" s="401"/>
      <c r="I158" s="401"/>
      <c r="J158" s="402"/>
      <c r="K158" s="340">
        <f>+K122</f>
        <v>1766.2683750000001</v>
      </c>
      <c r="L158" s="341"/>
      <c r="M158" s="400"/>
      <c r="N158" s="402"/>
    </row>
    <row r="159" spans="1:16" ht="21.75" thickBot="1">
      <c r="A159" s="53"/>
      <c r="B159" s="53"/>
      <c r="C159" s="53"/>
      <c r="D159" s="53"/>
      <c r="E159" s="67"/>
      <c r="F159" s="67"/>
      <c r="G159" s="68"/>
      <c r="H159" s="68"/>
      <c r="I159" s="69"/>
      <c r="J159" s="70"/>
      <c r="K159" s="69"/>
      <c r="L159" s="70"/>
      <c r="M159" s="68"/>
      <c r="N159" s="66"/>
    </row>
    <row r="160" spans="1:16" ht="21.75" thickBot="1">
      <c r="A160" s="359" t="s">
        <v>101</v>
      </c>
      <c r="B160" s="360"/>
      <c r="C160" s="360"/>
      <c r="D160" s="360"/>
      <c r="E160" s="331">
        <f>+E124+N172+N173</f>
        <v>15176.629541666665</v>
      </c>
      <c r="F160" s="332"/>
      <c r="G160" s="71">
        <f>+E160/E157</f>
        <v>0.62356668633380918</v>
      </c>
      <c r="H160" s="68"/>
      <c r="I160" s="361">
        <f>+E157-E160</f>
        <v>9161.7930749999941</v>
      </c>
      <c r="J160" s="361"/>
      <c r="K160" s="357"/>
      <c r="L160" s="357"/>
      <c r="M160" s="357"/>
      <c r="N160" s="357"/>
    </row>
    <row r="161" spans="1:16" ht="21.75" thickBot="1">
      <c r="A161" s="352" t="s">
        <v>102</v>
      </c>
      <c r="B161" s="353"/>
      <c r="C161" s="353"/>
      <c r="D161" s="353"/>
      <c r="E161" s="354">
        <f>+E125-L58+L172+L173</f>
        <v>1806.9177583333333</v>
      </c>
      <c r="F161" s="355"/>
      <c r="G161" s="72">
        <f>+E161/E157</f>
        <v>7.4241366697937836E-2</v>
      </c>
      <c r="H161" s="68"/>
      <c r="I161" s="362" t="s">
        <v>103</v>
      </c>
      <c r="J161" s="363"/>
      <c r="K161" s="363"/>
      <c r="L161" s="363"/>
      <c r="M161" s="364">
        <f>+E157-E160</f>
        <v>9161.7930749999941</v>
      </c>
      <c r="N161" s="365"/>
    </row>
    <row r="162" spans="1:16" ht="21">
      <c r="A162" s="352" t="s">
        <v>104</v>
      </c>
      <c r="B162" s="353"/>
      <c r="C162" s="353"/>
      <c r="D162" s="353"/>
      <c r="E162" s="354">
        <f>+E126-J58+J172+J173</f>
        <v>8001.5295249999999</v>
      </c>
      <c r="F162" s="355"/>
      <c r="G162" s="72">
        <f>+E162/E157</f>
        <v>0.32876122052053813</v>
      </c>
      <c r="H162" s="68"/>
      <c r="I162" s="356"/>
      <c r="J162" s="356"/>
      <c r="K162" s="69"/>
      <c r="L162" s="70"/>
      <c r="M162" s="68"/>
      <c r="N162" s="66"/>
    </row>
    <row r="163" spans="1:16" ht="21">
      <c r="A163" s="352" t="s">
        <v>105</v>
      </c>
      <c r="B163" s="353"/>
      <c r="C163" s="353"/>
      <c r="D163" s="353"/>
      <c r="E163" s="354">
        <f>+E127-K58+K172+K173</f>
        <v>13629.97533333333</v>
      </c>
      <c r="F163" s="355"/>
      <c r="G163" s="72">
        <f>+E163/E157</f>
        <v>0.56001884542836755</v>
      </c>
      <c r="H163" s="68"/>
      <c r="I163" s="69"/>
      <c r="J163" s="357">
        <f>+E161+E162+E163+E164</f>
        <v>24338.422616666663</v>
      </c>
      <c r="K163" s="358"/>
      <c r="L163" s="70"/>
      <c r="M163" s="357"/>
      <c r="N163" s="357"/>
    </row>
    <row r="164" spans="1:16" ht="21.75" thickBot="1">
      <c r="A164" s="336" t="s">
        <v>106</v>
      </c>
      <c r="B164" s="337"/>
      <c r="C164" s="337"/>
      <c r="D164" s="337"/>
      <c r="E164" s="338">
        <f>+E128</f>
        <v>900</v>
      </c>
      <c r="F164" s="339"/>
      <c r="G164" s="72">
        <f>+E164/E157</f>
        <v>3.6978567353156681E-2</v>
      </c>
      <c r="H164" s="68"/>
      <c r="I164" s="69"/>
      <c r="J164" s="357"/>
      <c r="K164" s="358"/>
      <c r="L164" s="70"/>
      <c r="M164" s="357"/>
      <c r="N164" s="357"/>
    </row>
    <row r="165" spans="1:16" ht="16.5" thickBot="1"/>
    <row r="166" spans="1:16" ht="16.5" thickBot="1">
      <c r="A166" s="366" t="s">
        <v>107</v>
      </c>
      <c r="B166" s="367"/>
      <c r="C166" s="367"/>
      <c r="D166" s="367"/>
      <c r="E166" s="367"/>
      <c r="F166" s="367"/>
      <c r="G166" s="367"/>
      <c r="H166" s="367"/>
      <c r="I166" s="367"/>
      <c r="J166" s="367"/>
      <c r="K166" s="367"/>
      <c r="L166" s="367"/>
      <c r="M166" s="367"/>
      <c r="N166" s="368"/>
    </row>
    <row r="167" spans="1:16">
      <c r="A167" s="369" t="s">
        <v>108</v>
      </c>
      <c r="B167" s="371" t="s">
        <v>109</v>
      </c>
      <c r="C167" s="371" t="s">
        <v>110</v>
      </c>
      <c r="D167" s="373" t="s">
        <v>111</v>
      </c>
      <c r="E167" s="375" t="s">
        <v>112</v>
      </c>
      <c r="F167" s="376"/>
      <c r="G167" s="376"/>
      <c r="H167" s="376"/>
      <c r="I167" s="376"/>
      <c r="J167" s="369" t="s">
        <v>113</v>
      </c>
      <c r="K167" s="371"/>
      <c r="L167" s="371"/>
      <c r="M167" s="371"/>
      <c r="N167" s="377"/>
    </row>
    <row r="168" spans="1:16" ht="26.25" thickBot="1">
      <c r="A168" s="370"/>
      <c r="B168" s="372"/>
      <c r="C168" s="372"/>
      <c r="D168" s="374"/>
      <c r="E168" s="75" t="s">
        <v>114</v>
      </c>
      <c r="F168" s="76" t="s">
        <v>115</v>
      </c>
      <c r="G168" s="76" t="s">
        <v>116</v>
      </c>
      <c r="H168" s="76" t="s">
        <v>117</v>
      </c>
      <c r="I168" s="77" t="s">
        <v>118</v>
      </c>
      <c r="J168" s="75" t="s">
        <v>114</v>
      </c>
      <c r="K168" s="76" t="s">
        <v>115</v>
      </c>
      <c r="L168" s="76" t="s">
        <v>116</v>
      </c>
      <c r="M168" s="76" t="s">
        <v>117</v>
      </c>
      <c r="N168" s="78" t="s">
        <v>11</v>
      </c>
    </row>
    <row r="169" spans="1:16" ht="16.5" thickBot="1">
      <c r="A169" s="392"/>
      <c r="B169" s="393"/>
      <c r="C169" s="393"/>
      <c r="D169" s="393"/>
      <c r="E169" s="393"/>
      <c r="F169" s="393"/>
      <c r="G169" s="393"/>
      <c r="H169" s="393"/>
      <c r="I169" s="393"/>
      <c r="J169" s="393"/>
      <c r="K169" s="393"/>
      <c r="L169" s="393"/>
      <c r="M169" s="393"/>
      <c r="N169" s="394"/>
    </row>
    <row r="170" spans="1:16" ht="24" thickBot="1">
      <c r="A170" s="385" t="s">
        <v>214</v>
      </c>
      <c r="B170" s="386"/>
      <c r="C170" s="386"/>
      <c r="D170" s="386"/>
      <c r="E170" s="386"/>
      <c r="F170" s="386"/>
      <c r="G170" s="386"/>
      <c r="H170" s="386"/>
      <c r="I170" s="386"/>
      <c r="J170" s="386"/>
      <c r="K170" s="386"/>
      <c r="L170" s="386"/>
      <c r="M170" s="386"/>
      <c r="N170" s="387"/>
    </row>
    <row r="171" spans="1:16" ht="16.5" thickBot="1">
      <c r="A171" s="81">
        <v>70</v>
      </c>
      <c r="B171" s="379" t="s">
        <v>7</v>
      </c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1"/>
      <c r="N171" s="82">
        <f>+N172+N173</f>
        <v>2306.2266666666669</v>
      </c>
    </row>
    <row r="172" spans="1:16" ht="30">
      <c r="A172" s="85">
        <v>70.099999999999994</v>
      </c>
      <c r="B172" s="90" t="s">
        <v>210</v>
      </c>
      <c r="C172" s="93" t="s">
        <v>137</v>
      </c>
      <c r="D172" s="92">
        <f>+'Wood Rural'!Q630</f>
        <v>253.33333333333331</v>
      </c>
      <c r="E172" s="94">
        <v>0.45</v>
      </c>
      <c r="F172" s="94">
        <v>1</v>
      </c>
      <c r="G172" s="94">
        <v>0.1</v>
      </c>
      <c r="H172" s="94">
        <v>0</v>
      </c>
      <c r="I172" s="94">
        <f>+E172+F172+G172+H172</f>
        <v>1.55</v>
      </c>
      <c r="J172" s="94">
        <f>+E172*D172</f>
        <v>114</v>
      </c>
      <c r="K172" s="88">
        <f>+F172*D172</f>
        <v>253.33333333333331</v>
      </c>
      <c r="L172" s="88">
        <f>+G172*D172</f>
        <v>25.333333333333332</v>
      </c>
      <c r="M172" s="88">
        <f>+H172*D172</f>
        <v>0</v>
      </c>
      <c r="N172" s="88">
        <f>+I172*D172</f>
        <v>392.66666666666663</v>
      </c>
    </row>
    <row r="173" spans="1:16" ht="45.75" thickBot="1">
      <c r="A173" s="85">
        <v>70.2</v>
      </c>
      <c r="B173" s="90" t="s">
        <v>200</v>
      </c>
      <c r="C173" s="85" t="s">
        <v>137</v>
      </c>
      <c r="D173" s="87">
        <f>+'Wood Rural'!Q615</f>
        <v>869.80000000000007</v>
      </c>
      <c r="E173" s="88">
        <v>0.9</v>
      </c>
      <c r="F173" s="88">
        <v>1.2</v>
      </c>
      <c r="G173" s="88">
        <v>0.1</v>
      </c>
      <c r="H173" s="88">
        <v>0</v>
      </c>
      <c r="I173" s="88">
        <f>+E173+F173+G173+H173</f>
        <v>2.2000000000000002</v>
      </c>
      <c r="J173" s="88">
        <f>+E173*D173</f>
        <v>782.82</v>
      </c>
      <c r="K173" s="88">
        <f>+F173*D173</f>
        <v>1043.76</v>
      </c>
      <c r="L173" s="88">
        <f>+G173*D173</f>
        <v>86.980000000000018</v>
      </c>
      <c r="M173" s="88">
        <f>+H173*D173</f>
        <v>0</v>
      </c>
      <c r="N173" s="88">
        <f>+I173*D173</f>
        <v>1913.5600000000004</v>
      </c>
    </row>
    <row r="174" spans="1:16" ht="16.5" thickBot="1">
      <c r="A174" s="95"/>
      <c r="B174" s="388" t="s">
        <v>160</v>
      </c>
      <c r="C174" s="389"/>
      <c r="D174" s="389"/>
      <c r="E174" s="389"/>
      <c r="F174" s="389"/>
      <c r="G174" s="389"/>
      <c r="H174" s="389"/>
      <c r="I174" s="389"/>
      <c r="J174" s="389"/>
      <c r="K174" s="389"/>
      <c r="L174" s="389"/>
      <c r="M174" s="390"/>
      <c r="N174" s="96">
        <f>+N141-N57+N171</f>
        <v>19388.991541666659</v>
      </c>
    </row>
    <row r="175" spans="1:16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</row>
    <row r="176" spans="1:16">
      <c r="A176" s="391"/>
      <c r="B176" s="391"/>
      <c r="C176" s="391"/>
      <c r="D176" s="391"/>
      <c r="E176" s="391"/>
      <c r="F176" s="391"/>
      <c r="G176" s="391"/>
      <c r="H176" s="391"/>
      <c r="I176" s="391"/>
      <c r="J176" s="391"/>
      <c r="K176" s="391"/>
      <c r="L176" s="391"/>
      <c r="M176" s="391"/>
      <c r="N176" s="391"/>
      <c r="O176" s="391"/>
      <c r="P176" s="391"/>
    </row>
    <row r="178" spans="1:14" ht="21">
      <c r="A178" s="344" t="s">
        <v>230</v>
      </c>
      <c r="B178" s="344"/>
      <c r="C178" s="344"/>
      <c r="D178" s="344"/>
      <c r="E178" s="344"/>
      <c r="F178" s="344"/>
      <c r="G178" s="344"/>
      <c r="H178" s="344"/>
      <c r="I178" s="344"/>
      <c r="J178" s="344"/>
      <c r="K178" s="344"/>
      <c r="L178" s="344"/>
      <c r="M178" s="344"/>
      <c r="N178" s="344"/>
    </row>
    <row r="179" spans="1:14" ht="16.5" thickBot="1"/>
    <row r="180" spans="1:14" ht="32.25" customHeight="1" thickBot="1">
      <c r="A180" s="345" t="s">
        <v>92</v>
      </c>
      <c r="B180" s="346"/>
      <c r="C180" s="346"/>
      <c r="D180" s="346"/>
      <c r="E180" s="346"/>
      <c r="F180" s="347"/>
      <c r="G180" s="348" t="s">
        <v>213</v>
      </c>
      <c r="H180" s="398"/>
      <c r="I180" s="398"/>
      <c r="J180" s="349"/>
      <c r="K180" s="350" t="s">
        <v>96</v>
      </c>
      <c r="L180" s="351"/>
      <c r="M180" s="348" t="s">
        <v>98</v>
      </c>
      <c r="N180" s="349"/>
    </row>
    <row r="181" spans="1:14" ht="21" customHeight="1">
      <c r="A181" s="328" t="s">
        <v>99</v>
      </c>
      <c r="B181" s="329"/>
      <c r="C181" s="329"/>
      <c r="D181" s="330"/>
      <c r="E181" s="331">
        <f>+G181+K181+M181</f>
        <v>23600.295316666659</v>
      </c>
      <c r="F181" s="332"/>
      <c r="G181" s="333">
        <f>+N202</f>
        <v>18875.510441666658</v>
      </c>
      <c r="H181" s="399"/>
      <c r="I181" s="399"/>
      <c r="J181" s="334"/>
      <c r="K181" s="333">
        <f>+N212</f>
        <v>1924.5148749999998</v>
      </c>
      <c r="L181" s="335"/>
      <c r="M181" s="333">
        <f>+M157</f>
        <v>2800.27</v>
      </c>
      <c r="N181" s="334"/>
    </row>
    <row r="182" spans="1:14" ht="21.75" thickBot="1">
      <c r="A182" s="336" t="s">
        <v>100</v>
      </c>
      <c r="B182" s="337"/>
      <c r="C182" s="337"/>
      <c r="D182" s="337"/>
      <c r="E182" s="338">
        <f>+G182+K182</f>
        <v>18657.758241666666</v>
      </c>
      <c r="F182" s="339"/>
      <c r="G182" s="400">
        <f>+G158-N135+N195</f>
        <v>17116.136066666666</v>
      </c>
      <c r="H182" s="401"/>
      <c r="I182" s="401"/>
      <c r="J182" s="402"/>
      <c r="K182" s="340">
        <f>+K158-N144+N205</f>
        <v>1541.622175</v>
      </c>
      <c r="L182" s="341"/>
      <c r="M182" s="400"/>
      <c r="N182" s="402"/>
    </row>
    <row r="183" spans="1:14" ht="21.75" thickBot="1">
      <c r="A183" s="53"/>
      <c r="B183" s="53"/>
      <c r="C183" s="53"/>
      <c r="D183" s="53"/>
      <c r="E183" s="67"/>
      <c r="F183" s="67"/>
      <c r="G183" s="68"/>
      <c r="H183" s="68"/>
      <c r="I183" s="69"/>
      <c r="J183" s="70"/>
      <c r="K183" s="69"/>
      <c r="L183" s="70"/>
      <c r="M183" s="68"/>
      <c r="N183" s="66"/>
    </row>
    <row r="184" spans="1:14" ht="21.75" thickBot="1">
      <c r="A184" s="359" t="s">
        <v>101</v>
      </c>
      <c r="B184" s="360"/>
      <c r="C184" s="360"/>
      <c r="D184" s="360"/>
      <c r="E184" s="331">
        <f>+N53+N56+N88+N89+N196+N198+N200+N201+N206+N208+N211+N172+N173</f>
        <v>12891.929541666665</v>
      </c>
      <c r="F184" s="332"/>
      <c r="G184" s="71">
        <f>+E184/E181</f>
        <v>0.54626136532123448</v>
      </c>
      <c r="H184" s="68"/>
      <c r="I184" s="361">
        <f>+E181-E184</f>
        <v>10708.365774999995</v>
      </c>
      <c r="J184" s="361"/>
      <c r="K184" s="357"/>
      <c r="L184" s="357"/>
      <c r="M184" s="357"/>
      <c r="N184" s="357"/>
    </row>
    <row r="185" spans="1:14" ht="21.75" thickBot="1">
      <c r="A185" s="352" t="s">
        <v>102</v>
      </c>
      <c r="B185" s="353"/>
      <c r="C185" s="353"/>
      <c r="D185" s="353"/>
      <c r="E185" s="354">
        <f>+E161-L136-L137-L138-L139-L140+L196+L197+L198+L199+L200+L201-L145-L146-L147-L148+L206+L207+L208+L209+L210+L211</f>
        <v>1704.3477583333331</v>
      </c>
      <c r="F185" s="355"/>
      <c r="G185" s="72">
        <f>+E185/E181</f>
        <v>7.2217221668820109E-2</v>
      </c>
      <c r="H185" s="68"/>
      <c r="I185" s="362" t="s">
        <v>103</v>
      </c>
      <c r="J185" s="363"/>
      <c r="K185" s="363"/>
      <c r="L185" s="363"/>
      <c r="M185" s="364">
        <f>+E181-E184</f>
        <v>10708.365774999995</v>
      </c>
      <c r="N185" s="365"/>
    </row>
    <row r="186" spans="1:14" ht="21">
      <c r="A186" s="352" t="s">
        <v>104</v>
      </c>
      <c r="B186" s="353"/>
      <c r="C186" s="353"/>
      <c r="D186" s="353"/>
      <c r="E186" s="354">
        <f>+E162-J136-J138-J137-J139-J140-J145-J146-J147-J148+J196+J197+J198+J199+J200+J201+J206+J207+J208+J209+J210+J211</f>
        <v>7483.5920249999999</v>
      </c>
      <c r="F186" s="355"/>
      <c r="G186" s="72">
        <f>+E186/E181</f>
        <v>0.31709738901932494</v>
      </c>
      <c r="H186" s="68"/>
      <c r="I186" s="356"/>
      <c r="J186" s="356"/>
      <c r="K186" s="69"/>
      <c r="L186" s="70"/>
      <c r="M186" s="68"/>
      <c r="N186" s="66"/>
    </row>
    <row r="187" spans="1:14" ht="21">
      <c r="A187" s="352" t="s">
        <v>105</v>
      </c>
      <c r="B187" s="353"/>
      <c r="C187" s="353"/>
      <c r="D187" s="353"/>
      <c r="E187" s="354">
        <f>+E163-K136-K137-K138-K139-K140-K145-K147-K146-K148+K196+K197+K198+K199+K200+K201+K206+K207+K208+K209+K210+K211</f>
        <v>13512.355533333332</v>
      </c>
      <c r="F187" s="355"/>
      <c r="G187" s="72">
        <f>+E187/E181</f>
        <v>0.57255027329216646</v>
      </c>
      <c r="H187" s="68"/>
      <c r="I187" s="69"/>
      <c r="J187" s="357">
        <f>+E185+E186+E187+E188</f>
        <v>23600.295316666663</v>
      </c>
      <c r="K187" s="358"/>
      <c r="L187" s="70"/>
      <c r="M187" s="357"/>
      <c r="N187" s="357"/>
    </row>
    <row r="188" spans="1:14" ht="21.75" thickBot="1">
      <c r="A188" s="336" t="s">
        <v>106</v>
      </c>
      <c r="B188" s="337"/>
      <c r="C188" s="337"/>
      <c r="D188" s="337"/>
      <c r="E188" s="338">
        <f>+E164</f>
        <v>900</v>
      </c>
      <c r="F188" s="339"/>
      <c r="G188" s="72">
        <f>+E188/E181</f>
        <v>3.8135116019688747E-2</v>
      </c>
      <c r="H188" s="68"/>
      <c r="I188" s="69"/>
      <c r="J188" s="357"/>
      <c r="K188" s="358"/>
      <c r="L188" s="70"/>
      <c r="M188" s="357"/>
      <c r="N188" s="357"/>
    </row>
    <row r="189" spans="1:14" ht="16.5" thickBot="1"/>
    <row r="190" spans="1:14" ht="16.5" thickBot="1">
      <c r="A190" s="366" t="s">
        <v>107</v>
      </c>
      <c r="B190" s="367"/>
      <c r="C190" s="367"/>
      <c r="D190" s="367"/>
      <c r="E190" s="367"/>
      <c r="F190" s="367"/>
      <c r="G190" s="367"/>
      <c r="H190" s="367"/>
      <c r="I190" s="367"/>
      <c r="J190" s="367"/>
      <c r="K190" s="367"/>
      <c r="L190" s="367"/>
      <c r="M190" s="367"/>
      <c r="N190" s="368"/>
    </row>
    <row r="191" spans="1:14">
      <c r="A191" s="369" t="s">
        <v>108</v>
      </c>
      <c r="B191" s="371" t="s">
        <v>109</v>
      </c>
      <c r="C191" s="371" t="s">
        <v>110</v>
      </c>
      <c r="D191" s="373" t="s">
        <v>111</v>
      </c>
      <c r="E191" s="375" t="s">
        <v>112</v>
      </c>
      <c r="F191" s="376"/>
      <c r="G191" s="376"/>
      <c r="H191" s="376"/>
      <c r="I191" s="376"/>
      <c r="J191" s="369" t="s">
        <v>113</v>
      </c>
      <c r="K191" s="371"/>
      <c r="L191" s="371"/>
      <c r="M191" s="371"/>
      <c r="N191" s="377"/>
    </row>
    <row r="192" spans="1:14" ht="26.25" thickBot="1">
      <c r="A192" s="370"/>
      <c r="B192" s="372"/>
      <c r="C192" s="372"/>
      <c r="D192" s="374"/>
      <c r="E192" s="75" t="s">
        <v>114</v>
      </c>
      <c r="F192" s="76" t="s">
        <v>115</v>
      </c>
      <c r="G192" s="76" t="s">
        <v>116</v>
      </c>
      <c r="H192" s="76" t="s">
        <v>117</v>
      </c>
      <c r="I192" s="77" t="s">
        <v>118</v>
      </c>
      <c r="J192" s="75" t="s">
        <v>114</v>
      </c>
      <c r="K192" s="76" t="s">
        <v>115</v>
      </c>
      <c r="L192" s="76" t="s">
        <v>116</v>
      </c>
      <c r="M192" s="76" t="s">
        <v>117</v>
      </c>
      <c r="N192" s="78" t="s">
        <v>11</v>
      </c>
    </row>
    <row r="193" spans="1:14" ht="11.25" customHeight="1" thickBot="1">
      <c r="A193" s="392"/>
      <c r="B193" s="393"/>
      <c r="C193" s="393"/>
      <c r="D193" s="393"/>
      <c r="E193" s="393"/>
      <c r="F193" s="393"/>
      <c r="G193" s="393"/>
      <c r="H193" s="393"/>
      <c r="I193" s="393"/>
      <c r="J193" s="393"/>
      <c r="K193" s="393"/>
      <c r="L193" s="393"/>
      <c r="M193" s="393"/>
      <c r="N193" s="394"/>
    </row>
    <row r="194" spans="1:14" ht="24" thickBot="1">
      <c r="A194" s="385" t="s">
        <v>214</v>
      </c>
      <c r="B194" s="386"/>
      <c r="C194" s="386"/>
      <c r="D194" s="386"/>
      <c r="E194" s="386"/>
      <c r="F194" s="386"/>
      <c r="G194" s="386"/>
      <c r="H194" s="386"/>
      <c r="I194" s="386"/>
      <c r="J194" s="386"/>
      <c r="K194" s="386"/>
      <c r="L194" s="386"/>
      <c r="M194" s="386"/>
      <c r="N194" s="387"/>
    </row>
    <row r="195" spans="1:14" ht="16.5" thickBot="1">
      <c r="A195" s="81">
        <v>40</v>
      </c>
      <c r="B195" s="379" t="s">
        <v>8</v>
      </c>
      <c r="C195" s="380"/>
      <c r="D195" s="380"/>
      <c r="E195" s="380"/>
      <c r="F195" s="380"/>
      <c r="G195" s="380"/>
      <c r="H195" s="380"/>
      <c r="I195" s="380"/>
      <c r="J195" s="380"/>
      <c r="K195" s="380"/>
      <c r="L195" s="380"/>
      <c r="M195" s="381"/>
      <c r="N195" s="82">
        <f>SUM(N196:O201)</f>
        <v>7966.7588999999989</v>
      </c>
    </row>
    <row r="196" spans="1:14" ht="60">
      <c r="A196" s="85">
        <v>40.1</v>
      </c>
      <c r="B196" s="90" t="s">
        <v>136</v>
      </c>
      <c r="C196" s="93" t="s">
        <v>137</v>
      </c>
      <c r="D196" s="92">
        <f>+D48</f>
        <v>2117.9999999999995</v>
      </c>
      <c r="E196" s="94">
        <v>0.45</v>
      </c>
      <c r="F196" s="94">
        <v>1</v>
      </c>
      <c r="G196" s="94">
        <v>0.1</v>
      </c>
      <c r="H196" s="88">
        <v>0</v>
      </c>
      <c r="I196" s="88">
        <f t="shared" ref="I196:I201" si="6">+E196+F196+G196+H196</f>
        <v>1.55</v>
      </c>
      <c r="J196" s="88">
        <f t="shared" ref="J196:J201" si="7">+E196*D196</f>
        <v>953.0999999999998</v>
      </c>
      <c r="K196" s="88">
        <f t="shared" ref="K196:K201" si="8">+F196*D196</f>
        <v>2117.9999999999995</v>
      </c>
      <c r="L196" s="88">
        <f t="shared" ref="L196:L201" si="9">+G196*D196</f>
        <v>211.79999999999995</v>
      </c>
      <c r="M196" s="88">
        <f t="shared" ref="M196:M201" si="10">+H196*D196</f>
        <v>0</v>
      </c>
      <c r="N196" s="88">
        <f t="shared" ref="N196:N201" si="11">+I196*D196</f>
        <v>3282.8999999999992</v>
      </c>
    </row>
    <row r="197" spans="1:14">
      <c r="A197" s="85">
        <v>40.200000000000003</v>
      </c>
      <c r="B197" s="90" t="s">
        <v>138</v>
      </c>
      <c r="C197" s="93" t="s">
        <v>139</v>
      </c>
      <c r="D197" s="92">
        <v>1</v>
      </c>
      <c r="E197" s="94">
        <v>0</v>
      </c>
      <c r="F197" s="94">
        <v>80.599999999999994</v>
      </c>
      <c r="G197" s="94">
        <v>20</v>
      </c>
      <c r="H197" s="88">
        <v>0</v>
      </c>
      <c r="I197" s="88">
        <f t="shared" si="6"/>
        <v>100.6</v>
      </c>
      <c r="J197" s="88">
        <f t="shared" si="7"/>
        <v>0</v>
      </c>
      <c r="K197" s="88">
        <f t="shared" si="8"/>
        <v>80.599999999999994</v>
      </c>
      <c r="L197" s="88">
        <f t="shared" si="9"/>
        <v>20</v>
      </c>
      <c r="M197" s="88">
        <f t="shared" si="10"/>
        <v>0</v>
      </c>
      <c r="N197" s="88">
        <f t="shared" si="11"/>
        <v>100.6</v>
      </c>
    </row>
    <row r="198" spans="1:14" ht="60">
      <c r="A198" s="85">
        <v>40.299999999999997</v>
      </c>
      <c r="B198" s="90" t="s">
        <v>140</v>
      </c>
      <c r="C198" s="93" t="s">
        <v>137</v>
      </c>
      <c r="D198" s="92">
        <f>+D196</f>
        <v>2117.9999999999995</v>
      </c>
      <c r="E198" s="94">
        <v>0.2</v>
      </c>
      <c r="F198" s="94">
        <v>0.05</v>
      </c>
      <c r="G198" s="94">
        <v>0.08</v>
      </c>
      <c r="H198" s="88">
        <v>0</v>
      </c>
      <c r="I198" s="88">
        <f t="shared" si="6"/>
        <v>0.33</v>
      </c>
      <c r="J198" s="88">
        <f t="shared" si="7"/>
        <v>423.59999999999991</v>
      </c>
      <c r="K198" s="88">
        <f t="shared" si="8"/>
        <v>105.89999999999998</v>
      </c>
      <c r="L198" s="88">
        <f t="shared" si="9"/>
        <v>169.43999999999997</v>
      </c>
      <c r="M198" s="88">
        <f t="shared" si="10"/>
        <v>0</v>
      </c>
      <c r="N198" s="88">
        <f t="shared" si="11"/>
        <v>698.93999999999983</v>
      </c>
    </row>
    <row r="199" spans="1:14" ht="45">
      <c r="A199" s="85">
        <v>40.4</v>
      </c>
      <c r="B199" s="90" t="s">
        <v>141</v>
      </c>
      <c r="C199" s="93" t="s">
        <v>122</v>
      </c>
      <c r="D199" s="92">
        <f>(37.25+37.25+53.05+9.62)/2</f>
        <v>68.584999999999994</v>
      </c>
      <c r="E199" s="94">
        <v>5.5</v>
      </c>
      <c r="F199" s="94">
        <v>14.84</v>
      </c>
      <c r="G199" s="94">
        <v>0</v>
      </c>
      <c r="H199" s="88">
        <v>0</v>
      </c>
      <c r="I199" s="88">
        <f t="shared" si="6"/>
        <v>20.34</v>
      </c>
      <c r="J199" s="88">
        <f t="shared" si="7"/>
        <v>377.21749999999997</v>
      </c>
      <c r="K199" s="88">
        <f t="shared" si="8"/>
        <v>1017.8013999999999</v>
      </c>
      <c r="L199" s="88">
        <f t="shared" si="9"/>
        <v>0</v>
      </c>
      <c r="M199" s="88">
        <f t="shared" si="10"/>
        <v>0</v>
      </c>
      <c r="N199" s="88">
        <f t="shared" si="11"/>
        <v>1395.0188999999998</v>
      </c>
    </row>
    <row r="200" spans="1:14" ht="75">
      <c r="A200" s="85">
        <v>40.5</v>
      </c>
      <c r="B200" s="90" t="s">
        <v>197</v>
      </c>
      <c r="C200" s="85" t="s">
        <v>137</v>
      </c>
      <c r="D200" s="87">
        <f>(+D139)/2</f>
        <v>867.5</v>
      </c>
      <c r="E200" s="88">
        <v>0.9</v>
      </c>
      <c r="F200" s="88">
        <v>1.2</v>
      </c>
      <c r="G200" s="88">
        <v>0.1</v>
      </c>
      <c r="H200" s="88">
        <v>0</v>
      </c>
      <c r="I200" s="88">
        <f t="shared" si="6"/>
        <v>2.2000000000000002</v>
      </c>
      <c r="J200" s="88">
        <f t="shared" si="7"/>
        <v>780.75</v>
      </c>
      <c r="K200" s="88">
        <f t="shared" si="8"/>
        <v>1041</v>
      </c>
      <c r="L200" s="88">
        <f t="shared" si="9"/>
        <v>86.75</v>
      </c>
      <c r="M200" s="88">
        <f t="shared" si="10"/>
        <v>0</v>
      </c>
      <c r="N200" s="88">
        <f t="shared" si="11"/>
        <v>1908.5000000000002</v>
      </c>
    </row>
    <row r="201" spans="1:14" ht="60.75" thickBot="1">
      <c r="A201" s="85">
        <v>40.6</v>
      </c>
      <c r="B201" s="90" t="s">
        <v>198</v>
      </c>
      <c r="C201" s="85" t="s">
        <v>137</v>
      </c>
      <c r="D201" s="87">
        <f>+D140</f>
        <v>264</v>
      </c>
      <c r="E201" s="88">
        <v>0.9</v>
      </c>
      <c r="F201" s="88">
        <v>1.2</v>
      </c>
      <c r="G201" s="88">
        <v>0.1</v>
      </c>
      <c r="H201" s="88">
        <v>0</v>
      </c>
      <c r="I201" s="88">
        <f t="shared" si="6"/>
        <v>2.2000000000000002</v>
      </c>
      <c r="J201" s="88">
        <f t="shared" si="7"/>
        <v>237.6</v>
      </c>
      <c r="K201" s="88">
        <f t="shared" si="8"/>
        <v>316.8</v>
      </c>
      <c r="L201" s="88">
        <f t="shared" si="9"/>
        <v>26.400000000000002</v>
      </c>
      <c r="M201" s="88">
        <f t="shared" si="10"/>
        <v>0</v>
      </c>
      <c r="N201" s="88">
        <f t="shared" si="11"/>
        <v>580.80000000000007</v>
      </c>
    </row>
    <row r="202" spans="1:14" ht="16.5" thickBot="1">
      <c r="A202" s="95"/>
      <c r="B202" s="388" t="s">
        <v>160</v>
      </c>
      <c r="C202" s="389"/>
      <c r="D202" s="389"/>
      <c r="E202" s="389"/>
      <c r="F202" s="389"/>
      <c r="G202" s="389"/>
      <c r="H202" s="389"/>
      <c r="I202" s="389"/>
      <c r="J202" s="389"/>
      <c r="K202" s="389"/>
      <c r="L202" s="389"/>
      <c r="M202" s="390"/>
      <c r="N202" s="96">
        <f>+N174-N135+N195</f>
        <v>18875.510441666658</v>
      </c>
    </row>
    <row r="203" spans="1:14" s="102" customFormat="1" ht="15.75" customHeight="1" thickBot="1"/>
    <row r="204" spans="1:14" ht="24" thickBot="1">
      <c r="A204" s="385" t="s">
        <v>96</v>
      </c>
      <c r="B204" s="386"/>
      <c r="C204" s="386"/>
      <c r="D204" s="386"/>
      <c r="E204" s="386"/>
      <c r="F204" s="386"/>
      <c r="G204" s="386"/>
      <c r="H204" s="386"/>
      <c r="I204" s="386"/>
      <c r="J204" s="386"/>
      <c r="K204" s="386"/>
      <c r="L204" s="386"/>
      <c r="M204" s="386"/>
      <c r="N204" s="387"/>
    </row>
    <row r="205" spans="1:14" ht="16.5" thickBot="1">
      <c r="A205" s="81">
        <v>40</v>
      </c>
      <c r="B205" s="379" t="s">
        <v>8</v>
      </c>
      <c r="C205" s="380"/>
      <c r="D205" s="380"/>
      <c r="E205" s="380"/>
      <c r="F205" s="380"/>
      <c r="G205" s="380"/>
      <c r="H205" s="380"/>
      <c r="I205" s="380"/>
      <c r="J205" s="380"/>
      <c r="K205" s="380"/>
      <c r="L205" s="380"/>
      <c r="M205" s="381"/>
      <c r="N205" s="82">
        <f>SUM(N206:O211)</f>
        <v>921.38379999999995</v>
      </c>
    </row>
    <row r="206" spans="1:14" ht="60">
      <c r="A206" s="85">
        <v>40.1</v>
      </c>
      <c r="B206" s="90" t="s">
        <v>162</v>
      </c>
      <c r="C206" s="93" t="s">
        <v>137</v>
      </c>
      <c r="D206" s="92">
        <f>+D82</f>
        <v>196</v>
      </c>
      <c r="E206" s="94">
        <v>0.45</v>
      </c>
      <c r="F206" s="94">
        <v>1</v>
      </c>
      <c r="G206" s="94">
        <v>0.1</v>
      </c>
      <c r="H206" s="94">
        <v>0</v>
      </c>
      <c r="I206" s="88">
        <f t="shared" ref="I206:I211" si="12">+E206+F206+G206+H206</f>
        <v>1.55</v>
      </c>
      <c r="J206" s="88">
        <f t="shared" ref="J206:J211" si="13">+E206*D206</f>
        <v>88.2</v>
      </c>
      <c r="K206" s="88">
        <f t="shared" ref="K206:K211" si="14">+F206*D206</f>
        <v>196</v>
      </c>
      <c r="L206" s="88">
        <f t="shared" ref="L206:L211" si="15">+G206*D206</f>
        <v>19.600000000000001</v>
      </c>
      <c r="M206" s="88">
        <f t="shared" ref="M206:M211" si="16">+H206*D206</f>
        <v>0</v>
      </c>
      <c r="N206" s="88">
        <f t="shared" ref="N206:N211" si="17">+I206*D206</f>
        <v>303.8</v>
      </c>
    </row>
    <row r="207" spans="1:14">
      <c r="A207" s="85">
        <v>40.200000000000003</v>
      </c>
      <c r="B207" s="90" t="s">
        <v>138</v>
      </c>
      <c r="C207" s="93" t="s">
        <v>139</v>
      </c>
      <c r="D207" s="92">
        <v>1</v>
      </c>
      <c r="E207" s="94">
        <v>0</v>
      </c>
      <c r="F207" s="94">
        <v>20.149999999999999</v>
      </c>
      <c r="G207" s="94">
        <v>5</v>
      </c>
      <c r="H207" s="94">
        <v>0</v>
      </c>
      <c r="I207" s="88">
        <f t="shared" si="12"/>
        <v>25.15</v>
      </c>
      <c r="J207" s="88">
        <f t="shared" si="13"/>
        <v>0</v>
      </c>
      <c r="K207" s="88">
        <f t="shared" si="14"/>
        <v>20.149999999999999</v>
      </c>
      <c r="L207" s="88">
        <f t="shared" si="15"/>
        <v>5</v>
      </c>
      <c r="M207" s="88">
        <f t="shared" si="16"/>
        <v>0</v>
      </c>
      <c r="N207" s="88">
        <f t="shared" si="17"/>
        <v>25.15</v>
      </c>
    </row>
    <row r="208" spans="1:14" ht="60">
      <c r="A208" s="85">
        <v>40.299999999999997</v>
      </c>
      <c r="B208" s="90" t="s">
        <v>163</v>
      </c>
      <c r="C208" s="93" t="s">
        <v>137</v>
      </c>
      <c r="D208" s="92">
        <f>+D206</f>
        <v>196</v>
      </c>
      <c r="E208" s="94">
        <v>0.2</v>
      </c>
      <c r="F208" s="94">
        <v>0.05</v>
      </c>
      <c r="G208" s="94">
        <v>0.08</v>
      </c>
      <c r="H208" s="94">
        <v>0</v>
      </c>
      <c r="I208" s="88">
        <f t="shared" si="12"/>
        <v>0.33</v>
      </c>
      <c r="J208" s="88">
        <f t="shared" si="13"/>
        <v>39.200000000000003</v>
      </c>
      <c r="K208" s="88">
        <f t="shared" si="14"/>
        <v>9.8000000000000007</v>
      </c>
      <c r="L208" s="88">
        <f t="shared" si="15"/>
        <v>15.68</v>
      </c>
      <c r="M208" s="88">
        <f t="shared" si="16"/>
        <v>0</v>
      </c>
      <c r="N208" s="88">
        <f t="shared" si="17"/>
        <v>64.680000000000007</v>
      </c>
    </row>
    <row r="209" spans="1:14" ht="45">
      <c r="A209" s="85">
        <v>40.4</v>
      </c>
      <c r="B209" s="90" t="s">
        <v>141</v>
      </c>
      <c r="C209" s="93" t="s">
        <v>122</v>
      </c>
      <c r="D209" s="92">
        <f>13.14/2</f>
        <v>6.57</v>
      </c>
      <c r="E209" s="94">
        <v>5.5</v>
      </c>
      <c r="F209" s="94">
        <v>14.84</v>
      </c>
      <c r="G209" s="94">
        <v>0</v>
      </c>
      <c r="H209" s="94">
        <v>0</v>
      </c>
      <c r="I209" s="88">
        <f t="shared" si="12"/>
        <v>20.34</v>
      </c>
      <c r="J209" s="88">
        <f t="shared" si="13"/>
        <v>36.135000000000005</v>
      </c>
      <c r="K209" s="88">
        <f t="shared" si="14"/>
        <v>97.498800000000003</v>
      </c>
      <c r="L209" s="88">
        <f t="shared" si="15"/>
        <v>0</v>
      </c>
      <c r="M209" s="88">
        <f t="shared" si="16"/>
        <v>0</v>
      </c>
      <c r="N209" s="88">
        <f t="shared" si="17"/>
        <v>133.63380000000001</v>
      </c>
    </row>
    <row r="210" spans="1:14" ht="30">
      <c r="A210" s="85">
        <v>40.5</v>
      </c>
      <c r="B210" s="90" t="s">
        <v>173</v>
      </c>
      <c r="C210" s="85" t="s">
        <v>122</v>
      </c>
      <c r="D210" s="87">
        <v>0.64</v>
      </c>
      <c r="E210" s="88">
        <v>5.25</v>
      </c>
      <c r="F210" s="88">
        <v>20.75</v>
      </c>
      <c r="G210" s="88">
        <v>2</v>
      </c>
      <c r="H210" s="88">
        <v>0</v>
      </c>
      <c r="I210" s="88">
        <f t="shared" si="12"/>
        <v>28</v>
      </c>
      <c r="J210" s="88">
        <f t="shared" si="13"/>
        <v>3.36</v>
      </c>
      <c r="K210" s="88">
        <f t="shared" si="14"/>
        <v>13.280000000000001</v>
      </c>
      <c r="L210" s="88">
        <f t="shared" si="15"/>
        <v>1.28</v>
      </c>
      <c r="M210" s="88">
        <f t="shared" si="16"/>
        <v>0</v>
      </c>
      <c r="N210" s="88">
        <f t="shared" si="17"/>
        <v>17.920000000000002</v>
      </c>
    </row>
    <row r="211" spans="1:14" ht="75.75" thickBot="1">
      <c r="A211" s="85">
        <v>40.6</v>
      </c>
      <c r="B211" s="90" t="s">
        <v>197</v>
      </c>
      <c r="C211" s="85" t="s">
        <v>137</v>
      </c>
      <c r="D211" s="87">
        <f>+D148/2</f>
        <v>171</v>
      </c>
      <c r="E211" s="88">
        <v>0.9</v>
      </c>
      <c r="F211" s="88">
        <v>1.2</v>
      </c>
      <c r="G211" s="88">
        <v>0.1</v>
      </c>
      <c r="H211" s="88">
        <v>0</v>
      </c>
      <c r="I211" s="88">
        <f t="shared" si="12"/>
        <v>2.2000000000000002</v>
      </c>
      <c r="J211" s="88">
        <f t="shared" si="13"/>
        <v>153.9</v>
      </c>
      <c r="K211" s="88">
        <f t="shared" si="14"/>
        <v>205.2</v>
      </c>
      <c r="L211" s="88">
        <f t="shared" si="15"/>
        <v>17.100000000000001</v>
      </c>
      <c r="M211" s="88">
        <f t="shared" si="16"/>
        <v>0</v>
      </c>
      <c r="N211" s="88">
        <f t="shared" si="17"/>
        <v>376.20000000000005</v>
      </c>
    </row>
    <row r="212" spans="1:14" ht="16.5" thickBot="1">
      <c r="A212" s="95"/>
      <c r="B212" s="388" t="s">
        <v>160</v>
      </c>
      <c r="C212" s="389"/>
      <c r="D212" s="389"/>
      <c r="E212" s="389"/>
      <c r="F212" s="389"/>
      <c r="G212" s="389"/>
      <c r="H212" s="389"/>
      <c r="I212" s="389"/>
      <c r="J212" s="389"/>
      <c r="K212" s="389"/>
      <c r="L212" s="389"/>
      <c r="M212" s="390"/>
      <c r="N212" s="96">
        <f>+N149-N144+N205</f>
        <v>1924.5148749999998</v>
      </c>
    </row>
  </sheetData>
  <dataConsolidate/>
  <mergeCells count="217">
    <mergeCell ref="B212:M212"/>
    <mergeCell ref="A193:N193"/>
    <mergeCell ref="A194:N194"/>
    <mergeCell ref="B195:M195"/>
    <mergeCell ref="B202:M202"/>
    <mergeCell ref="A204:N204"/>
    <mergeCell ref="B205:M205"/>
    <mergeCell ref="A190:N190"/>
    <mergeCell ref="A191:A192"/>
    <mergeCell ref="B191:B192"/>
    <mergeCell ref="C191:C192"/>
    <mergeCell ref="D191:D192"/>
    <mergeCell ref="E191:I191"/>
    <mergeCell ref="J191:N191"/>
    <mergeCell ref="A187:D187"/>
    <mergeCell ref="E187:F187"/>
    <mergeCell ref="J187:K187"/>
    <mergeCell ref="M187:N187"/>
    <mergeCell ref="A188:D188"/>
    <mergeCell ref="E188:F188"/>
    <mergeCell ref="J188:K188"/>
    <mergeCell ref="M188:N188"/>
    <mergeCell ref="A185:D185"/>
    <mergeCell ref="E185:F185"/>
    <mergeCell ref="I185:L185"/>
    <mergeCell ref="M185:N185"/>
    <mergeCell ref="A186:D186"/>
    <mergeCell ref="E186:F186"/>
    <mergeCell ref="I186:J186"/>
    <mergeCell ref="A182:D182"/>
    <mergeCell ref="E182:F182"/>
    <mergeCell ref="G182:J182"/>
    <mergeCell ref="K182:L182"/>
    <mergeCell ref="M182:N182"/>
    <mergeCell ref="A184:D184"/>
    <mergeCell ref="E184:F184"/>
    <mergeCell ref="I184:J184"/>
    <mergeCell ref="K184:N184"/>
    <mergeCell ref="A180:F180"/>
    <mergeCell ref="G180:J180"/>
    <mergeCell ref="K180:L180"/>
    <mergeCell ref="M180:N180"/>
    <mergeCell ref="A181:D181"/>
    <mergeCell ref="E181:F181"/>
    <mergeCell ref="G181:J181"/>
    <mergeCell ref="K181:L181"/>
    <mergeCell ref="M181:N181"/>
    <mergeCell ref="A169:N169"/>
    <mergeCell ref="A170:N170"/>
    <mergeCell ref="B171:M171"/>
    <mergeCell ref="B174:M174"/>
    <mergeCell ref="A176:P176"/>
    <mergeCell ref="A178:N178"/>
    <mergeCell ref="A167:A168"/>
    <mergeCell ref="B167:B168"/>
    <mergeCell ref="C167:C168"/>
    <mergeCell ref="D167:D168"/>
    <mergeCell ref="E167:I167"/>
    <mergeCell ref="J167:N167"/>
    <mergeCell ref="M163:N163"/>
    <mergeCell ref="A164:D164"/>
    <mergeCell ref="E164:F164"/>
    <mergeCell ref="J164:K164"/>
    <mergeCell ref="M164:N164"/>
    <mergeCell ref="A166:N166"/>
    <mergeCell ref="A162:D162"/>
    <mergeCell ref="E162:F162"/>
    <mergeCell ref="I162:J162"/>
    <mergeCell ref="A163:D163"/>
    <mergeCell ref="E163:F163"/>
    <mergeCell ref="J163:K163"/>
    <mergeCell ref="A160:D160"/>
    <mergeCell ref="E160:F160"/>
    <mergeCell ref="I160:J160"/>
    <mergeCell ref="K160:N160"/>
    <mergeCell ref="A161:D161"/>
    <mergeCell ref="E161:F161"/>
    <mergeCell ref="I161:L161"/>
    <mergeCell ref="M161:N161"/>
    <mergeCell ref="A157:D157"/>
    <mergeCell ref="E157:F157"/>
    <mergeCell ref="G157:J157"/>
    <mergeCell ref="K157:L157"/>
    <mergeCell ref="M157:N157"/>
    <mergeCell ref="A158:D158"/>
    <mergeCell ref="E158:F158"/>
    <mergeCell ref="G158:J158"/>
    <mergeCell ref="K158:L158"/>
    <mergeCell ref="M158:N158"/>
    <mergeCell ref="B149:M149"/>
    <mergeCell ref="A152:P152"/>
    <mergeCell ref="A154:N154"/>
    <mergeCell ref="A156:F156"/>
    <mergeCell ref="G156:J156"/>
    <mergeCell ref="K156:L156"/>
    <mergeCell ref="M156:N156"/>
    <mergeCell ref="A133:N133"/>
    <mergeCell ref="A134:N134"/>
    <mergeCell ref="B135:M135"/>
    <mergeCell ref="B141:M141"/>
    <mergeCell ref="A143:N143"/>
    <mergeCell ref="B144:M144"/>
    <mergeCell ref="A130:N130"/>
    <mergeCell ref="A131:A132"/>
    <mergeCell ref="B131:B132"/>
    <mergeCell ref="C131:C132"/>
    <mergeCell ref="D131:D132"/>
    <mergeCell ref="E131:I131"/>
    <mergeCell ref="J131:N131"/>
    <mergeCell ref="A127:D127"/>
    <mergeCell ref="E127:F127"/>
    <mergeCell ref="J127:K127"/>
    <mergeCell ref="M127:N127"/>
    <mergeCell ref="A128:D128"/>
    <mergeCell ref="E128:F128"/>
    <mergeCell ref="J128:K128"/>
    <mergeCell ref="M128:N128"/>
    <mergeCell ref="A125:D125"/>
    <mergeCell ref="E125:F125"/>
    <mergeCell ref="I125:L125"/>
    <mergeCell ref="M125:N125"/>
    <mergeCell ref="A126:D126"/>
    <mergeCell ref="E126:F126"/>
    <mergeCell ref="I126:J126"/>
    <mergeCell ref="A122:D122"/>
    <mergeCell ref="E122:F122"/>
    <mergeCell ref="G122:J122"/>
    <mergeCell ref="K122:L122"/>
    <mergeCell ref="M122:N122"/>
    <mergeCell ref="A124:D124"/>
    <mergeCell ref="E124:F124"/>
    <mergeCell ref="I124:J124"/>
    <mergeCell ref="K124:N124"/>
    <mergeCell ref="A118:N118"/>
    <mergeCell ref="A120:F120"/>
    <mergeCell ref="G120:J120"/>
    <mergeCell ref="K120:L120"/>
    <mergeCell ref="M120:N120"/>
    <mergeCell ref="A121:D121"/>
    <mergeCell ref="E121:F121"/>
    <mergeCell ref="G121:J121"/>
    <mergeCell ref="K121:L121"/>
    <mergeCell ref="M121:N121"/>
    <mergeCell ref="A103:N103"/>
    <mergeCell ref="B104:M104"/>
    <mergeCell ref="B110:M110"/>
    <mergeCell ref="B112:M112"/>
    <mergeCell ref="B114:M114"/>
    <mergeCell ref="A116:P116"/>
    <mergeCell ref="B87:M87"/>
    <mergeCell ref="B91:M91"/>
    <mergeCell ref="B94:M94"/>
    <mergeCell ref="B96:M96"/>
    <mergeCell ref="B99:M99"/>
    <mergeCell ref="B101:M101"/>
    <mergeCell ref="B68:M68"/>
    <mergeCell ref="A70:N70"/>
    <mergeCell ref="B71:M71"/>
    <mergeCell ref="B74:M74"/>
    <mergeCell ref="B78:M78"/>
    <mergeCell ref="B81:M81"/>
    <mergeCell ref="B52:M52"/>
    <mergeCell ref="B55:M55"/>
    <mergeCell ref="B57:M57"/>
    <mergeCell ref="B59:M59"/>
    <mergeCell ref="B63:M63"/>
    <mergeCell ref="B66:M66"/>
    <mergeCell ref="A33:N33"/>
    <mergeCell ref="A34:N34"/>
    <mergeCell ref="B35:M35"/>
    <mergeCell ref="B38:M38"/>
    <mergeCell ref="B42:M42"/>
    <mergeCell ref="B47:M47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"/>
  <sheetViews>
    <sheetView showGridLines="0" zoomScale="90" zoomScaleNormal="90" workbookViewId="0">
      <selection activeCell="K15" sqref="K15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231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4" t="s">
        <v>232</v>
      </c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5" t="s">
        <v>92</v>
      </c>
      <c r="B20" s="346"/>
      <c r="C20" s="346"/>
      <c r="D20" s="346"/>
      <c r="E20" s="346"/>
      <c r="F20" s="347"/>
      <c r="G20" s="57"/>
      <c r="H20" s="57"/>
      <c r="I20" s="57"/>
      <c r="J20" s="57"/>
      <c r="K20" s="109"/>
      <c r="L20" s="109"/>
      <c r="M20" s="57"/>
      <c r="N20" s="57"/>
      <c r="O20" s="56"/>
      <c r="P20" s="57"/>
    </row>
    <row r="21" spans="1:16" ht="21">
      <c r="A21" s="328" t="s">
        <v>99</v>
      </c>
      <c r="B21" s="329"/>
      <c r="C21" s="329"/>
      <c r="D21" s="330"/>
      <c r="E21" s="331">
        <f>+N55</f>
        <v>641.40645833333315</v>
      </c>
      <c r="F21" s="332"/>
      <c r="G21" s="110"/>
      <c r="H21" s="110"/>
      <c r="I21" s="110"/>
      <c r="J21" s="110"/>
      <c r="K21" s="110"/>
      <c r="L21" s="111"/>
      <c r="M21" s="110"/>
      <c r="N21" s="110"/>
      <c r="O21" s="60"/>
      <c r="P21" s="61"/>
    </row>
    <row r="22" spans="1:16" ht="21.75" thickBot="1">
      <c r="A22" s="336" t="s">
        <v>100</v>
      </c>
      <c r="B22" s="337"/>
      <c r="C22" s="337"/>
      <c r="D22" s="337"/>
      <c r="E22" s="338">
        <f>+N48+N51</f>
        <v>266.16133333333335</v>
      </c>
      <c r="F22" s="339"/>
      <c r="G22" s="110"/>
      <c r="H22" s="110"/>
      <c r="I22" s="110"/>
      <c r="J22" s="110"/>
      <c r="K22" s="110"/>
      <c r="L22" s="111"/>
      <c r="M22" s="110"/>
      <c r="N22" s="11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59" t="s">
        <v>101</v>
      </c>
      <c r="B24" s="360"/>
      <c r="C24" s="360"/>
      <c r="D24" s="360"/>
      <c r="E24" s="331">
        <f>+N49</f>
        <v>103.72083333333335</v>
      </c>
      <c r="F24" s="332"/>
      <c r="G24" s="71">
        <f>+E24/E21</f>
        <v>0.16170843306262839</v>
      </c>
      <c r="H24" s="68"/>
      <c r="I24" s="361">
        <f>+E21-E24</f>
        <v>537.68562499999985</v>
      </c>
      <c r="J24" s="361"/>
      <c r="K24" s="357"/>
      <c r="L24" s="357"/>
      <c r="M24" s="357"/>
      <c r="N24" s="357"/>
      <c r="O24" s="66"/>
      <c r="P24" s="66"/>
    </row>
    <row r="25" spans="1:16" ht="21.75" thickBot="1">
      <c r="A25" s="352" t="s">
        <v>102</v>
      </c>
      <c r="B25" s="353"/>
      <c r="C25" s="353"/>
      <c r="D25" s="353"/>
      <c r="E25" s="354">
        <f>+L36+L37+L39+L40+L41+L43+L44+L46+L47+L49+L50+L52+L54</f>
        <v>162.26439166666665</v>
      </c>
      <c r="F25" s="355"/>
      <c r="G25" s="72">
        <f>+E25/E21</f>
        <v>0.252982160622928</v>
      </c>
      <c r="H25" s="68"/>
      <c r="I25" s="362" t="s">
        <v>103</v>
      </c>
      <c r="J25" s="363"/>
      <c r="K25" s="363"/>
      <c r="L25" s="363"/>
      <c r="M25" s="364">
        <f>+E21-E24</f>
        <v>537.68562499999985</v>
      </c>
      <c r="N25" s="365"/>
      <c r="O25" s="66"/>
      <c r="P25" s="66"/>
    </row>
    <row r="26" spans="1:16" ht="21">
      <c r="A26" s="352" t="s">
        <v>104</v>
      </c>
      <c r="B26" s="353"/>
      <c r="C26" s="353"/>
      <c r="D26" s="353"/>
      <c r="E26" s="354">
        <f>+J36+J37+J39+J40+J41+J43+J44+J46+J47+J49+J50+J52+J54</f>
        <v>202.80540000000002</v>
      </c>
      <c r="F26" s="355"/>
      <c r="G26" s="72">
        <f>+E26/E21</f>
        <v>0.3161885842668018</v>
      </c>
      <c r="H26" s="68"/>
      <c r="I26" s="356"/>
      <c r="J26" s="356"/>
      <c r="K26" s="69"/>
      <c r="L26" s="70"/>
      <c r="M26" s="68"/>
      <c r="N26" s="66"/>
      <c r="O26" s="66"/>
      <c r="P26" s="66"/>
    </row>
    <row r="27" spans="1:16" ht="21">
      <c r="A27" s="352" t="s">
        <v>105</v>
      </c>
      <c r="B27" s="353"/>
      <c r="C27" s="353"/>
      <c r="D27" s="353"/>
      <c r="E27" s="354">
        <f>+K36+K37+K39+K40+K41+K44+K43+K46+K47+K49+K50+K52+K54</f>
        <v>216.33666666666664</v>
      </c>
      <c r="F27" s="355"/>
      <c r="G27" s="72">
        <f>+E27/E21</f>
        <v>0.33728482751609346</v>
      </c>
      <c r="H27" s="68"/>
      <c r="I27" s="69"/>
      <c r="J27" s="357">
        <f>+E25+E26+E27+E28</f>
        <v>641.40645833333338</v>
      </c>
      <c r="K27" s="358"/>
      <c r="L27" s="70"/>
      <c r="M27" s="357"/>
      <c r="N27" s="357"/>
      <c r="O27" s="66"/>
      <c r="P27" s="66"/>
    </row>
    <row r="28" spans="1:16" ht="21.75" thickBot="1">
      <c r="A28" s="336" t="s">
        <v>106</v>
      </c>
      <c r="B28" s="337"/>
      <c r="C28" s="337"/>
      <c r="D28" s="337"/>
      <c r="E28" s="338">
        <f>+M52</f>
        <v>60</v>
      </c>
      <c r="F28" s="339"/>
      <c r="G28" s="72">
        <f>+E28/E21</f>
        <v>9.3544427594177013E-2</v>
      </c>
      <c r="H28" s="68"/>
      <c r="I28" s="69"/>
      <c r="J28" s="357"/>
      <c r="K28" s="358"/>
      <c r="L28" s="70"/>
      <c r="M28" s="357"/>
      <c r="N28" s="357"/>
      <c r="O28" s="66"/>
      <c r="P28" s="66"/>
    </row>
    <row r="29" spans="1:16" ht="21.75" thickBot="1">
      <c r="A29" s="378"/>
      <c r="B29" s="378"/>
      <c r="C29" s="378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6" t="s">
        <v>107</v>
      </c>
      <c r="B30" s="367"/>
      <c r="C30" s="367"/>
      <c r="D30" s="367"/>
      <c r="E30" s="367"/>
      <c r="F30" s="367"/>
      <c r="G30" s="367"/>
      <c r="H30" s="367"/>
      <c r="I30" s="367"/>
      <c r="J30" s="367"/>
      <c r="K30" s="367"/>
      <c r="L30" s="367"/>
      <c r="M30" s="367"/>
      <c r="N30" s="368"/>
      <c r="O30" s="73"/>
    </row>
    <row r="31" spans="1:16">
      <c r="A31" s="369" t="s">
        <v>108</v>
      </c>
      <c r="B31" s="371" t="s">
        <v>109</v>
      </c>
      <c r="C31" s="371" t="s">
        <v>110</v>
      </c>
      <c r="D31" s="373" t="s">
        <v>111</v>
      </c>
      <c r="E31" s="375" t="s">
        <v>112</v>
      </c>
      <c r="F31" s="376"/>
      <c r="G31" s="376"/>
      <c r="H31" s="376"/>
      <c r="I31" s="376"/>
      <c r="J31" s="369" t="s">
        <v>113</v>
      </c>
      <c r="K31" s="371"/>
      <c r="L31" s="371"/>
      <c r="M31" s="371"/>
      <c r="N31" s="377"/>
      <c r="O31" s="74"/>
    </row>
    <row r="32" spans="1:16" ht="26.25" thickBot="1">
      <c r="A32" s="370"/>
      <c r="B32" s="372"/>
      <c r="C32" s="372"/>
      <c r="D32" s="374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2"/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4"/>
      <c r="O33" s="80"/>
    </row>
    <row r="34" spans="1:17" ht="24" thickBot="1">
      <c r="A34" s="385" t="s">
        <v>214</v>
      </c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7"/>
      <c r="O34" s="80"/>
    </row>
    <row r="35" spans="1:17" ht="16.5" thickBot="1">
      <c r="A35" s="81">
        <v>10</v>
      </c>
      <c r="B35" s="379" t="s">
        <v>120</v>
      </c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1"/>
      <c r="N35" s="82">
        <f>+SUM(N36:N37)</f>
        <v>9.2742000000000004</v>
      </c>
      <c r="O35" s="83"/>
      <c r="P35" s="84">
        <f>+N35/N55</f>
        <v>1.4459162173231942E-2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11.89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1.7835000000000001</v>
      </c>
      <c r="K36" s="88">
        <f>+F36*D36</f>
        <v>0</v>
      </c>
      <c r="L36" s="88">
        <f>+G36*D36</f>
        <v>2.3780000000000001</v>
      </c>
      <c r="M36" s="88">
        <f>+H36*D36</f>
        <v>0</v>
      </c>
      <c r="N36" s="88">
        <f>+I36*D36</f>
        <v>4.1615000000000002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11.89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50" si="0">+E37+F37+G37+H37</f>
        <v>0.42999999999999994</v>
      </c>
      <c r="J37" s="88">
        <f t="shared" ref="J37:J50" si="1">+E37*D37</f>
        <v>2.1402000000000001</v>
      </c>
      <c r="K37" s="88">
        <f t="shared" ref="K37:K50" si="2">+F37*D37</f>
        <v>1.7835000000000001</v>
      </c>
      <c r="L37" s="88">
        <f t="shared" ref="L37:L50" si="3">+G37*D37</f>
        <v>1.1890000000000001</v>
      </c>
      <c r="M37" s="88">
        <f t="shared" ref="M37:M50" si="4">+H37*D37</f>
        <v>0</v>
      </c>
      <c r="N37" s="88">
        <f t="shared" ref="N37:N50" si="5">+I37*D37</f>
        <v>5.1126999999999994</v>
      </c>
      <c r="O37" s="88"/>
    </row>
    <row r="38" spans="1:17" ht="16.5" thickBot="1">
      <c r="A38" s="81">
        <v>20</v>
      </c>
      <c r="B38" s="379" t="s">
        <v>124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1"/>
      <c r="N38" s="82">
        <f>+N39+N40+N41</f>
        <v>34.780725000000004</v>
      </c>
      <c r="O38" s="83"/>
      <c r="P38" s="84">
        <f>+N38/N55</f>
        <v>5.4225716857258049E-2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3.57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2.1419999999999999</v>
      </c>
      <c r="K39" s="88">
        <f t="shared" si="2"/>
        <v>0</v>
      </c>
      <c r="L39" s="88">
        <f t="shared" si="3"/>
        <v>2.2490999999999999</v>
      </c>
      <c r="M39" s="88">
        <f t="shared" si="4"/>
        <v>0</v>
      </c>
      <c r="N39" s="88">
        <f t="shared" si="5"/>
        <v>4.3910999999999998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5.95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2.9750000000000001</v>
      </c>
      <c r="K40" s="88">
        <f t="shared" si="2"/>
        <v>5.95</v>
      </c>
      <c r="L40" s="88">
        <f t="shared" si="3"/>
        <v>4.4625000000000004</v>
      </c>
      <c r="M40" s="88">
        <f t="shared" si="4"/>
        <v>0</v>
      </c>
      <c r="N40" s="88">
        <f t="shared" si="5"/>
        <v>13.387500000000001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4.5339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4.5339</v>
      </c>
      <c r="K41" s="88">
        <f t="shared" si="2"/>
        <v>0</v>
      </c>
      <c r="L41" s="88">
        <f t="shared" si="3"/>
        <v>12.468225</v>
      </c>
      <c r="M41" s="88">
        <f t="shared" si="4"/>
        <v>0</v>
      </c>
      <c r="N41" s="88">
        <f t="shared" si="5"/>
        <v>17.002124999999999</v>
      </c>
      <c r="O41" s="88"/>
    </row>
    <row r="42" spans="1:17" ht="16.5" thickBot="1">
      <c r="A42" s="81">
        <v>30</v>
      </c>
      <c r="B42" s="379" t="s">
        <v>6</v>
      </c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1"/>
      <c r="N42" s="82">
        <f>SUM(N43:N44)</f>
        <v>180.91919999999999</v>
      </c>
      <c r="O42" s="83"/>
      <c r="P42" s="84">
        <f>+N42/N55</f>
        <v>0.28206638341327384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f>6.93+6.93+6.93+3.08+0.77</f>
        <v>24.639999999999997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49.279999999999994</v>
      </c>
      <c r="K43" s="88">
        <f t="shared" si="2"/>
        <v>0</v>
      </c>
      <c r="L43" s="88">
        <f t="shared" si="3"/>
        <v>14.291199999999998</v>
      </c>
      <c r="M43" s="88">
        <f t="shared" si="4"/>
        <v>0</v>
      </c>
      <c r="N43" s="88">
        <f t="shared" si="5"/>
        <v>63.571199999999997</v>
      </c>
      <c r="O43" s="88"/>
    </row>
    <row r="44" spans="1:17" ht="30.75" thickBot="1">
      <c r="A44" s="85">
        <v>30.2</v>
      </c>
      <c r="B44" s="90" t="s">
        <v>128</v>
      </c>
      <c r="C44" s="85" t="s">
        <v>126</v>
      </c>
      <c r="D44" s="92">
        <f>+D43*1.27</f>
        <v>31.292799999999996</v>
      </c>
      <c r="E44" s="88">
        <v>1</v>
      </c>
      <c r="F44" s="88">
        <v>0</v>
      </c>
      <c r="G44" s="88">
        <v>2.75</v>
      </c>
      <c r="H44" s="88">
        <v>0</v>
      </c>
      <c r="I44" s="88">
        <f>+E44+F44+G44+H44</f>
        <v>3.75</v>
      </c>
      <c r="J44" s="88">
        <f>+E44*D44</f>
        <v>31.292799999999996</v>
      </c>
      <c r="K44" s="88">
        <f>+F44*D44</f>
        <v>0</v>
      </c>
      <c r="L44" s="88">
        <f>+G44*D44</f>
        <v>86.055199999999985</v>
      </c>
      <c r="M44" s="88">
        <f>+H44*D44</f>
        <v>0</v>
      </c>
      <c r="N44" s="88">
        <f>+I44*D44</f>
        <v>117.34799999999998</v>
      </c>
      <c r="O44" s="88"/>
    </row>
    <row r="45" spans="1:17" ht="16.5" thickBot="1">
      <c r="A45" s="81">
        <v>40</v>
      </c>
      <c r="B45" s="379" t="s">
        <v>7</v>
      </c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1"/>
      <c r="N45" s="82">
        <f>SUM(N46:N47)</f>
        <v>144.32599999999999</v>
      </c>
      <c r="O45" s="83"/>
      <c r="P45" s="84">
        <f>+N45/N55</f>
        <v>0.22501488428261987</v>
      </c>
    </row>
    <row r="46" spans="1:17" ht="30">
      <c r="A46" s="85">
        <v>30.3</v>
      </c>
      <c r="B46" s="90" t="s">
        <v>164</v>
      </c>
      <c r="C46" s="85" t="s">
        <v>122</v>
      </c>
      <c r="D46" s="92">
        <v>7.93</v>
      </c>
      <c r="E46" s="88">
        <v>5.2</v>
      </c>
      <c r="F46" s="88">
        <v>6</v>
      </c>
      <c r="G46" s="88">
        <v>1.75</v>
      </c>
      <c r="H46" s="88">
        <v>0</v>
      </c>
      <c r="I46" s="88">
        <f>+E46+F46+G46+H46</f>
        <v>12.95</v>
      </c>
      <c r="J46" s="88">
        <f>+E46*D46</f>
        <v>41.235999999999997</v>
      </c>
      <c r="K46" s="88">
        <f>+F46*D46</f>
        <v>47.58</v>
      </c>
      <c r="L46" s="88">
        <f>+G46*D46</f>
        <v>13.8775</v>
      </c>
      <c r="M46" s="88">
        <f>+H46*D46</f>
        <v>0</v>
      </c>
      <c r="N46" s="88">
        <f>+I46*D46</f>
        <v>102.69349999999999</v>
      </c>
      <c r="O46" s="88"/>
    </row>
    <row r="47" spans="1:17" ht="30.75" thickBot="1">
      <c r="A47" s="85">
        <v>30.4</v>
      </c>
      <c r="B47" s="90" t="s">
        <v>165</v>
      </c>
      <c r="C47" s="85" t="s">
        <v>122</v>
      </c>
      <c r="D47" s="92">
        <v>7.93</v>
      </c>
      <c r="E47" s="88">
        <v>1.5</v>
      </c>
      <c r="F47" s="88">
        <v>2.5</v>
      </c>
      <c r="G47" s="88">
        <v>1.25</v>
      </c>
      <c r="H47" s="88">
        <v>0</v>
      </c>
      <c r="I47" s="88">
        <f>+E47+F47+G47+H47</f>
        <v>5.25</v>
      </c>
      <c r="J47" s="88">
        <f>+E47*D47</f>
        <v>11.895</v>
      </c>
      <c r="K47" s="88">
        <f>+F47*D47</f>
        <v>19.824999999999999</v>
      </c>
      <c r="L47" s="88">
        <f>+G47*D47</f>
        <v>9.9124999999999996</v>
      </c>
      <c r="M47" s="88">
        <f>+H47*D47</f>
        <v>0</v>
      </c>
      <c r="N47" s="88">
        <f>+I47*D47</f>
        <v>41.6325</v>
      </c>
      <c r="O47" s="88"/>
    </row>
    <row r="48" spans="1:17" ht="16.5" thickBot="1">
      <c r="A48" s="81">
        <v>50</v>
      </c>
      <c r="B48" s="379" t="s">
        <v>142</v>
      </c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1"/>
      <c r="N48" s="82">
        <f>+N49+N50</f>
        <v>206.16133333333335</v>
      </c>
      <c r="O48" s="83"/>
      <c r="P48" s="84">
        <f>+N48/N55</f>
        <v>0.3214207319786499</v>
      </c>
    </row>
    <row r="49" spans="1:16" ht="45">
      <c r="A49" s="85">
        <v>50.1</v>
      </c>
      <c r="B49" s="90" t="s">
        <v>215</v>
      </c>
      <c r="C49" s="85" t="s">
        <v>137</v>
      </c>
      <c r="D49" s="92">
        <f>+'Wood Rural'!Q651</f>
        <v>66.916666666666671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30.112500000000004</v>
      </c>
      <c r="K49" s="88">
        <f t="shared" si="2"/>
        <v>66.916666666666671</v>
      </c>
      <c r="L49" s="88">
        <f t="shared" si="3"/>
        <v>6.6916666666666673</v>
      </c>
      <c r="M49" s="88">
        <f t="shared" si="4"/>
        <v>0</v>
      </c>
      <c r="N49" s="88">
        <f t="shared" si="5"/>
        <v>103.72083333333335</v>
      </c>
      <c r="O49" s="88"/>
    </row>
    <row r="50" spans="1:16" ht="45.75" thickBot="1">
      <c r="A50" s="85">
        <v>50.2</v>
      </c>
      <c r="B50" s="90" t="s">
        <v>144</v>
      </c>
      <c r="C50" s="85" t="s">
        <v>122</v>
      </c>
      <c r="D50" s="87">
        <v>9.7100000000000009</v>
      </c>
      <c r="E50" s="88">
        <v>2.25</v>
      </c>
      <c r="F50" s="88">
        <v>7.65</v>
      </c>
      <c r="G50" s="88">
        <v>0.65</v>
      </c>
      <c r="H50" s="88">
        <v>0</v>
      </c>
      <c r="I50" s="88">
        <f t="shared" si="0"/>
        <v>10.55</v>
      </c>
      <c r="J50" s="88">
        <f t="shared" si="1"/>
        <v>21.847500000000004</v>
      </c>
      <c r="K50" s="88">
        <f t="shared" si="2"/>
        <v>74.281500000000008</v>
      </c>
      <c r="L50" s="88">
        <f t="shared" si="3"/>
        <v>6.3115000000000006</v>
      </c>
      <c r="M50" s="88">
        <f t="shared" si="4"/>
        <v>0</v>
      </c>
      <c r="N50" s="88">
        <f t="shared" si="5"/>
        <v>102.44050000000001</v>
      </c>
      <c r="O50" s="88"/>
    </row>
    <row r="51" spans="1:16" ht="16.5" thickBot="1">
      <c r="A51" s="81">
        <v>60</v>
      </c>
      <c r="B51" s="379" t="s">
        <v>233</v>
      </c>
      <c r="C51" s="380"/>
      <c r="D51" s="380"/>
      <c r="E51" s="380"/>
      <c r="F51" s="380"/>
      <c r="G51" s="380"/>
      <c r="H51" s="380"/>
      <c r="I51" s="380"/>
      <c r="J51" s="380"/>
      <c r="K51" s="380"/>
      <c r="L51" s="380"/>
      <c r="M51" s="381"/>
      <c r="N51" s="82">
        <f>SUM(N52:N52)</f>
        <v>60</v>
      </c>
      <c r="O51" s="83"/>
      <c r="P51" s="84">
        <f>+N51/N55</f>
        <v>9.3544427594177013E-2</v>
      </c>
    </row>
    <row r="52" spans="1:16" ht="45.75" thickBot="1">
      <c r="A52" s="85">
        <v>60.1</v>
      </c>
      <c r="B52" s="90" t="s">
        <v>179</v>
      </c>
      <c r="C52" s="85" t="s">
        <v>152</v>
      </c>
      <c r="D52" s="87">
        <v>1</v>
      </c>
      <c r="E52" s="88">
        <v>0</v>
      </c>
      <c r="F52" s="88">
        <v>0</v>
      </c>
      <c r="G52" s="88">
        <v>0</v>
      </c>
      <c r="H52" s="88">
        <v>60</v>
      </c>
      <c r="I52" s="88">
        <f>+E52+F52+G52+H52</f>
        <v>60</v>
      </c>
      <c r="J52" s="88">
        <f>+E52*D52</f>
        <v>0</v>
      </c>
      <c r="K52" s="88">
        <f>+F52*D52</f>
        <v>0</v>
      </c>
      <c r="L52" s="88">
        <f>+G52*D52</f>
        <v>0</v>
      </c>
      <c r="M52" s="88">
        <f>+H52*D52</f>
        <v>60</v>
      </c>
      <c r="N52" s="88">
        <f>+I52*D52</f>
        <v>60</v>
      </c>
      <c r="O52" s="88"/>
    </row>
    <row r="53" spans="1:16" ht="16.5" thickBot="1">
      <c r="A53" s="81">
        <v>100</v>
      </c>
      <c r="B53" s="379" t="s">
        <v>158</v>
      </c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1"/>
      <c r="N53" s="82">
        <f>SUM(N54)</f>
        <v>5.9450000000000003</v>
      </c>
      <c r="O53" s="83"/>
      <c r="P53" s="84">
        <f>+N53/N55</f>
        <v>9.2686937007897072E-3</v>
      </c>
    </row>
    <row r="54" spans="1:16" ht="18" thickBot="1">
      <c r="A54" s="85">
        <v>100.1</v>
      </c>
      <c r="B54" s="86" t="s">
        <v>159</v>
      </c>
      <c r="C54" s="85" t="s">
        <v>122</v>
      </c>
      <c r="D54" s="87">
        <f>+D36</f>
        <v>11.89</v>
      </c>
      <c r="E54" s="88">
        <v>0.3</v>
      </c>
      <c r="F54" s="88">
        <v>0</v>
      </c>
      <c r="G54" s="88">
        <v>0.2</v>
      </c>
      <c r="H54" s="88">
        <v>0</v>
      </c>
      <c r="I54" s="88">
        <f>+E54+F54+G54+H54</f>
        <v>0.5</v>
      </c>
      <c r="J54" s="88">
        <f>+E54*D54</f>
        <v>3.5670000000000002</v>
      </c>
      <c r="K54" s="88">
        <f>+F54*D54</f>
        <v>0</v>
      </c>
      <c r="L54" s="88">
        <f>+G54*D54</f>
        <v>2.3780000000000001</v>
      </c>
      <c r="M54" s="88">
        <f>+H54*D54</f>
        <v>0</v>
      </c>
      <c r="N54" s="88">
        <f>+I54*D54</f>
        <v>5.9450000000000003</v>
      </c>
      <c r="O54" s="88"/>
    </row>
    <row r="55" spans="1:16" ht="16.5" thickBot="1">
      <c r="A55" s="95"/>
      <c r="B55" s="388" t="s">
        <v>160</v>
      </c>
      <c r="C55" s="389"/>
      <c r="D55" s="389"/>
      <c r="E55" s="389"/>
      <c r="F55" s="389"/>
      <c r="G55" s="389"/>
      <c r="H55" s="389"/>
      <c r="I55" s="389"/>
      <c r="J55" s="389"/>
      <c r="K55" s="389"/>
      <c r="L55" s="389"/>
      <c r="M55" s="390"/>
      <c r="N55" s="96">
        <f>+N53+N51+N48+N45+N42+N38+N35</f>
        <v>641.40645833333315</v>
      </c>
      <c r="O55" s="97">
        <f>+G22</f>
        <v>0</v>
      </c>
      <c r="P55" s="98">
        <f>+SUM(P35:P53)</f>
        <v>1.0000000000000004</v>
      </c>
    </row>
    <row r="56" spans="1:16">
      <c r="A56" s="85"/>
      <c r="B56" s="99"/>
      <c r="C56" s="85"/>
      <c r="D56" s="87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</row>
  </sheetData>
  <dataConsolidate/>
  <mergeCells count="45">
    <mergeCell ref="B48:M48"/>
    <mergeCell ref="B51:M51"/>
    <mergeCell ref="B53:M53"/>
    <mergeCell ref="B55:M55"/>
    <mergeCell ref="A33:N33"/>
    <mergeCell ref="A34:N34"/>
    <mergeCell ref="B35:M35"/>
    <mergeCell ref="B38:M38"/>
    <mergeCell ref="B42:M42"/>
    <mergeCell ref="B45:M45"/>
    <mergeCell ref="A29:C29"/>
    <mergeCell ref="A30:N30"/>
    <mergeCell ref="A31:A32"/>
    <mergeCell ref="B31:B32"/>
    <mergeCell ref="C31:C32"/>
    <mergeCell ref="D31:D32"/>
    <mergeCell ref="E31:I31"/>
    <mergeCell ref="J31:N31"/>
    <mergeCell ref="A27:D27"/>
    <mergeCell ref="E27:F27"/>
    <mergeCell ref="J27:K27"/>
    <mergeCell ref="M27:N27"/>
    <mergeCell ref="A28:D28"/>
    <mergeCell ref="E28:F28"/>
    <mergeCell ref="J28:K28"/>
    <mergeCell ref="M28:N28"/>
    <mergeCell ref="A25:D25"/>
    <mergeCell ref="E25:F25"/>
    <mergeCell ref="I25:L25"/>
    <mergeCell ref="M25:N25"/>
    <mergeCell ref="A26:D26"/>
    <mergeCell ref="E26:F26"/>
    <mergeCell ref="I26:J26"/>
    <mergeCell ref="K24:N24"/>
    <mergeCell ref="A1:N1"/>
    <mergeCell ref="A2:N2"/>
    <mergeCell ref="A18:N18"/>
    <mergeCell ref="A20:F20"/>
    <mergeCell ref="A21:D21"/>
    <mergeCell ref="E21:F21"/>
    <mergeCell ref="A22:D22"/>
    <mergeCell ref="E22:F22"/>
    <mergeCell ref="A24:D24"/>
    <mergeCell ref="E24:F24"/>
    <mergeCell ref="I24:J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1"/>
  <sheetViews>
    <sheetView showGridLines="0" topLeftCell="A40" zoomScale="90" zoomScaleNormal="90" workbookViewId="0">
      <selection activeCell="K15" sqref="K15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234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4" t="s">
        <v>235</v>
      </c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5" t="s">
        <v>92</v>
      </c>
      <c r="B20" s="346"/>
      <c r="C20" s="346"/>
      <c r="D20" s="346"/>
      <c r="E20" s="346"/>
      <c r="F20" s="347"/>
      <c r="G20" s="348" t="s">
        <v>213</v>
      </c>
      <c r="H20" s="398"/>
      <c r="I20" s="398"/>
      <c r="J20" s="349"/>
      <c r="K20" s="350" t="s">
        <v>96</v>
      </c>
      <c r="L20" s="351"/>
      <c r="M20" s="348" t="s">
        <v>98</v>
      </c>
      <c r="N20" s="349"/>
      <c r="O20" s="56"/>
      <c r="P20" s="57"/>
    </row>
    <row r="21" spans="1:16" ht="21">
      <c r="A21" s="328" t="s">
        <v>99</v>
      </c>
      <c r="B21" s="329"/>
      <c r="C21" s="329"/>
      <c r="D21" s="330"/>
      <c r="E21" s="331">
        <f>+G21+K21+M21</f>
        <v>19290.708458333334</v>
      </c>
      <c r="F21" s="332"/>
      <c r="G21" s="333">
        <f>+N75</f>
        <v>14808.489783333334</v>
      </c>
      <c r="H21" s="399"/>
      <c r="I21" s="399"/>
      <c r="J21" s="334"/>
      <c r="K21" s="333">
        <f>+N108</f>
        <v>1681.9486749999999</v>
      </c>
      <c r="L21" s="335"/>
      <c r="M21" s="333">
        <f>+N121</f>
        <v>2800.27</v>
      </c>
      <c r="N21" s="334"/>
      <c r="O21" s="60"/>
      <c r="P21" s="61"/>
    </row>
    <row r="22" spans="1:16" ht="21.75" thickBot="1">
      <c r="A22" s="336" t="s">
        <v>100</v>
      </c>
      <c r="B22" s="337"/>
      <c r="C22" s="337"/>
      <c r="D22" s="337"/>
      <c r="E22" s="338">
        <f>+G22+K22</f>
        <v>12765.870333333334</v>
      </c>
      <c r="F22" s="339"/>
      <c r="G22" s="400">
        <f>+N50+N55+N58+N60+N66+N70</f>
        <v>11575.104358333334</v>
      </c>
      <c r="H22" s="401"/>
      <c r="I22" s="401"/>
      <c r="J22" s="402"/>
      <c r="K22" s="340">
        <f>+N88+N94+N101+N103</f>
        <v>1190.7659749999998</v>
      </c>
      <c r="L22" s="341"/>
      <c r="M22" s="400"/>
      <c r="N22" s="402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59" t="s">
        <v>101</v>
      </c>
      <c r="B24" s="360"/>
      <c r="C24" s="360"/>
      <c r="D24" s="360"/>
      <c r="E24" s="331">
        <f>+N51+N53+N56+N59+N61+N89+N91+N95+N96</f>
        <v>6260.3233333333346</v>
      </c>
      <c r="F24" s="332"/>
      <c r="G24" s="71">
        <f>+E24/E21</f>
        <v>0.32452531988937694</v>
      </c>
      <c r="H24" s="68"/>
      <c r="I24" s="361">
        <f>+E21-E24</f>
        <v>13030.385125000001</v>
      </c>
      <c r="J24" s="361"/>
      <c r="K24" s="357"/>
      <c r="L24" s="357"/>
      <c r="M24" s="357"/>
      <c r="N24" s="357"/>
      <c r="O24" s="66"/>
      <c r="P24" s="66"/>
    </row>
    <row r="25" spans="1:16" ht="21.75" thickBot="1">
      <c r="A25" s="352" t="s">
        <v>102</v>
      </c>
      <c r="B25" s="353"/>
      <c r="C25" s="353"/>
      <c r="D25" s="353"/>
      <c r="E25" s="354">
        <f>+L36+L37+L39+L40+L41+L43+L44+L45+L46+L47+L48+L49+L51+L52+L53+L54+L56+L57+L59+L61+L62+L63+L67+L68+L69+L71+L72+L74+L79+L80+L82+L83+L84+L86+L87+L89+L90+L91+L92+L93+L95+L96+L97+L99+L100+L102+L104+L105+L107+L114+L112+L113+L115+L116+L118+L120+L64+L65</f>
        <v>1428.0526583333335</v>
      </c>
      <c r="F25" s="355"/>
      <c r="G25" s="72">
        <f>+E25/E21</f>
        <v>7.4028004799193026E-2</v>
      </c>
      <c r="H25" s="68"/>
      <c r="I25" s="362" t="s">
        <v>103</v>
      </c>
      <c r="J25" s="363"/>
      <c r="K25" s="363"/>
      <c r="L25" s="363"/>
      <c r="M25" s="364">
        <f>+E21-E24</f>
        <v>13030.385125000001</v>
      </c>
      <c r="N25" s="365"/>
      <c r="O25" s="66"/>
      <c r="P25" s="66"/>
    </row>
    <row r="26" spans="1:16" ht="21">
      <c r="A26" s="352" t="s">
        <v>104</v>
      </c>
      <c r="B26" s="353"/>
      <c r="C26" s="353"/>
      <c r="D26" s="353"/>
      <c r="E26" s="354">
        <f>+J36+J37+J39+J40+J41+J44+J43+J45+J46+J47+J48+J49+J51+J52+J53+J54+J56+J57+J59+J61+J62+J63+J67+J68+J69+J71+J72+J74+J79+J80+J82+J83+J84+J86+J87+J89+J90+J91+J92+J93+J95+J96+J97+J99+J100+J102+J104+J105+J107+J112+J113+J115+J114+J116+J118+J120+J64+J65</f>
        <v>5573.6259666666665</v>
      </c>
      <c r="F26" s="355"/>
      <c r="G26" s="72">
        <f>+E26/E21</f>
        <v>0.28892800794254564</v>
      </c>
      <c r="H26" s="68"/>
      <c r="I26" s="356"/>
      <c r="J26" s="356"/>
      <c r="K26" s="69"/>
      <c r="L26" s="70"/>
      <c r="M26" s="68"/>
      <c r="N26" s="66"/>
      <c r="O26" s="66"/>
      <c r="P26" s="66"/>
    </row>
    <row r="27" spans="1:16" ht="21">
      <c r="A27" s="352" t="s">
        <v>105</v>
      </c>
      <c r="B27" s="353"/>
      <c r="C27" s="353"/>
      <c r="D27" s="353"/>
      <c r="E27" s="354">
        <f>+K36+K37+K39+K40+K41+K44+K43+K45+K46+K47+K48+K49+K51+K52+K53+K54+K56+K57+K59+K61+K62+K63+K67+K68+K69+K71+K72+K74+K79+K80+K82+K83+K84+K86+K87+K89+K90+K91+K92+K93+K95+K96+K97+K99+K100+K102+K104+K105+K107+K112+K113+K115+K114+K116+K118+K120+K64+K65</f>
        <v>11389.029833333334</v>
      </c>
      <c r="F27" s="355"/>
      <c r="G27" s="72">
        <f>+E27/E21</f>
        <v>0.59038940212760416</v>
      </c>
      <c r="H27" s="68"/>
      <c r="I27" s="69"/>
      <c r="J27" s="357">
        <f>+E25+E26+E27+E28</f>
        <v>19290.708458333334</v>
      </c>
      <c r="K27" s="358"/>
      <c r="L27" s="70"/>
      <c r="M27" s="357"/>
      <c r="N27" s="357"/>
      <c r="O27" s="66"/>
      <c r="P27" s="66"/>
    </row>
    <row r="28" spans="1:16" ht="21.75" thickBot="1">
      <c r="A28" s="336" t="s">
        <v>106</v>
      </c>
      <c r="B28" s="337"/>
      <c r="C28" s="337"/>
      <c r="D28" s="337"/>
      <c r="E28" s="338">
        <f>+M114+M116</f>
        <v>900</v>
      </c>
      <c r="F28" s="339"/>
      <c r="G28" s="72">
        <f>+E28/E21</f>
        <v>4.6654585130657122E-2</v>
      </c>
      <c r="H28" s="68"/>
      <c r="I28" s="69"/>
      <c r="J28" s="357"/>
      <c r="K28" s="358"/>
      <c r="L28" s="70"/>
      <c r="M28" s="357"/>
      <c r="N28" s="357"/>
      <c r="O28" s="66"/>
      <c r="P28" s="66"/>
    </row>
    <row r="29" spans="1:16" ht="21.75" thickBot="1">
      <c r="A29" s="378"/>
      <c r="B29" s="378"/>
      <c r="C29" s="378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6" t="s">
        <v>107</v>
      </c>
      <c r="B30" s="367"/>
      <c r="C30" s="367"/>
      <c r="D30" s="367"/>
      <c r="E30" s="367"/>
      <c r="F30" s="367"/>
      <c r="G30" s="367"/>
      <c r="H30" s="367"/>
      <c r="I30" s="367"/>
      <c r="J30" s="367"/>
      <c r="K30" s="367"/>
      <c r="L30" s="367"/>
      <c r="M30" s="367"/>
      <c r="N30" s="368"/>
      <c r="O30" s="73"/>
    </row>
    <row r="31" spans="1:16">
      <c r="A31" s="369" t="s">
        <v>108</v>
      </c>
      <c r="B31" s="371" t="s">
        <v>109</v>
      </c>
      <c r="C31" s="371" t="s">
        <v>110</v>
      </c>
      <c r="D31" s="373" t="s">
        <v>111</v>
      </c>
      <c r="E31" s="375" t="s">
        <v>112</v>
      </c>
      <c r="F31" s="376"/>
      <c r="G31" s="376"/>
      <c r="H31" s="376"/>
      <c r="I31" s="376"/>
      <c r="J31" s="369" t="s">
        <v>113</v>
      </c>
      <c r="K31" s="371"/>
      <c r="L31" s="371"/>
      <c r="M31" s="371"/>
      <c r="N31" s="377"/>
      <c r="O31" s="74"/>
    </row>
    <row r="32" spans="1:16" ht="26.25" thickBot="1">
      <c r="A32" s="370"/>
      <c r="B32" s="372"/>
      <c r="C32" s="372"/>
      <c r="D32" s="374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2"/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4"/>
      <c r="O33" s="80"/>
    </row>
    <row r="34" spans="1:17" ht="24" thickBot="1">
      <c r="A34" s="385" t="s">
        <v>214</v>
      </c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7"/>
      <c r="O34" s="80"/>
    </row>
    <row r="35" spans="1:17" ht="16.5" thickBot="1">
      <c r="A35" s="81">
        <v>10</v>
      </c>
      <c r="B35" s="379" t="s">
        <v>120</v>
      </c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1"/>
      <c r="N35" s="82">
        <f>+SUM(N36:N37)</f>
        <v>49.701599999999999</v>
      </c>
      <c r="O35" s="83"/>
      <c r="P35" s="84">
        <f>+N35/N75</f>
        <v>3.3562909335925787E-3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9" si="0">+E37+F37+G37+H37</f>
        <v>0.42999999999999994</v>
      </c>
      <c r="J37" s="88">
        <f t="shared" ref="J37:J69" si="1">+E37*D37</f>
        <v>11.4696</v>
      </c>
      <c r="K37" s="88">
        <f t="shared" ref="K37:K69" si="2">+F37*D37</f>
        <v>9.5579999999999998</v>
      </c>
      <c r="L37" s="88">
        <f t="shared" ref="L37:L69" si="3">+G37*D37</f>
        <v>6.3719999999999999</v>
      </c>
      <c r="M37" s="88">
        <f t="shared" ref="M37:M69" si="4">+H37*D37</f>
        <v>0</v>
      </c>
      <c r="N37" s="88">
        <f t="shared" ref="N37:N69" si="5">+I37*D37</f>
        <v>27.399599999999996</v>
      </c>
      <c r="O37" s="88"/>
    </row>
    <row r="38" spans="1:17" ht="16.5" thickBot="1">
      <c r="A38" s="81">
        <v>20</v>
      </c>
      <c r="B38" s="379" t="s">
        <v>124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1"/>
      <c r="N38" s="82">
        <f>+N39+N40+N41</f>
        <v>186.26160000000002</v>
      </c>
      <c r="O38" s="83"/>
      <c r="P38" s="84">
        <f>+N38/N75</f>
        <v>1.2578028058582571E-2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79" t="s">
        <v>6</v>
      </c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1"/>
      <c r="N42" s="82">
        <f>SUM(N43:O49)</f>
        <v>2965.5622250000001</v>
      </c>
      <c r="O42" s="83"/>
      <c r="P42" s="84">
        <f>+N42/N75</f>
        <v>0.20026094952219115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19.97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39.94</v>
      </c>
      <c r="K43" s="88">
        <f t="shared" si="2"/>
        <v>0</v>
      </c>
      <c r="L43" s="88">
        <f t="shared" si="3"/>
        <v>11.582599999999999</v>
      </c>
      <c r="M43" s="88">
        <f t="shared" si="4"/>
        <v>0</v>
      </c>
      <c r="N43" s="88">
        <f t="shared" si="5"/>
        <v>51.522599999999997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3.33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9.99</v>
      </c>
      <c r="K44" s="88">
        <f t="shared" si="2"/>
        <v>10.8225</v>
      </c>
      <c r="L44" s="88">
        <f t="shared" si="3"/>
        <v>6.66</v>
      </c>
      <c r="M44" s="88">
        <f t="shared" si="4"/>
        <v>0</v>
      </c>
      <c r="N44" s="88">
        <f t="shared" si="5"/>
        <v>27.4725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25.361899999999999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25.361899999999999</v>
      </c>
      <c r="K45" s="88">
        <f t="shared" si="2"/>
        <v>0</v>
      </c>
      <c r="L45" s="88">
        <f t="shared" si="3"/>
        <v>69.745224999999991</v>
      </c>
      <c r="M45" s="88">
        <f t="shared" si="4"/>
        <v>0</v>
      </c>
      <c r="N45" s="88">
        <f t="shared" si="5"/>
        <v>95.107124999999996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v>1430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357.5</v>
      </c>
      <c r="K46" s="88">
        <f t="shared" si="2"/>
        <v>429</v>
      </c>
      <c r="L46" s="88">
        <f t="shared" si="3"/>
        <v>71.5</v>
      </c>
      <c r="M46" s="88">
        <f t="shared" si="4"/>
        <v>0</v>
      </c>
      <c r="N46" s="88">
        <f t="shared" si="5"/>
        <v>858.00000000000011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v>1100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220</v>
      </c>
      <c r="K47" s="88">
        <f t="shared" si="2"/>
        <v>330</v>
      </c>
      <c r="L47" s="88">
        <f t="shared" si="3"/>
        <v>55</v>
      </c>
      <c r="M47" s="88">
        <f t="shared" si="4"/>
        <v>0</v>
      </c>
      <c r="N47" s="88">
        <f t="shared" si="5"/>
        <v>605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v>763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137.34</v>
      </c>
      <c r="K48" s="88">
        <f t="shared" si="2"/>
        <v>228.9</v>
      </c>
      <c r="L48" s="88">
        <f t="shared" si="3"/>
        <v>38.15</v>
      </c>
      <c r="M48" s="88">
        <f t="shared" si="4"/>
        <v>0</v>
      </c>
      <c r="N48" s="88">
        <f t="shared" si="5"/>
        <v>404.39000000000004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v>6.14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87.49499999999999</v>
      </c>
      <c r="K49" s="88">
        <f t="shared" si="2"/>
        <v>741.40499999999997</v>
      </c>
      <c r="L49" s="88">
        <f t="shared" si="3"/>
        <v>95.17</v>
      </c>
      <c r="M49" s="88">
        <f t="shared" si="4"/>
        <v>0</v>
      </c>
      <c r="N49" s="88">
        <f t="shared" si="5"/>
        <v>924.06999999999994</v>
      </c>
      <c r="O49" s="88"/>
    </row>
    <row r="50" spans="1:16" ht="16.5" thickBot="1">
      <c r="A50" s="81">
        <v>40</v>
      </c>
      <c r="B50" s="379" t="s">
        <v>8</v>
      </c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1"/>
      <c r="N50" s="82">
        <f>SUM(N51:N54)</f>
        <v>4653.0730666666668</v>
      </c>
      <c r="O50" s="83"/>
      <c r="P50" s="84">
        <f>+N50/N75</f>
        <v>0.31421658351033266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Rural'!Q656</f>
        <v>1502.3333333333333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676.05</v>
      </c>
      <c r="K51" s="88">
        <f t="shared" si="2"/>
        <v>1502.3333333333333</v>
      </c>
      <c r="L51" s="88">
        <f t="shared" si="3"/>
        <v>150.23333333333332</v>
      </c>
      <c r="M51" s="88">
        <f t="shared" si="4"/>
        <v>0</v>
      </c>
      <c r="N51" s="88">
        <f t="shared" si="5"/>
        <v>2328.6166666666668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80.599999999999994</v>
      </c>
      <c r="G52" s="94">
        <v>20</v>
      </c>
      <c r="H52" s="88">
        <v>0</v>
      </c>
      <c r="I52" s="88">
        <f t="shared" si="0"/>
        <v>100.6</v>
      </c>
      <c r="J52" s="88">
        <f t="shared" si="1"/>
        <v>0</v>
      </c>
      <c r="K52" s="88">
        <f t="shared" si="2"/>
        <v>80.599999999999994</v>
      </c>
      <c r="L52" s="88">
        <f t="shared" si="3"/>
        <v>20</v>
      </c>
      <c r="M52" s="88">
        <f t="shared" si="4"/>
        <v>0</v>
      </c>
      <c r="N52" s="88">
        <f t="shared" si="5"/>
        <v>100.6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1502.3333333333333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300.46666666666664</v>
      </c>
      <c r="K53" s="88">
        <f t="shared" si="2"/>
        <v>75.11666666666666</v>
      </c>
      <c r="L53" s="88">
        <f t="shared" si="3"/>
        <v>120.18666666666667</v>
      </c>
      <c r="M53" s="88">
        <f t="shared" si="4"/>
        <v>0</v>
      </c>
      <c r="N53" s="88">
        <f t="shared" si="5"/>
        <v>495.77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v>84.96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467.28</v>
      </c>
      <c r="K54" s="88">
        <f t="shared" si="2"/>
        <v>1260.8063999999999</v>
      </c>
      <c r="L54" s="88">
        <f t="shared" si="3"/>
        <v>0</v>
      </c>
      <c r="M54" s="88">
        <f t="shared" si="4"/>
        <v>0</v>
      </c>
      <c r="N54" s="88">
        <f t="shared" si="5"/>
        <v>1728.0863999999999</v>
      </c>
      <c r="O54" s="88"/>
    </row>
    <row r="55" spans="1:16" ht="16.5" thickBot="1">
      <c r="A55" s="81">
        <v>50</v>
      </c>
      <c r="B55" s="379" t="s">
        <v>142</v>
      </c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1"/>
      <c r="N55" s="82">
        <f>+N56+N57</f>
        <v>1540.6239583333333</v>
      </c>
      <c r="O55" s="83"/>
      <c r="P55" s="84">
        <f>+N55/N75</f>
        <v>0.10403653450652851</v>
      </c>
    </row>
    <row r="56" spans="1:16" ht="45">
      <c r="A56" s="85">
        <v>50.1</v>
      </c>
      <c r="B56" s="90" t="s">
        <v>215</v>
      </c>
      <c r="C56" s="85" t="s">
        <v>137</v>
      </c>
      <c r="D56" s="92">
        <f>+'Wood Rural'!Q729</f>
        <v>522.60416666666663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235.171875</v>
      </c>
      <c r="K56" s="88">
        <f t="shared" si="2"/>
        <v>522.60416666666663</v>
      </c>
      <c r="L56" s="88">
        <f t="shared" si="3"/>
        <v>52.260416666666664</v>
      </c>
      <c r="M56" s="88">
        <f t="shared" si="4"/>
        <v>0</v>
      </c>
      <c r="N56" s="88">
        <f t="shared" si="5"/>
        <v>810.03645833333326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92">
        <v>69.25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155.8125</v>
      </c>
      <c r="K57" s="88">
        <f t="shared" si="2"/>
        <v>529.76250000000005</v>
      </c>
      <c r="L57" s="88">
        <f t="shared" si="3"/>
        <v>45.012500000000003</v>
      </c>
      <c r="M57" s="88">
        <f t="shared" si="4"/>
        <v>0</v>
      </c>
      <c r="N57" s="88">
        <f t="shared" si="5"/>
        <v>730.58750000000009</v>
      </c>
      <c r="O57" s="88"/>
    </row>
    <row r="58" spans="1:16" ht="16.5" thickBot="1">
      <c r="A58" s="81">
        <v>60</v>
      </c>
      <c r="B58" s="379" t="s">
        <v>145</v>
      </c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1"/>
      <c r="N58" s="82">
        <f>SUM(N59:N59)</f>
        <v>1395.2649999999999</v>
      </c>
      <c r="O58" s="83"/>
      <c r="P58" s="84">
        <f>+N58/N75</f>
        <v>9.4220614013614229E-2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v>734.35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440.61</v>
      </c>
      <c r="K59" s="88">
        <f t="shared" si="2"/>
        <v>881.22</v>
      </c>
      <c r="L59" s="88">
        <f t="shared" si="3"/>
        <v>73.435000000000002</v>
      </c>
      <c r="M59" s="88">
        <f t="shared" si="4"/>
        <v>0</v>
      </c>
      <c r="N59" s="88">
        <f t="shared" si="5"/>
        <v>1395.2649999999999</v>
      </c>
      <c r="O59" s="88"/>
    </row>
    <row r="60" spans="1:16" ht="16.5" thickBot="1">
      <c r="A60" s="81">
        <v>70</v>
      </c>
      <c r="B60" s="379" t="s">
        <v>7</v>
      </c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1"/>
      <c r="N60" s="82">
        <f>SUM(N61:O65)</f>
        <v>2001.8343333333337</v>
      </c>
      <c r="O60" s="83"/>
      <c r="P60" s="84">
        <f>+N60/N75</f>
        <v>0.13518153185251605</v>
      </c>
    </row>
    <row r="61" spans="1:16" ht="45">
      <c r="A61" s="85">
        <v>70.099999999999994</v>
      </c>
      <c r="B61" s="90" t="s">
        <v>216</v>
      </c>
      <c r="C61" s="93" t="s">
        <v>137</v>
      </c>
      <c r="D61" s="92">
        <f>+'Wood Rural'!Q738</f>
        <v>439.66666666666663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197.85</v>
      </c>
      <c r="K61" s="88">
        <f t="shared" si="2"/>
        <v>439.66666666666663</v>
      </c>
      <c r="L61" s="88">
        <f t="shared" si="3"/>
        <v>43.966666666666669</v>
      </c>
      <c r="M61" s="88">
        <f t="shared" si="4"/>
        <v>0</v>
      </c>
      <c r="N61" s="88">
        <f t="shared" si="5"/>
        <v>681.48333333333335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v>30.74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138.32999999999998</v>
      </c>
      <c r="K62" s="88">
        <f t="shared" si="2"/>
        <v>464.17399999999998</v>
      </c>
      <c r="L62" s="88">
        <f t="shared" si="3"/>
        <v>0</v>
      </c>
      <c r="M62" s="88">
        <f t="shared" si="4"/>
        <v>0</v>
      </c>
      <c r="N62" s="88">
        <f t="shared" si="5"/>
        <v>602.50400000000002</v>
      </c>
      <c r="O62" s="88"/>
    </row>
    <row r="63" spans="1:16" ht="30">
      <c r="A63" s="85">
        <v>70.3</v>
      </c>
      <c r="B63" s="90" t="s">
        <v>149</v>
      </c>
      <c r="C63" s="93" t="s">
        <v>122</v>
      </c>
      <c r="D63" s="92">
        <v>30.74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169.07</v>
      </c>
      <c r="K63" s="88">
        <f t="shared" si="2"/>
        <v>338.14</v>
      </c>
      <c r="L63" s="88">
        <f t="shared" si="3"/>
        <v>32.277000000000001</v>
      </c>
      <c r="M63" s="88">
        <f t="shared" si="4"/>
        <v>0</v>
      </c>
      <c r="N63" s="88">
        <f t="shared" si="5"/>
        <v>539.48699999999997</v>
      </c>
      <c r="O63" s="88"/>
    </row>
    <row r="64" spans="1:16" ht="17.25">
      <c r="A64" s="85">
        <v>70.400000000000006</v>
      </c>
      <c r="B64" s="101" t="s">
        <v>176</v>
      </c>
      <c r="C64" s="93" t="s">
        <v>122</v>
      </c>
      <c r="D64" s="92">
        <v>9.8000000000000007</v>
      </c>
      <c r="E64" s="88">
        <v>5.2</v>
      </c>
      <c r="F64" s="88">
        <v>6</v>
      </c>
      <c r="G64" s="88">
        <v>1.75</v>
      </c>
      <c r="H64" s="88">
        <v>0</v>
      </c>
      <c r="I64" s="88">
        <f t="shared" si="0"/>
        <v>12.95</v>
      </c>
      <c r="J64" s="88">
        <f>+E64*D64</f>
        <v>50.960000000000008</v>
      </c>
      <c r="K64" s="88">
        <f>+F64*D64</f>
        <v>58.800000000000004</v>
      </c>
      <c r="L64" s="88">
        <f>+G64*D64</f>
        <v>17.150000000000002</v>
      </c>
      <c r="M64" s="88">
        <f>+H64*D64</f>
        <v>0</v>
      </c>
      <c r="N64" s="88">
        <f>+I64*D64</f>
        <v>126.91</v>
      </c>
      <c r="O64" s="88"/>
    </row>
    <row r="65" spans="1:16" ht="30.75" thickBot="1">
      <c r="A65" s="85">
        <v>70.5</v>
      </c>
      <c r="B65" s="90" t="s">
        <v>165</v>
      </c>
      <c r="C65" s="93" t="s">
        <v>122</v>
      </c>
      <c r="D65" s="92">
        <v>9.8000000000000007</v>
      </c>
      <c r="E65" s="88">
        <v>1.5</v>
      </c>
      <c r="F65" s="88">
        <v>2.5</v>
      </c>
      <c r="G65" s="88">
        <v>1.25</v>
      </c>
      <c r="H65" s="88">
        <v>0</v>
      </c>
      <c r="I65" s="88">
        <f t="shared" si="0"/>
        <v>5.25</v>
      </c>
      <c r="J65" s="88">
        <f>+E65*D65</f>
        <v>14.700000000000001</v>
      </c>
      <c r="K65" s="88">
        <f>+F65*D65</f>
        <v>24.5</v>
      </c>
      <c r="L65" s="88">
        <f>+G65*D65</f>
        <v>12.25</v>
      </c>
      <c r="M65" s="88">
        <f>+H65*D65</f>
        <v>0</v>
      </c>
      <c r="N65" s="88">
        <f>+I65*D65</f>
        <v>51.45</v>
      </c>
      <c r="O65" s="88"/>
    </row>
    <row r="66" spans="1:16" ht="16.5" thickBot="1">
      <c r="A66" s="81">
        <v>80</v>
      </c>
      <c r="B66" s="379" t="s">
        <v>150</v>
      </c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1"/>
      <c r="N66" s="82">
        <f>SUM(N67:N69)</f>
        <v>1442.25</v>
      </c>
      <c r="O66" s="83"/>
      <c r="P66" s="84">
        <f>+N66/N75</f>
        <v>9.7393456125635727E-2</v>
      </c>
    </row>
    <row r="67" spans="1:16" ht="105">
      <c r="A67" s="85">
        <v>80.099999999999994</v>
      </c>
      <c r="B67" s="90" t="s">
        <v>217</v>
      </c>
      <c r="C67" s="85" t="s">
        <v>152</v>
      </c>
      <c r="D67" s="87">
        <v>6</v>
      </c>
      <c r="E67" s="88">
        <v>45</v>
      </c>
      <c r="F67" s="88">
        <v>102.5</v>
      </c>
      <c r="G67" s="88">
        <v>8</v>
      </c>
      <c r="H67" s="88">
        <v>0</v>
      </c>
      <c r="I67" s="88">
        <f t="shared" si="0"/>
        <v>155.5</v>
      </c>
      <c r="J67" s="88">
        <f t="shared" si="1"/>
        <v>270</v>
      </c>
      <c r="K67" s="88">
        <f t="shared" si="2"/>
        <v>615</v>
      </c>
      <c r="L67" s="88">
        <f t="shared" si="3"/>
        <v>48</v>
      </c>
      <c r="M67" s="88">
        <f t="shared" si="4"/>
        <v>0</v>
      </c>
      <c r="N67" s="88">
        <f t="shared" si="5"/>
        <v>933</v>
      </c>
      <c r="O67" s="88"/>
    </row>
    <row r="68" spans="1:16" ht="60">
      <c r="A68" s="85">
        <v>80.2</v>
      </c>
      <c r="B68" s="90" t="s">
        <v>218</v>
      </c>
      <c r="C68" s="85" t="s">
        <v>152</v>
      </c>
      <c r="D68" s="87">
        <v>2</v>
      </c>
      <c r="E68" s="88">
        <v>16.75</v>
      </c>
      <c r="F68" s="88">
        <v>93.25</v>
      </c>
      <c r="G68" s="88">
        <v>4</v>
      </c>
      <c r="H68" s="88">
        <v>0</v>
      </c>
      <c r="I68" s="88">
        <f t="shared" si="0"/>
        <v>114</v>
      </c>
      <c r="J68" s="88">
        <f t="shared" si="1"/>
        <v>33.5</v>
      </c>
      <c r="K68" s="88">
        <f t="shared" si="2"/>
        <v>186.5</v>
      </c>
      <c r="L68" s="88">
        <f t="shared" si="3"/>
        <v>8</v>
      </c>
      <c r="M68" s="88">
        <f t="shared" si="4"/>
        <v>0</v>
      </c>
      <c r="N68" s="88">
        <f t="shared" si="5"/>
        <v>228</v>
      </c>
      <c r="O68" s="88"/>
    </row>
    <row r="69" spans="1:16" ht="60.75" thickBot="1">
      <c r="A69" s="85">
        <v>80.3</v>
      </c>
      <c r="B69" s="90" t="s">
        <v>219</v>
      </c>
      <c r="C69" s="85" t="s">
        <v>152</v>
      </c>
      <c r="D69" s="87">
        <v>3</v>
      </c>
      <c r="E69" s="88">
        <v>12.75</v>
      </c>
      <c r="F69" s="88">
        <v>77</v>
      </c>
      <c r="G69" s="88">
        <v>4</v>
      </c>
      <c r="H69" s="88">
        <v>0</v>
      </c>
      <c r="I69" s="88">
        <f t="shared" si="0"/>
        <v>93.75</v>
      </c>
      <c r="J69" s="88">
        <f t="shared" si="1"/>
        <v>38.25</v>
      </c>
      <c r="K69" s="88">
        <f t="shared" si="2"/>
        <v>231</v>
      </c>
      <c r="L69" s="88">
        <f t="shared" si="3"/>
        <v>12</v>
      </c>
      <c r="M69" s="88">
        <f t="shared" si="4"/>
        <v>0</v>
      </c>
      <c r="N69" s="88">
        <f t="shared" si="5"/>
        <v>281.25</v>
      </c>
      <c r="O69" s="88"/>
    </row>
    <row r="70" spans="1:16" ht="16.5" thickBot="1">
      <c r="A70" s="81">
        <v>90</v>
      </c>
      <c r="B70" s="379" t="s">
        <v>155</v>
      </c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1"/>
      <c r="N70" s="82">
        <f>SUM(N71:N72)</f>
        <v>542.05799999999999</v>
      </c>
      <c r="O70" s="83"/>
      <c r="P70" s="84">
        <f>+N70/N75</f>
        <v>3.6604542929831757E-2</v>
      </c>
    </row>
    <row r="71" spans="1:16" ht="33" customHeight="1">
      <c r="A71" s="85">
        <v>90.1</v>
      </c>
      <c r="B71" s="90" t="s">
        <v>156</v>
      </c>
      <c r="C71" s="85" t="s">
        <v>122</v>
      </c>
      <c r="D71" s="92">
        <v>63.03</v>
      </c>
      <c r="E71" s="94">
        <v>0.72</v>
      </c>
      <c r="F71" s="94">
        <v>3.5</v>
      </c>
      <c r="G71" s="94">
        <v>0.08</v>
      </c>
      <c r="H71" s="94">
        <v>0</v>
      </c>
      <c r="I71" s="94">
        <f>+E71+F71+G71+H71</f>
        <v>4.3</v>
      </c>
      <c r="J71" s="88">
        <f>+E71*D71</f>
        <v>45.381599999999999</v>
      </c>
      <c r="K71" s="88">
        <f>+F71*D71</f>
        <v>220.60500000000002</v>
      </c>
      <c r="L71" s="88">
        <f>+G71*D71</f>
        <v>5.0423999999999998</v>
      </c>
      <c r="M71" s="88">
        <f>+H71*D71</f>
        <v>0</v>
      </c>
      <c r="N71" s="88">
        <f>+I71*D71</f>
        <v>271.029</v>
      </c>
      <c r="O71" s="88"/>
    </row>
    <row r="72" spans="1:16" ht="33" customHeight="1" thickBot="1">
      <c r="A72" s="85">
        <v>90.2</v>
      </c>
      <c r="B72" s="90" t="s">
        <v>157</v>
      </c>
      <c r="C72" s="85" t="s">
        <v>122</v>
      </c>
      <c r="D72" s="92">
        <v>63.03</v>
      </c>
      <c r="E72" s="94">
        <v>0.72</v>
      </c>
      <c r="F72" s="94">
        <v>3.5</v>
      </c>
      <c r="G72" s="94">
        <v>0.08</v>
      </c>
      <c r="H72" s="94">
        <v>0</v>
      </c>
      <c r="I72" s="94">
        <f>+E72+F72+G72+H72</f>
        <v>4.3</v>
      </c>
      <c r="J72" s="88">
        <f>+E72*D72</f>
        <v>45.381599999999999</v>
      </c>
      <c r="K72" s="88">
        <f>+F72*D72</f>
        <v>220.60500000000002</v>
      </c>
      <c r="L72" s="88">
        <f>+G72*D72</f>
        <v>5.0423999999999998</v>
      </c>
      <c r="M72" s="88">
        <f>+H72*D72</f>
        <v>0</v>
      </c>
      <c r="N72" s="88">
        <f>+I72*D72</f>
        <v>271.029</v>
      </c>
      <c r="O72" s="88"/>
    </row>
    <row r="73" spans="1:16" ht="16.5" thickBot="1">
      <c r="A73" s="81">
        <v>100</v>
      </c>
      <c r="B73" s="379" t="s">
        <v>158</v>
      </c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1"/>
      <c r="N73" s="82">
        <f>SUM(N74)</f>
        <v>31.86</v>
      </c>
      <c r="O73" s="83"/>
      <c r="P73" s="84">
        <f>+N73/N75</f>
        <v>2.1514685471747297E-3</v>
      </c>
    </row>
    <row r="74" spans="1:16" ht="18" thickBot="1">
      <c r="A74" s="85">
        <v>100.1</v>
      </c>
      <c r="B74" s="86" t="s">
        <v>159</v>
      </c>
      <c r="C74" s="85" t="s">
        <v>122</v>
      </c>
      <c r="D74" s="87">
        <f>+D36</f>
        <v>63.72</v>
      </c>
      <c r="E74" s="88">
        <v>0.3</v>
      </c>
      <c r="F74" s="88">
        <v>0</v>
      </c>
      <c r="G74" s="88">
        <v>0.2</v>
      </c>
      <c r="H74" s="88">
        <v>0</v>
      </c>
      <c r="I74" s="88">
        <f>+E74+F74+G74+H74</f>
        <v>0.5</v>
      </c>
      <c r="J74" s="88">
        <f>+E74*D74</f>
        <v>19.116</v>
      </c>
      <c r="K74" s="88">
        <f>+F74*D74</f>
        <v>0</v>
      </c>
      <c r="L74" s="88">
        <f>+G74*D74</f>
        <v>12.744</v>
      </c>
      <c r="M74" s="88">
        <f>+H74*D74</f>
        <v>0</v>
      </c>
      <c r="N74" s="88">
        <f>+I74*D74</f>
        <v>31.86</v>
      </c>
      <c r="O74" s="88"/>
    </row>
    <row r="75" spans="1:16" ht="16.5" thickBot="1">
      <c r="A75" s="95"/>
      <c r="B75" s="388" t="s">
        <v>160</v>
      </c>
      <c r="C75" s="389"/>
      <c r="D75" s="389"/>
      <c r="E75" s="389"/>
      <c r="F75" s="389"/>
      <c r="G75" s="389"/>
      <c r="H75" s="389"/>
      <c r="I75" s="389"/>
      <c r="J75" s="389"/>
      <c r="K75" s="389"/>
      <c r="L75" s="389"/>
      <c r="M75" s="390"/>
      <c r="N75" s="96">
        <f>+N73+N70+N66+N60+N58+N55+N50+N42+N38+N35</f>
        <v>14808.489783333334</v>
      </c>
      <c r="O75" s="97">
        <f>+G22</f>
        <v>11575.104358333334</v>
      </c>
      <c r="P75" s="98">
        <f>+SUM(P35:P73)</f>
        <v>1</v>
      </c>
    </row>
    <row r="76" spans="1:16" ht="16.5" thickBot="1">
      <c r="A76" s="85"/>
      <c r="B76" s="99"/>
      <c r="C76" s="85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1:16" ht="24" thickBot="1">
      <c r="A77" s="385" t="s">
        <v>96</v>
      </c>
      <c r="B77" s="386"/>
      <c r="C77" s="386"/>
      <c r="D77" s="386"/>
      <c r="E77" s="386"/>
      <c r="F77" s="386"/>
      <c r="G77" s="386"/>
      <c r="H77" s="386"/>
      <c r="I77" s="386"/>
      <c r="J77" s="386"/>
      <c r="K77" s="386"/>
      <c r="L77" s="386"/>
      <c r="M77" s="386"/>
      <c r="N77" s="387"/>
      <c r="O77" s="80"/>
    </row>
    <row r="78" spans="1:16" ht="16.5" thickBot="1">
      <c r="A78" s="81">
        <v>10</v>
      </c>
      <c r="B78" s="379" t="s">
        <v>120</v>
      </c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1"/>
      <c r="N78" s="82">
        <f>+SUM(N79:N80)</f>
        <v>2.9016000000000002</v>
      </c>
      <c r="O78" s="83"/>
      <c r="P78" s="84">
        <f>+N78/N108</f>
        <v>1.7251418209892763E-3</v>
      </c>
    </row>
    <row r="79" spans="1:16" ht="17.25">
      <c r="A79" s="85">
        <v>10.1</v>
      </c>
      <c r="B79" s="86" t="s">
        <v>121</v>
      </c>
      <c r="C79" s="85" t="s">
        <v>122</v>
      </c>
      <c r="D79" s="87">
        <v>3.72</v>
      </c>
      <c r="E79" s="88">
        <v>0.15</v>
      </c>
      <c r="F79" s="88">
        <v>0</v>
      </c>
      <c r="G79" s="88">
        <v>0.2</v>
      </c>
      <c r="H79" s="88">
        <v>0</v>
      </c>
      <c r="I79" s="88">
        <f>+E79+F79+G79+H79</f>
        <v>0.35</v>
      </c>
      <c r="J79" s="88">
        <f>+E79*D79</f>
        <v>0.55800000000000005</v>
      </c>
      <c r="K79" s="88">
        <f>+F79*D79</f>
        <v>0</v>
      </c>
      <c r="L79" s="88">
        <f>+G79*D79</f>
        <v>0.74400000000000011</v>
      </c>
      <c r="M79" s="88">
        <f>+H79*D79</f>
        <v>0</v>
      </c>
      <c r="N79" s="88">
        <f>+I79*D79</f>
        <v>1.302</v>
      </c>
      <c r="O79" s="88"/>
    </row>
    <row r="80" spans="1:16" ht="18" thickBot="1">
      <c r="A80" s="85">
        <v>10.199999999999999</v>
      </c>
      <c r="B80" s="86" t="s">
        <v>123</v>
      </c>
      <c r="C80" s="85" t="s">
        <v>122</v>
      </c>
      <c r="D80" s="87">
        <v>3.72</v>
      </c>
      <c r="E80" s="89">
        <v>0.18</v>
      </c>
      <c r="F80" s="89">
        <v>0.15</v>
      </c>
      <c r="G80" s="89">
        <v>0.1</v>
      </c>
      <c r="H80" s="89">
        <v>0</v>
      </c>
      <c r="I80" s="88">
        <f>+E80+F80+G80+H80</f>
        <v>0.42999999999999994</v>
      </c>
      <c r="J80" s="88">
        <f>+E80*D80</f>
        <v>0.66959999999999997</v>
      </c>
      <c r="K80" s="88">
        <f>+F80*D80</f>
        <v>0.55800000000000005</v>
      </c>
      <c r="L80" s="88">
        <f>+G80*D80</f>
        <v>0.37200000000000005</v>
      </c>
      <c r="M80" s="88">
        <f>+H80*D80</f>
        <v>0</v>
      </c>
      <c r="N80" s="88">
        <f>+I80*D80</f>
        <v>1.5995999999999999</v>
      </c>
      <c r="O80" s="88"/>
    </row>
    <row r="81" spans="1:16" ht="16.5" thickBot="1">
      <c r="A81" s="81">
        <v>20</v>
      </c>
      <c r="B81" s="379" t="s">
        <v>124</v>
      </c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1"/>
      <c r="N81" s="82">
        <f>+N82+N83+N84</f>
        <v>10.837800000000001</v>
      </c>
      <c r="O81" s="83"/>
      <c r="P81" s="84">
        <f>+N81/N108</f>
        <v>6.4435973350970427E-3</v>
      </c>
    </row>
    <row r="82" spans="1:16" ht="17.25">
      <c r="A82" s="85">
        <v>20.100000000000001</v>
      </c>
      <c r="B82" s="86" t="s">
        <v>125</v>
      </c>
      <c r="C82" s="85" t="s">
        <v>126</v>
      </c>
      <c r="D82" s="87">
        <v>1.1100000000000001</v>
      </c>
      <c r="E82" s="88">
        <v>0.6</v>
      </c>
      <c r="F82" s="88">
        <v>0</v>
      </c>
      <c r="G82" s="88">
        <v>0.63</v>
      </c>
      <c r="H82" s="88">
        <v>0</v>
      </c>
      <c r="I82" s="88">
        <f>+E82+F82+G82+H82</f>
        <v>1.23</v>
      </c>
      <c r="J82" s="88">
        <f>+E82*D82</f>
        <v>0.66600000000000004</v>
      </c>
      <c r="K82" s="88">
        <f>+F82*D82</f>
        <v>0</v>
      </c>
      <c r="L82" s="88">
        <f>+G82*D82</f>
        <v>0.69930000000000003</v>
      </c>
      <c r="M82" s="88">
        <f>+H82*D82</f>
        <v>0</v>
      </c>
      <c r="N82" s="88">
        <f>+I82*D82</f>
        <v>1.3653000000000002</v>
      </c>
      <c r="O82" s="88"/>
    </row>
    <row r="83" spans="1:16" ht="17.25">
      <c r="A83" s="85">
        <v>20.2</v>
      </c>
      <c r="B83" s="86" t="s">
        <v>127</v>
      </c>
      <c r="C83" s="85" t="s">
        <v>126</v>
      </c>
      <c r="D83" s="87">
        <v>1.86</v>
      </c>
      <c r="E83" s="88">
        <v>0.5</v>
      </c>
      <c r="F83" s="88">
        <v>1</v>
      </c>
      <c r="G83" s="88">
        <v>0.75</v>
      </c>
      <c r="H83" s="88">
        <v>0</v>
      </c>
      <c r="I83" s="88">
        <f>+E83+F83+G83+H83</f>
        <v>2.25</v>
      </c>
      <c r="J83" s="88">
        <f>+E83*D83</f>
        <v>0.93</v>
      </c>
      <c r="K83" s="88">
        <f>+F83*D83</f>
        <v>1.86</v>
      </c>
      <c r="L83" s="88">
        <f>+G83*D83</f>
        <v>1.395</v>
      </c>
      <c r="M83" s="88">
        <f>+H83*D83</f>
        <v>0</v>
      </c>
      <c r="N83" s="88">
        <f>+I83*D83</f>
        <v>4.1850000000000005</v>
      </c>
      <c r="O83" s="88"/>
    </row>
    <row r="84" spans="1:16" ht="30.75" thickBot="1">
      <c r="A84" s="85">
        <v>20.3</v>
      </c>
      <c r="B84" s="90" t="s">
        <v>128</v>
      </c>
      <c r="C84" s="85" t="s">
        <v>126</v>
      </c>
      <c r="D84" s="87">
        <v>1.41</v>
      </c>
      <c r="E84" s="88">
        <v>1</v>
      </c>
      <c r="F84" s="88">
        <v>0</v>
      </c>
      <c r="G84" s="88">
        <v>2.75</v>
      </c>
      <c r="H84" s="88">
        <v>0</v>
      </c>
      <c r="I84" s="88">
        <f>+E84+F84+G84+H84</f>
        <v>3.75</v>
      </c>
      <c r="J84" s="88">
        <f>+E84*D84</f>
        <v>1.41</v>
      </c>
      <c r="K84" s="88">
        <f>+F84*D84</f>
        <v>0</v>
      </c>
      <c r="L84" s="88">
        <f>+G84*D84</f>
        <v>3.8774999999999999</v>
      </c>
      <c r="M84" s="88">
        <f>+H84*D84</f>
        <v>0</v>
      </c>
      <c r="N84" s="88">
        <f>+I84*D84</f>
        <v>5.2874999999999996</v>
      </c>
      <c r="O84" s="88"/>
    </row>
    <row r="85" spans="1:16" ht="16.5" thickBot="1">
      <c r="A85" s="81">
        <v>30</v>
      </c>
      <c r="B85" s="379" t="s">
        <v>171</v>
      </c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1"/>
      <c r="N85" s="82">
        <f>SUM(N86:O87)</f>
        <v>367.29330000000004</v>
      </c>
      <c r="O85" s="83"/>
      <c r="P85" s="84">
        <f>+N85/N108</f>
        <v>0.2183736670799423</v>
      </c>
    </row>
    <row r="86" spans="1:16" ht="30">
      <c r="A86" s="85">
        <v>30.1</v>
      </c>
      <c r="B86" s="90" t="s">
        <v>172</v>
      </c>
      <c r="C86" s="93" t="s">
        <v>126</v>
      </c>
      <c r="D86" s="92">
        <v>29.76</v>
      </c>
      <c r="E86" s="94">
        <v>6</v>
      </c>
      <c r="F86" s="94">
        <v>0</v>
      </c>
      <c r="G86" s="94">
        <v>1.58</v>
      </c>
      <c r="H86" s="88">
        <v>0</v>
      </c>
      <c r="I86" s="88">
        <f>+E86+F86+G86+H86</f>
        <v>7.58</v>
      </c>
      <c r="J86" s="88">
        <f>+E86*D86</f>
        <v>178.56</v>
      </c>
      <c r="K86" s="88">
        <f>+F86*D86</f>
        <v>0</v>
      </c>
      <c r="L86" s="88">
        <f>+G86*D86</f>
        <v>47.020800000000001</v>
      </c>
      <c r="M86" s="88">
        <f>+H86*D86</f>
        <v>0</v>
      </c>
      <c r="N86" s="88">
        <f>+I86*D86</f>
        <v>225.58080000000001</v>
      </c>
      <c r="O86" s="88"/>
    </row>
    <row r="87" spans="1:16" ht="30.75" thickBot="1">
      <c r="A87" s="85">
        <v>30.2</v>
      </c>
      <c r="B87" s="90" t="s">
        <v>128</v>
      </c>
      <c r="C87" s="93" t="s">
        <v>126</v>
      </c>
      <c r="D87" s="92">
        <v>37.79</v>
      </c>
      <c r="E87" s="94">
        <v>1</v>
      </c>
      <c r="F87" s="94">
        <v>0</v>
      </c>
      <c r="G87" s="94">
        <v>2.75</v>
      </c>
      <c r="H87" s="88">
        <v>0</v>
      </c>
      <c r="I87" s="88">
        <f>+E87+F87+G87+H87</f>
        <v>3.75</v>
      </c>
      <c r="J87" s="88">
        <f>+E87*D87</f>
        <v>37.79</v>
      </c>
      <c r="K87" s="88">
        <f>+F87*D87</f>
        <v>0</v>
      </c>
      <c r="L87" s="88">
        <f>+G87*D87</f>
        <v>103.9225</v>
      </c>
      <c r="M87" s="88">
        <f>+H87*D87</f>
        <v>0</v>
      </c>
      <c r="N87" s="88">
        <f>+I87*D87</f>
        <v>141.71250000000001</v>
      </c>
      <c r="O87" s="88"/>
    </row>
    <row r="88" spans="1:16" ht="16.5" thickBot="1">
      <c r="A88" s="81">
        <v>40</v>
      </c>
      <c r="B88" s="379" t="s">
        <v>8</v>
      </c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1"/>
      <c r="N88" s="82">
        <f>SUM(N89:O93)</f>
        <v>678.81759999999997</v>
      </c>
      <c r="O88" s="83"/>
      <c r="P88" s="84">
        <f>+N88/N108</f>
        <v>0.40358996091245175</v>
      </c>
    </row>
    <row r="89" spans="1:16" ht="60">
      <c r="A89" s="85">
        <v>40.1</v>
      </c>
      <c r="B89" s="90" t="s">
        <v>162</v>
      </c>
      <c r="C89" s="93" t="s">
        <v>137</v>
      </c>
      <c r="D89" s="92">
        <f>+'Wood Rural'!Q271</f>
        <v>196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88.2</v>
      </c>
      <c r="K89" s="88">
        <f>+F89*D89</f>
        <v>196</v>
      </c>
      <c r="L89" s="88">
        <f>+G89*D89</f>
        <v>19.600000000000001</v>
      </c>
      <c r="M89" s="88">
        <f>+H89*D89</f>
        <v>0</v>
      </c>
      <c r="N89" s="88">
        <f>+I89*D89</f>
        <v>303.8</v>
      </c>
      <c r="O89" s="88"/>
    </row>
    <row r="90" spans="1:16">
      <c r="A90" s="85">
        <v>40.200000000000003</v>
      </c>
      <c r="B90" s="90" t="s">
        <v>138</v>
      </c>
      <c r="C90" s="93" t="s">
        <v>139</v>
      </c>
      <c r="D90" s="92">
        <v>1</v>
      </c>
      <c r="E90" s="94">
        <v>0</v>
      </c>
      <c r="F90" s="94">
        <v>20.149999999999999</v>
      </c>
      <c r="G90" s="94">
        <v>5</v>
      </c>
      <c r="H90" s="94">
        <v>0</v>
      </c>
      <c r="I90" s="88">
        <f>+E90+F90+G90+H90</f>
        <v>25.15</v>
      </c>
      <c r="J90" s="88">
        <f>+E90*D90</f>
        <v>0</v>
      </c>
      <c r="K90" s="88">
        <f>+F90*D90</f>
        <v>20.149999999999999</v>
      </c>
      <c r="L90" s="88">
        <f>+G90*D90</f>
        <v>5</v>
      </c>
      <c r="M90" s="88">
        <f>+H90*D90</f>
        <v>0</v>
      </c>
      <c r="N90" s="88">
        <f>+I90*D90</f>
        <v>25.15</v>
      </c>
      <c r="O90" s="88"/>
    </row>
    <row r="91" spans="1:16" ht="60">
      <c r="A91" s="85">
        <v>40.299999999999997</v>
      </c>
      <c r="B91" s="90" t="s">
        <v>163</v>
      </c>
      <c r="C91" s="93" t="s">
        <v>137</v>
      </c>
      <c r="D91" s="92">
        <f>+D89</f>
        <v>196</v>
      </c>
      <c r="E91" s="94">
        <v>0.2</v>
      </c>
      <c r="F91" s="94">
        <v>0.05</v>
      </c>
      <c r="G91" s="94">
        <v>0.08</v>
      </c>
      <c r="H91" s="94">
        <v>0</v>
      </c>
      <c r="I91" s="88">
        <f>+E91+F91+G91+H91</f>
        <v>0.33</v>
      </c>
      <c r="J91" s="88">
        <f>+E91*D91</f>
        <v>39.200000000000003</v>
      </c>
      <c r="K91" s="88">
        <f>+F91*D91</f>
        <v>9.8000000000000007</v>
      </c>
      <c r="L91" s="88">
        <f>+G91*D91</f>
        <v>15.68</v>
      </c>
      <c r="M91" s="88">
        <f>+H91*D91</f>
        <v>0</v>
      </c>
      <c r="N91" s="88">
        <f>+I91*D91</f>
        <v>64.680000000000007</v>
      </c>
      <c r="O91" s="88"/>
    </row>
    <row r="92" spans="1:16" ht="45">
      <c r="A92" s="85">
        <v>40.4</v>
      </c>
      <c r="B92" s="90" t="s">
        <v>141</v>
      </c>
      <c r="C92" s="93" t="s">
        <v>122</v>
      </c>
      <c r="D92" s="92">
        <v>13.14</v>
      </c>
      <c r="E92" s="94">
        <v>5.5</v>
      </c>
      <c r="F92" s="94">
        <v>14.84</v>
      </c>
      <c r="G92" s="94">
        <v>0</v>
      </c>
      <c r="H92" s="94">
        <v>0</v>
      </c>
      <c r="I92" s="88">
        <f>+E92+F92+G92+H92</f>
        <v>20.34</v>
      </c>
      <c r="J92" s="88">
        <f>+E92*D92</f>
        <v>72.27000000000001</v>
      </c>
      <c r="K92" s="88">
        <f>+F92*D92</f>
        <v>194.99760000000001</v>
      </c>
      <c r="L92" s="88">
        <f>+G92*D92</f>
        <v>0</v>
      </c>
      <c r="M92" s="88">
        <f>+H92*D92</f>
        <v>0</v>
      </c>
      <c r="N92" s="88">
        <f>+I92*D92</f>
        <v>267.26760000000002</v>
      </c>
      <c r="O92" s="88"/>
    </row>
    <row r="93" spans="1:16" ht="30.75" thickBot="1">
      <c r="A93" s="85">
        <v>40.5</v>
      </c>
      <c r="B93" s="90" t="s">
        <v>173</v>
      </c>
      <c r="C93" s="85" t="s">
        <v>122</v>
      </c>
      <c r="D93" s="87">
        <v>0.64</v>
      </c>
      <c r="E93" s="88">
        <v>5.25</v>
      </c>
      <c r="F93" s="88">
        <v>20.75</v>
      </c>
      <c r="G93" s="88">
        <v>2</v>
      </c>
      <c r="H93" s="88">
        <v>0</v>
      </c>
      <c r="I93" s="88">
        <f>+E93+F93+G93+H93</f>
        <v>28</v>
      </c>
      <c r="J93" s="88">
        <f>+E93*D93</f>
        <v>3.36</v>
      </c>
      <c r="K93" s="88">
        <f>+F93*D93</f>
        <v>13.280000000000001</v>
      </c>
      <c r="L93" s="88">
        <f>+G93*D93</f>
        <v>1.28</v>
      </c>
      <c r="M93" s="88">
        <f>+H93*D93</f>
        <v>0</v>
      </c>
      <c r="N93" s="88">
        <f>+I93*D93</f>
        <v>17.920000000000002</v>
      </c>
      <c r="O93" s="88"/>
    </row>
    <row r="94" spans="1:16" ht="16.5" thickBot="1">
      <c r="A94" s="81">
        <v>50</v>
      </c>
      <c r="B94" s="379" t="s">
        <v>142</v>
      </c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1"/>
      <c r="N94" s="82">
        <f>+N95+N96+N97</f>
        <v>243.44437500000001</v>
      </c>
      <c r="O94" s="83"/>
      <c r="P94" s="84">
        <f>+N94/N108</f>
        <v>0.14473947904504281</v>
      </c>
    </row>
    <row r="95" spans="1:16" ht="30">
      <c r="A95" s="85">
        <v>50.1</v>
      </c>
      <c r="B95" s="90" t="s">
        <v>143</v>
      </c>
      <c r="C95" s="85" t="s">
        <v>137</v>
      </c>
      <c r="D95" s="92">
        <f>+'Wood Rural'!Q296</f>
        <v>90</v>
      </c>
      <c r="E95" s="94">
        <v>0.45</v>
      </c>
      <c r="F95" s="94">
        <v>1</v>
      </c>
      <c r="G95" s="94">
        <v>0.1</v>
      </c>
      <c r="H95" s="94">
        <v>0</v>
      </c>
      <c r="I95" s="88">
        <f>+E95+F95+G95+H95</f>
        <v>1.55</v>
      </c>
      <c r="J95" s="88">
        <f>+E95*D95</f>
        <v>40.5</v>
      </c>
      <c r="K95" s="88">
        <f>+F95*D95</f>
        <v>90</v>
      </c>
      <c r="L95" s="88">
        <f>+G95*D95</f>
        <v>9</v>
      </c>
      <c r="M95" s="88">
        <f>+H95*D95</f>
        <v>0</v>
      </c>
      <c r="N95" s="88">
        <f>+I95*D95</f>
        <v>139.5</v>
      </c>
      <c r="O95" s="88"/>
    </row>
    <row r="96" spans="1:16">
      <c r="A96" s="85">
        <v>50.2</v>
      </c>
      <c r="B96" s="90" t="s">
        <v>174</v>
      </c>
      <c r="C96" s="85" t="s">
        <v>137</v>
      </c>
      <c r="D96" s="92">
        <f>+'Wood Rural'!Q297+'Wood Rural'!Q298</f>
        <v>26.5625</v>
      </c>
      <c r="E96" s="94">
        <v>0.45</v>
      </c>
      <c r="F96" s="94">
        <v>1</v>
      </c>
      <c r="G96" s="94">
        <v>0.1</v>
      </c>
      <c r="H96" s="94">
        <v>0</v>
      </c>
      <c r="I96" s="88">
        <f>+E96+F96+G96+H96</f>
        <v>1.55</v>
      </c>
      <c r="J96" s="88">
        <f>+E96*D96</f>
        <v>11.953125</v>
      </c>
      <c r="K96" s="88">
        <f>+F96*D96</f>
        <v>26.5625</v>
      </c>
      <c r="L96" s="88">
        <f>+G96*D96</f>
        <v>2.65625</v>
      </c>
      <c r="M96" s="88">
        <f>+H96*D96</f>
        <v>0</v>
      </c>
      <c r="N96" s="88">
        <f>+I96*D96</f>
        <v>41.171875</v>
      </c>
      <c r="O96" s="88"/>
    </row>
    <row r="97" spans="1:16" ht="45.75" thickBot="1">
      <c r="A97" s="85">
        <v>50.3</v>
      </c>
      <c r="B97" s="90" t="s">
        <v>175</v>
      </c>
      <c r="C97" s="85" t="s">
        <v>122</v>
      </c>
      <c r="D97" s="87">
        <v>5.95</v>
      </c>
      <c r="E97" s="88">
        <v>2.25</v>
      </c>
      <c r="F97" s="88">
        <v>7.65</v>
      </c>
      <c r="G97" s="88">
        <v>0.65</v>
      </c>
      <c r="H97" s="88">
        <v>0</v>
      </c>
      <c r="I97" s="88">
        <f>+E97+F97+G97+H97</f>
        <v>10.55</v>
      </c>
      <c r="J97" s="88">
        <f>+E97*D97</f>
        <v>13.387500000000001</v>
      </c>
      <c r="K97" s="88">
        <f>+F97*D97</f>
        <v>45.517500000000005</v>
      </c>
      <c r="L97" s="88">
        <f>+G97*D97</f>
        <v>3.8675000000000002</v>
      </c>
      <c r="M97" s="88">
        <f>+H97*D97</f>
        <v>0</v>
      </c>
      <c r="N97" s="88">
        <f>+I97*D97</f>
        <v>62.772500000000008</v>
      </c>
      <c r="O97" s="88"/>
    </row>
    <row r="98" spans="1:16" ht="16.5" thickBot="1">
      <c r="A98" s="81">
        <v>60</v>
      </c>
      <c r="B98" s="379" t="s">
        <v>7</v>
      </c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1"/>
      <c r="N98" s="82">
        <f>+N99+N100</f>
        <v>108.28999999999999</v>
      </c>
      <c r="O98" s="83"/>
      <c r="P98" s="84">
        <f>+N98/N108</f>
        <v>6.438365308620371E-2</v>
      </c>
    </row>
    <row r="99" spans="1:16" ht="17.25">
      <c r="A99" s="85">
        <v>60.1</v>
      </c>
      <c r="B99" s="101" t="s">
        <v>176</v>
      </c>
      <c r="C99" s="93" t="s">
        <v>122</v>
      </c>
      <c r="D99" s="92">
        <v>5.95</v>
      </c>
      <c r="E99" s="88">
        <v>5.2</v>
      </c>
      <c r="F99" s="88">
        <v>6</v>
      </c>
      <c r="G99" s="88">
        <v>1.75</v>
      </c>
      <c r="H99" s="88">
        <v>0</v>
      </c>
      <c r="I99" s="88">
        <f>+E99+F99+G99+H99</f>
        <v>12.95</v>
      </c>
      <c r="J99" s="88">
        <f>+E99*D99</f>
        <v>30.94</v>
      </c>
      <c r="K99" s="88">
        <f>+F99*D99</f>
        <v>35.700000000000003</v>
      </c>
      <c r="L99" s="88">
        <f>+G99*D99</f>
        <v>10.4125</v>
      </c>
      <c r="M99" s="88">
        <f>+H99*D99</f>
        <v>0</v>
      </c>
      <c r="N99" s="88">
        <f>+I99*D99</f>
        <v>77.052499999999995</v>
      </c>
      <c r="O99" s="88"/>
    </row>
    <row r="100" spans="1:16" ht="30.75" thickBot="1">
      <c r="A100" s="85">
        <v>60.2</v>
      </c>
      <c r="B100" s="90" t="s">
        <v>165</v>
      </c>
      <c r="C100" s="93" t="s">
        <v>122</v>
      </c>
      <c r="D100" s="92">
        <v>5.95</v>
      </c>
      <c r="E100" s="88">
        <v>1.5</v>
      </c>
      <c r="F100" s="88">
        <v>2.5</v>
      </c>
      <c r="G100" s="88">
        <v>1.25</v>
      </c>
      <c r="H100" s="88">
        <v>0</v>
      </c>
      <c r="I100" s="88">
        <f>+E100+F100+G100+H100</f>
        <v>5.25</v>
      </c>
      <c r="J100" s="88">
        <f>+E100*D100</f>
        <v>8.9250000000000007</v>
      </c>
      <c r="K100" s="88">
        <f>+F100*D100</f>
        <v>14.875</v>
      </c>
      <c r="L100" s="88">
        <f>+G100*D100</f>
        <v>7.4375</v>
      </c>
      <c r="M100" s="88">
        <f>+H100*D100</f>
        <v>0</v>
      </c>
      <c r="N100" s="88">
        <f>+I100*D100</f>
        <v>31.237500000000001</v>
      </c>
      <c r="O100" s="88"/>
    </row>
    <row r="101" spans="1:16" ht="16.5" thickBot="1">
      <c r="A101" s="81">
        <v>70</v>
      </c>
      <c r="B101" s="379" t="s">
        <v>150</v>
      </c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1"/>
      <c r="N101" s="82">
        <f>SUM(N102:N102)</f>
        <v>155.5</v>
      </c>
      <c r="O101" s="83"/>
      <c r="P101" s="84">
        <f>+N101/N108</f>
        <v>9.2452286036611681E-2</v>
      </c>
    </row>
    <row r="102" spans="1:16" ht="105.75" thickBot="1">
      <c r="A102" s="85">
        <v>70.099999999999994</v>
      </c>
      <c r="B102" s="90" t="s">
        <v>217</v>
      </c>
      <c r="C102" s="93" t="s">
        <v>152</v>
      </c>
      <c r="D102" s="92">
        <v>1</v>
      </c>
      <c r="E102" s="88">
        <v>45</v>
      </c>
      <c r="F102" s="88">
        <v>102.5</v>
      </c>
      <c r="G102" s="88">
        <v>8</v>
      </c>
      <c r="H102" s="88">
        <v>0</v>
      </c>
      <c r="I102" s="88">
        <f>+E102+F102+G102+H102</f>
        <v>155.5</v>
      </c>
      <c r="J102" s="88">
        <f>+E102*D102</f>
        <v>45</v>
      </c>
      <c r="K102" s="88">
        <f>+F102*D102</f>
        <v>102.5</v>
      </c>
      <c r="L102" s="88">
        <f>+G102*D102</f>
        <v>8</v>
      </c>
      <c r="M102" s="88">
        <f>+H102*D102</f>
        <v>0</v>
      </c>
      <c r="N102" s="88">
        <f>+I102*D102</f>
        <v>155.5</v>
      </c>
      <c r="O102" s="88"/>
    </row>
    <row r="103" spans="1:16" ht="16.5" thickBot="1">
      <c r="A103" s="81">
        <v>100</v>
      </c>
      <c r="B103" s="379" t="s">
        <v>155</v>
      </c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1"/>
      <c r="N103" s="82">
        <f>SUM(N104:N105)</f>
        <v>113.004</v>
      </c>
      <c r="O103" s="83"/>
      <c r="P103" s="84">
        <f>+N103/N108</f>
        <v>6.7186354542001711E-2</v>
      </c>
    </row>
    <row r="104" spans="1:16" ht="30">
      <c r="A104" s="85">
        <v>100.1</v>
      </c>
      <c r="B104" s="90" t="s">
        <v>156</v>
      </c>
      <c r="C104" s="93" t="s">
        <v>122</v>
      </c>
      <c r="D104" s="92">
        <v>13.14</v>
      </c>
      <c r="E104" s="94">
        <v>0.72</v>
      </c>
      <c r="F104" s="94">
        <v>3.5</v>
      </c>
      <c r="G104" s="94">
        <v>0.08</v>
      </c>
      <c r="H104" s="94">
        <v>0</v>
      </c>
      <c r="I104" s="88">
        <f>+E104+F104+G104+H104</f>
        <v>4.3</v>
      </c>
      <c r="J104" s="88">
        <f>+E104*D104</f>
        <v>9.4608000000000008</v>
      </c>
      <c r="K104" s="88">
        <f>+F104*D104</f>
        <v>45.99</v>
      </c>
      <c r="L104" s="88">
        <f>+G104*D104</f>
        <v>1.0512000000000001</v>
      </c>
      <c r="M104" s="88">
        <f>+H104*D104</f>
        <v>0</v>
      </c>
      <c r="N104" s="88">
        <f>+I104*D104</f>
        <v>56.502000000000002</v>
      </c>
      <c r="O104" s="88"/>
    </row>
    <row r="105" spans="1:16" ht="30.75" thickBot="1">
      <c r="A105" s="85">
        <v>100.2</v>
      </c>
      <c r="B105" s="90" t="s">
        <v>157</v>
      </c>
      <c r="C105" s="93" t="s">
        <v>122</v>
      </c>
      <c r="D105" s="92">
        <v>13.14</v>
      </c>
      <c r="E105" s="94">
        <v>0.72</v>
      </c>
      <c r="F105" s="94">
        <v>3.5</v>
      </c>
      <c r="G105" s="94">
        <v>0.08</v>
      </c>
      <c r="H105" s="94">
        <v>0</v>
      </c>
      <c r="I105" s="88">
        <f>+E105+F105+G105+H105</f>
        <v>4.3</v>
      </c>
      <c r="J105" s="88">
        <f>+E105*D105</f>
        <v>9.4608000000000008</v>
      </c>
      <c r="K105" s="88">
        <f>+F105*D105</f>
        <v>45.99</v>
      </c>
      <c r="L105" s="88">
        <f>+G105*D105</f>
        <v>1.0512000000000001</v>
      </c>
      <c r="M105" s="88">
        <f>+H105*D105</f>
        <v>0</v>
      </c>
      <c r="N105" s="88">
        <f>+I105*D105</f>
        <v>56.502000000000002</v>
      </c>
      <c r="O105" s="88"/>
    </row>
    <row r="106" spans="1:16" ht="16.5" thickBot="1">
      <c r="A106" s="81">
        <v>110</v>
      </c>
      <c r="B106" s="379" t="s">
        <v>158</v>
      </c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1"/>
      <c r="N106" s="82">
        <f>SUM(N107)</f>
        <v>1.86</v>
      </c>
      <c r="O106" s="83"/>
      <c r="P106" s="84">
        <f>+N106/N108</f>
        <v>1.1058601416597924E-3</v>
      </c>
    </row>
    <row r="107" spans="1:16" ht="18" thickBot="1">
      <c r="A107" s="85">
        <v>110.1</v>
      </c>
      <c r="B107" s="86" t="s">
        <v>159</v>
      </c>
      <c r="C107" s="85" t="s">
        <v>122</v>
      </c>
      <c r="D107" s="87">
        <v>3.72</v>
      </c>
      <c r="E107" s="88">
        <v>0.3</v>
      </c>
      <c r="F107" s="88">
        <v>0</v>
      </c>
      <c r="G107" s="88">
        <v>0.2</v>
      </c>
      <c r="H107" s="88">
        <v>0</v>
      </c>
      <c r="I107" s="88">
        <f>+E107+F107+G107+H107</f>
        <v>0.5</v>
      </c>
      <c r="J107" s="88">
        <f>+E107*D107</f>
        <v>1.1160000000000001</v>
      </c>
      <c r="K107" s="88">
        <f>+F107*D107</f>
        <v>0</v>
      </c>
      <c r="L107" s="88">
        <f>+G107*D107</f>
        <v>0.74400000000000011</v>
      </c>
      <c r="M107" s="88">
        <f>+H107*D107</f>
        <v>0</v>
      </c>
      <c r="N107" s="88">
        <f>+I107*D107</f>
        <v>1.86</v>
      </c>
      <c r="O107" s="88"/>
    </row>
    <row r="108" spans="1:16" ht="16.5" thickBot="1">
      <c r="A108" s="95"/>
      <c r="B108" s="388" t="s">
        <v>160</v>
      </c>
      <c r="C108" s="389"/>
      <c r="D108" s="389"/>
      <c r="E108" s="389"/>
      <c r="F108" s="389"/>
      <c r="G108" s="389"/>
      <c r="H108" s="389"/>
      <c r="I108" s="389"/>
      <c r="J108" s="389"/>
      <c r="K108" s="389"/>
      <c r="L108" s="389"/>
      <c r="M108" s="390"/>
      <c r="N108" s="96">
        <f>+N106+N103+N101+N98+N94+N88+N85+N81+N78</f>
        <v>1681.9486749999999</v>
      </c>
      <c r="O108" s="97">
        <f>+K22</f>
        <v>1190.7659749999998</v>
      </c>
      <c r="P108" s="98">
        <f>+SUM(P78:P106)</f>
        <v>1.0000000000000002</v>
      </c>
    </row>
    <row r="109" spans="1:16" ht="16.5" thickBot="1"/>
    <row r="110" spans="1:16" ht="24" thickBot="1">
      <c r="A110" s="385" t="s">
        <v>98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7"/>
    </row>
    <row r="111" spans="1:16" ht="16.5" thickBot="1">
      <c r="A111" s="81">
        <v>10</v>
      </c>
      <c r="B111" s="379" t="s">
        <v>186</v>
      </c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1"/>
      <c r="N111" s="82">
        <f>SUM(N112:N116)</f>
        <v>1441</v>
      </c>
      <c r="P111" s="84">
        <f>+N111/N121</f>
        <v>0.51459323565227644</v>
      </c>
    </row>
    <row r="112" spans="1:16" ht="30">
      <c r="A112" s="85">
        <v>10.1</v>
      </c>
      <c r="B112" s="90" t="s">
        <v>187</v>
      </c>
      <c r="C112" s="85" t="s">
        <v>139</v>
      </c>
      <c r="D112" s="87">
        <v>1</v>
      </c>
      <c r="E112" s="88">
        <v>160</v>
      </c>
      <c r="F112" s="88">
        <v>191</v>
      </c>
      <c r="G112" s="88">
        <v>30</v>
      </c>
      <c r="H112" s="88">
        <v>0</v>
      </c>
      <c r="I112" s="88">
        <f>+E112+F112+G112+H112</f>
        <v>381</v>
      </c>
      <c r="J112" s="88">
        <f>+E112*D112</f>
        <v>160</v>
      </c>
      <c r="K112" s="88">
        <f>+F112*D112</f>
        <v>191</v>
      </c>
      <c r="L112" s="88">
        <f>+G112*D112</f>
        <v>30</v>
      </c>
      <c r="M112" s="88">
        <f>+H112*D112</f>
        <v>0</v>
      </c>
      <c r="N112" s="88">
        <f>+I112*D112</f>
        <v>381</v>
      </c>
    </row>
    <row r="113" spans="1:16" ht="30">
      <c r="A113" s="85">
        <v>10.199999999999999</v>
      </c>
      <c r="B113" s="90" t="s">
        <v>188</v>
      </c>
      <c r="C113" s="85" t="s">
        <v>152</v>
      </c>
      <c r="D113" s="87">
        <v>1</v>
      </c>
      <c r="E113" s="88">
        <v>15.5</v>
      </c>
      <c r="F113" s="88">
        <v>81.5</v>
      </c>
      <c r="G113" s="88">
        <v>4.5</v>
      </c>
      <c r="H113" s="88">
        <v>0</v>
      </c>
      <c r="I113" s="88">
        <f>+E113+F113+G113+H113</f>
        <v>101.5</v>
      </c>
      <c r="J113" s="88">
        <f>+E113*D113</f>
        <v>15.5</v>
      </c>
      <c r="K113" s="88">
        <f>+F113*D113</f>
        <v>81.5</v>
      </c>
      <c r="L113" s="88">
        <f>+G113*D113</f>
        <v>4.5</v>
      </c>
      <c r="M113" s="88">
        <f>+H113*D113</f>
        <v>0</v>
      </c>
      <c r="N113" s="88">
        <f>+I113*D113</f>
        <v>101.5</v>
      </c>
    </row>
    <row r="114" spans="1:16">
      <c r="A114" s="85">
        <v>10.3</v>
      </c>
      <c r="B114" s="86" t="s">
        <v>189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180</v>
      </c>
      <c r="I114" s="88">
        <f>+E114+F114+G114+H114</f>
        <v>180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180</v>
      </c>
      <c r="N114" s="88">
        <f>+I114*D114</f>
        <v>180</v>
      </c>
    </row>
    <row r="115" spans="1:16" ht="30">
      <c r="A115" s="85">
        <v>10.4</v>
      </c>
      <c r="B115" s="90" t="s">
        <v>190</v>
      </c>
      <c r="C115" s="85" t="s">
        <v>152</v>
      </c>
      <c r="D115" s="87">
        <v>1</v>
      </c>
      <c r="E115" s="88">
        <v>10.5</v>
      </c>
      <c r="F115" s="88">
        <v>42</v>
      </c>
      <c r="G115" s="88">
        <v>6</v>
      </c>
      <c r="H115" s="88">
        <v>0</v>
      </c>
      <c r="I115" s="88">
        <f>+E115+F115+G115+H115</f>
        <v>58.5</v>
      </c>
      <c r="J115" s="88">
        <f>+E115*D115</f>
        <v>10.5</v>
      </c>
      <c r="K115" s="88">
        <f>+F115*D115</f>
        <v>42</v>
      </c>
      <c r="L115" s="88">
        <f>+G115*D115</f>
        <v>6</v>
      </c>
      <c r="M115" s="88">
        <f>+H115*D115</f>
        <v>0</v>
      </c>
      <c r="N115" s="88">
        <f>+I115*D115</f>
        <v>58.5</v>
      </c>
    </row>
    <row r="116" spans="1:16" ht="30.75" thickBot="1">
      <c r="A116" s="85">
        <v>10.5</v>
      </c>
      <c r="B116" s="90" t="s">
        <v>191</v>
      </c>
      <c r="C116" s="85" t="s">
        <v>152</v>
      </c>
      <c r="D116" s="87">
        <v>1</v>
      </c>
      <c r="E116" s="88">
        <v>0</v>
      </c>
      <c r="F116" s="88">
        <v>0</v>
      </c>
      <c r="G116" s="88">
        <v>0</v>
      </c>
      <c r="H116" s="88">
        <v>720</v>
      </c>
      <c r="I116" s="88">
        <f>+E116+F116+G116+H116</f>
        <v>720</v>
      </c>
      <c r="J116" s="88">
        <f>+E116*D116</f>
        <v>0</v>
      </c>
      <c r="K116" s="88">
        <f>+F116*D116</f>
        <v>0</v>
      </c>
      <c r="L116" s="88">
        <f>+G116*D116</f>
        <v>0</v>
      </c>
      <c r="M116" s="88">
        <f>+H116*D116</f>
        <v>720</v>
      </c>
      <c r="N116" s="88">
        <f>+I116*D116</f>
        <v>720</v>
      </c>
    </row>
    <row r="117" spans="1:16" ht="16.5" thickBot="1">
      <c r="A117" s="81">
        <v>20</v>
      </c>
      <c r="B117" s="379" t="s">
        <v>192</v>
      </c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1"/>
      <c r="N117" s="82">
        <f>SUM(N118:O118)</f>
        <v>1182.27</v>
      </c>
      <c r="P117" s="84">
        <f>+N117/N121</f>
        <v>0.4221985737089638</v>
      </c>
    </row>
    <row r="118" spans="1:16" ht="75.75" thickBot="1">
      <c r="A118" s="85">
        <v>20.100000000000001</v>
      </c>
      <c r="B118" s="90" t="s">
        <v>193</v>
      </c>
      <c r="C118" s="85" t="s">
        <v>139</v>
      </c>
      <c r="D118" s="87">
        <v>1</v>
      </c>
      <c r="E118" s="88">
        <v>500</v>
      </c>
      <c r="F118" s="88">
        <v>677.77</v>
      </c>
      <c r="G118" s="88">
        <v>4.5</v>
      </c>
      <c r="H118" s="88">
        <v>0</v>
      </c>
      <c r="I118" s="88">
        <f>+E118+F118+G118+H118</f>
        <v>1182.27</v>
      </c>
      <c r="J118" s="88">
        <f>+E118*D118</f>
        <v>500</v>
      </c>
      <c r="K118" s="88">
        <f>+F118*D118</f>
        <v>677.77</v>
      </c>
      <c r="L118" s="88">
        <f>+G118*D118</f>
        <v>4.5</v>
      </c>
      <c r="M118" s="88">
        <f>+H118*D118</f>
        <v>0</v>
      </c>
      <c r="N118" s="88">
        <f>+I118*D118</f>
        <v>1182.27</v>
      </c>
    </row>
    <row r="119" spans="1:16" ht="16.5" thickBot="1">
      <c r="A119" s="81">
        <v>30</v>
      </c>
      <c r="B119" s="379" t="s">
        <v>194</v>
      </c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1"/>
      <c r="N119" s="82">
        <f>SUM(N120:O120)</f>
        <v>177</v>
      </c>
      <c r="P119" s="84">
        <f>+N119/N121</f>
        <v>6.3208190638759834E-2</v>
      </c>
    </row>
    <row r="120" spans="1:16" ht="30.75" thickBot="1">
      <c r="A120" s="85">
        <v>30.1</v>
      </c>
      <c r="B120" s="90" t="s">
        <v>195</v>
      </c>
      <c r="C120" s="85" t="s">
        <v>139</v>
      </c>
      <c r="D120" s="87">
        <v>1</v>
      </c>
      <c r="E120" s="88">
        <v>45</v>
      </c>
      <c r="F120" s="88">
        <v>120</v>
      </c>
      <c r="G120" s="88">
        <v>12</v>
      </c>
      <c r="H120" s="88">
        <v>0</v>
      </c>
      <c r="I120" s="88">
        <f>+E120+F120+G120+H120</f>
        <v>177</v>
      </c>
      <c r="J120" s="88">
        <f>+E120*D120</f>
        <v>45</v>
      </c>
      <c r="K120" s="88">
        <f>+F120*D120</f>
        <v>120</v>
      </c>
      <c r="L120" s="88">
        <f>+G120*D120</f>
        <v>12</v>
      </c>
      <c r="M120" s="88">
        <f>+H120*D120</f>
        <v>0</v>
      </c>
      <c r="N120" s="88">
        <f>+I120*D120</f>
        <v>177</v>
      </c>
    </row>
    <row r="121" spans="1:16" ht="16.5" thickBot="1">
      <c r="A121" s="95"/>
      <c r="B121" s="388" t="s">
        <v>160</v>
      </c>
      <c r="C121" s="389"/>
      <c r="D121" s="389"/>
      <c r="E121" s="389"/>
      <c r="F121" s="389"/>
      <c r="G121" s="389"/>
      <c r="H121" s="389"/>
      <c r="I121" s="389"/>
      <c r="J121" s="389"/>
      <c r="K121" s="389"/>
      <c r="L121" s="389"/>
      <c r="M121" s="390"/>
      <c r="N121" s="96">
        <f>+N117+N111+N119</f>
        <v>2800.27</v>
      </c>
      <c r="O121" s="97">
        <f>+M52</f>
        <v>0</v>
      </c>
      <c r="P121" s="84">
        <f>+SUM(P111:P120)</f>
        <v>1</v>
      </c>
    </row>
    <row r="123" spans="1:16">
      <c r="A123" s="391"/>
      <c r="B123" s="391"/>
      <c r="C123" s="391"/>
      <c r="D123" s="391"/>
      <c r="E123" s="391"/>
      <c r="F123" s="391"/>
      <c r="G123" s="391"/>
      <c r="H123" s="391"/>
      <c r="I123" s="391"/>
      <c r="J123" s="391"/>
      <c r="K123" s="391"/>
      <c r="L123" s="391"/>
      <c r="M123" s="391"/>
      <c r="N123" s="391"/>
      <c r="O123" s="391"/>
      <c r="P123" s="391"/>
    </row>
    <row r="125" spans="1:16" ht="21">
      <c r="A125" s="344" t="s">
        <v>236</v>
      </c>
      <c r="B125" s="344"/>
      <c r="C125" s="344"/>
      <c r="D125" s="344"/>
      <c r="E125" s="344"/>
      <c r="F125" s="344"/>
      <c r="G125" s="344"/>
      <c r="H125" s="344"/>
      <c r="I125" s="344"/>
      <c r="J125" s="344"/>
      <c r="K125" s="344"/>
      <c r="L125" s="344"/>
      <c r="M125" s="344"/>
      <c r="N125" s="344"/>
    </row>
    <row r="126" spans="1:16" ht="16.5" thickBot="1"/>
    <row r="127" spans="1:16" ht="32.25" customHeight="1" thickBot="1">
      <c r="A127" s="345" t="s">
        <v>92</v>
      </c>
      <c r="B127" s="346"/>
      <c r="C127" s="346"/>
      <c r="D127" s="346"/>
      <c r="E127" s="346"/>
      <c r="F127" s="347"/>
      <c r="G127" s="348" t="s">
        <v>213</v>
      </c>
      <c r="H127" s="398"/>
      <c r="I127" s="398"/>
      <c r="J127" s="349"/>
      <c r="K127" s="350" t="s">
        <v>96</v>
      </c>
      <c r="L127" s="351"/>
      <c r="M127" s="348" t="s">
        <v>98</v>
      </c>
      <c r="N127" s="349"/>
    </row>
    <row r="128" spans="1:16" ht="21" customHeight="1">
      <c r="A128" s="328" t="s">
        <v>99</v>
      </c>
      <c r="B128" s="329"/>
      <c r="C128" s="329"/>
      <c r="D128" s="330"/>
      <c r="E128" s="331">
        <f>+G128+K128+M128</f>
        <v>20753.874458333335</v>
      </c>
      <c r="F128" s="332"/>
      <c r="G128" s="333">
        <f>+N148</f>
        <v>15804.443383333333</v>
      </c>
      <c r="H128" s="399"/>
      <c r="I128" s="399"/>
      <c r="J128" s="334"/>
      <c r="K128" s="333">
        <f>+N156</f>
        <v>2149.161075</v>
      </c>
      <c r="L128" s="335"/>
      <c r="M128" s="333">
        <f>+N121</f>
        <v>2800.27</v>
      </c>
      <c r="N128" s="334"/>
    </row>
    <row r="129" spans="1:14" ht="21.75" thickBot="1">
      <c r="A129" s="336" t="s">
        <v>100</v>
      </c>
      <c r="B129" s="337"/>
      <c r="C129" s="337"/>
      <c r="D129" s="337"/>
      <c r="E129" s="338">
        <f>+G129+K129</f>
        <v>14337.326333333334</v>
      </c>
      <c r="F129" s="339"/>
      <c r="G129" s="400">
        <f>+N55+N58+N60+N66+N70+N142</f>
        <v>12571.057958333335</v>
      </c>
      <c r="H129" s="401"/>
      <c r="I129" s="401"/>
      <c r="J129" s="402"/>
      <c r="K129" s="340">
        <f>+N94+N98+N101+N103+N151</f>
        <v>1766.2683750000001</v>
      </c>
      <c r="L129" s="341"/>
      <c r="M129" s="400"/>
      <c r="N129" s="402"/>
    </row>
    <row r="130" spans="1:14" ht="21.75" thickBot="1">
      <c r="A130" s="53"/>
      <c r="B130" s="53"/>
      <c r="C130" s="53"/>
      <c r="D130" s="53"/>
      <c r="E130" s="67"/>
      <c r="F130" s="67"/>
      <c r="G130" s="68"/>
      <c r="H130" s="68"/>
      <c r="I130" s="69"/>
      <c r="J130" s="70"/>
      <c r="K130" s="69"/>
      <c r="L130" s="70"/>
      <c r="M130" s="68"/>
      <c r="N130" s="66"/>
    </row>
    <row r="131" spans="1:14" ht="21.75" thickBot="1">
      <c r="A131" s="359" t="s">
        <v>101</v>
      </c>
      <c r="B131" s="360"/>
      <c r="C131" s="360"/>
      <c r="D131" s="360"/>
      <c r="E131" s="331">
        <f>+N56+N59+N61+N95+N96+N143+N145+N146+N147+N152+N154+N155</f>
        <v>9736.7633333333342</v>
      </c>
      <c r="F131" s="332"/>
      <c r="G131" s="71">
        <f>+E131/E128</f>
        <v>0.46915400557526821</v>
      </c>
      <c r="H131" s="68"/>
      <c r="I131" s="361">
        <f>+E128-E131</f>
        <v>11017.111125000001</v>
      </c>
      <c r="J131" s="361"/>
      <c r="K131" s="357"/>
      <c r="L131" s="357"/>
      <c r="M131" s="357"/>
      <c r="N131" s="357"/>
    </row>
    <row r="132" spans="1:14" ht="21.75" thickBot="1">
      <c r="A132" s="352" t="s">
        <v>102</v>
      </c>
      <c r="B132" s="353"/>
      <c r="C132" s="353"/>
      <c r="D132" s="353"/>
      <c r="E132" s="354">
        <f>+E25-L51-L52-L53-L54-L89-L90-L91-L92-L93+L143+L144+L145+L146+L147+L152+L153+L154+L155</f>
        <v>1584.7926583333335</v>
      </c>
      <c r="F132" s="355"/>
      <c r="G132" s="72">
        <f>+E132/E128</f>
        <v>7.6361291551370503E-2</v>
      </c>
      <c r="H132" s="68"/>
      <c r="I132" s="362" t="s">
        <v>103</v>
      </c>
      <c r="J132" s="363"/>
      <c r="K132" s="363"/>
      <c r="L132" s="363"/>
      <c r="M132" s="364">
        <f>+E128-E131</f>
        <v>11017.111125000001</v>
      </c>
      <c r="N132" s="365"/>
    </row>
    <row r="133" spans="1:14" ht="21">
      <c r="A133" s="352" t="s">
        <v>104</v>
      </c>
      <c r="B133" s="353"/>
      <c r="C133" s="353"/>
      <c r="D133" s="353"/>
      <c r="E133" s="354">
        <f>+E26-J51-J52-J53-J54-J89-J90-J91-J92-J93+J143+J144+J145+J146+J147+J152+J153+J154+J155</f>
        <v>6452.895966666666</v>
      </c>
      <c r="F133" s="355"/>
      <c r="G133" s="72">
        <f>+E133/E128</f>
        <v>0.31092488198393359</v>
      </c>
      <c r="H133" s="68"/>
      <c r="I133" s="356"/>
      <c r="J133" s="356"/>
      <c r="K133" s="69"/>
      <c r="L133" s="70"/>
      <c r="M133" s="68"/>
      <c r="N133" s="66"/>
    </row>
    <row r="134" spans="1:14" ht="21">
      <c r="A134" s="352" t="s">
        <v>105</v>
      </c>
      <c r="B134" s="353"/>
      <c r="C134" s="353"/>
      <c r="D134" s="353"/>
      <c r="E134" s="354">
        <f>+E27-K51-K52-K53-K54-K89-K90-K91-K92-K93+K143+K145+K144+K146+K147+K152+K153+K154+K155</f>
        <v>11816.185833333335</v>
      </c>
      <c r="F134" s="355"/>
      <c r="G134" s="72">
        <f>+E134/E128</f>
        <v>0.56934842971398836</v>
      </c>
      <c r="H134" s="68"/>
      <c r="I134" s="69"/>
      <c r="J134" s="357">
        <f>+E132+E133+E134+E135</f>
        <v>20753.874458333335</v>
      </c>
      <c r="K134" s="358"/>
      <c r="L134" s="70"/>
      <c r="M134" s="357"/>
      <c r="N134" s="357"/>
    </row>
    <row r="135" spans="1:14" ht="21.75" thickBot="1">
      <c r="A135" s="336" t="s">
        <v>106</v>
      </c>
      <c r="B135" s="337"/>
      <c r="C135" s="337"/>
      <c r="D135" s="337"/>
      <c r="E135" s="338">
        <f>+E28</f>
        <v>900</v>
      </c>
      <c r="F135" s="339"/>
      <c r="G135" s="72">
        <f>+E135/E128</f>
        <v>4.3365396750707511E-2</v>
      </c>
      <c r="H135" s="68"/>
      <c r="I135" s="69"/>
      <c r="J135" s="357"/>
      <c r="K135" s="358"/>
      <c r="L135" s="70"/>
      <c r="M135" s="357"/>
      <c r="N135" s="357"/>
    </row>
    <row r="136" spans="1:14" ht="16.5" thickBot="1"/>
    <row r="137" spans="1:14" ht="16.5" thickBot="1">
      <c r="A137" s="366" t="s">
        <v>107</v>
      </c>
      <c r="B137" s="367"/>
      <c r="C137" s="367"/>
      <c r="D137" s="367"/>
      <c r="E137" s="367"/>
      <c r="F137" s="367"/>
      <c r="G137" s="367"/>
      <c r="H137" s="367"/>
      <c r="I137" s="367"/>
      <c r="J137" s="367"/>
      <c r="K137" s="367"/>
      <c r="L137" s="367"/>
      <c r="M137" s="367"/>
      <c r="N137" s="368"/>
    </row>
    <row r="138" spans="1:14">
      <c r="A138" s="369" t="s">
        <v>108</v>
      </c>
      <c r="B138" s="371" t="s">
        <v>109</v>
      </c>
      <c r="C138" s="371" t="s">
        <v>110</v>
      </c>
      <c r="D138" s="373" t="s">
        <v>111</v>
      </c>
      <c r="E138" s="375" t="s">
        <v>112</v>
      </c>
      <c r="F138" s="376"/>
      <c r="G138" s="376"/>
      <c r="H138" s="376"/>
      <c r="I138" s="376"/>
      <c r="J138" s="369" t="s">
        <v>113</v>
      </c>
      <c r="K138" s="371"/>
      <c r="L138" s="371"/>
      <c r="M138" s="371"/>
      <c r="N138" s="377"/>
    </row>
    <row r="139" spans="1:14" ht="26.25" thickBot="1">
      <c r="A139" s="370"/>
      <c r="B139" s="372"/>
      <c r="C139" s="372"/>
      <c r="D139" s="374"/>
      <c r="E139" s="75" t="s">
        <v>114</v>
      </c>
      <c r="F139" s="76" t="s">
        <v>115</v>
      </c>
      <c r="G139" s="76" t="s">
        <v>116</v>
      </c>
      <c r="H139" s="76" t="s">
        <v>117</v>
      </c>
      <c r="I139" s="77" t="s">
        <v>118</v>
      </c>
      <c r="J139" s="75" t="s">
        <v>114</v>
      </c>
      <c r="K139" s="76" t="s">
        <v>115</v>
      </c>
      <c r="L139" s="76" t="s">
        <v>116</v>
      </c>
      <c r="M139" s="76" t="s">
        <v>117</v>
      </c>
      <c r="N139" s="78" t="s">
        <v>11</v>
      </c>
    </row>
    <row r="140" spans="1:14" ht="11.25" customHeight="1" thickBot="1">
      <c r="A140" s="392"/>
      <c r="B140" s="393"/>
      <c r="C140" s="393"/>
      <c r="D140" s="393"/>
      <c r="E140" s="393"/>
      <c r="F140" s="393"/>
      <c r="G140" s="393"/>
      <c r="H140" s="393"/>
      <c r="I140" s="393"/>
      <c r="J140" s="393"/>
      <c r="K140" s="393"/>
      <c r="L140" s="393"/>
      <c r="M140" s="393"/>
      <c r="N140" s="394"/>
    </row>
    <row r="141" spans="1:14" ht="24" thickBot="1">
      <c r="A141" s="385" t="s">
        <v>214</v>
      </c>
      <c r="B141" s="386"/>
      <c r="C141" s="386"/>
      <c r="D141" s="386"/>
      <c r="E141" s="386"/>
      <c r="F141" s="386"/>
      <c r="G141" s="386"/>
      <c r="H141" s="386"/>
      <c r="I141" s="386"/>
      <c r="J141" s="386"/>
      <c r="K141" s="386"/>
      <c r="L141" s="386"/>
      <c r="M141" s="386"/>
      <c r="N141" s="387"/>
    </row>
    <row r="142" spans="1:14" ht="16.5" thickBot="1">
      <c r="A142" s="81">
        <v>40</v>
      </c>
      <c r="B142" s="379" t="s">
        <v>8</v>
      </c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1"/>
      <c r="N142" s="82">
        <f>SUM(N143:O147)</f>
        <v>5649.0266666666666</v>
      </c>
    </row>
    <row r="143" spans="1:14" ht="60">
      <c r="A143" s="85">
        <v>40.1</v>
      </c>
      <c r="B143" s="90" t="s">
        <v>136</v>
      </c>
      <c r="C143" s="93" t="s">
        <v>137</v>
      </c>
      <c r="D143" s="92">
        <f>+D51</f>
        <v>1502.3333333333333</v>
      </c>
      <c r="E143" s="94">
        <v>0.45</v>
      </c>
      <c r="F143" s="94">
        <v>1</v>
      </c>
      <c r="G143" s="94">
        <v>0.1</v>
      </c>
      <c r="H143" s="88">
        <v>0</v>
      </c>
      <c r="I143" s="88">
        <f>+E143+F143+G143+H143</f>
        <v>1.55</v>
      </c>
      <c r="J143" s="88">
        <f>+E143*D143</f>
        <v>676.05</v>
      </c>
      <c r="K143" s="88">
        <f>+F143*D143</f>
        <v>1502.3333333333333</v>
      </c>
      <c r="L143" s="88">
        <f>+G143*D143</f>
        <v>150.23333333333332</v>
      </c>
      <c r="M143" s="88">
        <f>+H143*D143</f>
        <v>0</v>
      </c>
      <c r="N143" s="88">
        <f>+I143*D143</f>
        <v>2328.6166666666668</v>
      </c>
    </row>
    <row r="144" spans="1:14">
      <c r="A144" s="85">
        <v>40.200000000000003</v>
      </c>
      <c r="B144" s="90" t="s">
        <v>138</v>
      </c>
      <c r="C144" s="93" t="s">
        <v>139</v>
      </c>
      <c r="D144" s="92">
        <v>1</v>
      </c>
      <c r="E144" s="94">
        <v>0</v>
      </c>
      <c r="F144" s="94">
        <v>80.599999999999994</v>
      </c>
      <c r="G144" s="94">
        <v>20</v>
      </c>
      <c r="H144" s="88">
        <v>0</v>
      </c>
      <c r="I144" s="88">
        <f>+E144+F144+G144+H144</f>
        <v>100.6</v>
      </c>
      <c r="J144" s="88">
        <f>+E144*D144</f>
        <v>0</v>
      </c>
      <c r="K144" s="88">
        <f>+F144*D144</f>
        <v>80.599999999999994</v>
      </c>
      <c r="L144" s="88">
        <f>+G144*D144</f>
        <v>20</v>
      </c>
      <c r="M144" s="88">
        <f>+H144*D144</f>
        <v>0</v>
      </c>
      <c r="N144" s="88">
        <f>+I144*D144</f>
        <v>100.6</v>
      </c>
    </row>
    <row r="145" spans="1:16" ht="60">
      <c r="A145" s="85">
        <v>40.299999999999997</v>
      </c>
      <c r="B145" s="90" t="s">
        <v>140</v>
      </c>
      <c r="C145" s="93" t="s">
        <v>137</v>
      </c>
      <c r="D145" s="92">
        <f>+D143</f>
        <v>1502.3333333333333</v>
      </c>
      <c r="E145" s="94">
        <v>0.2</v>
      </c>
      <c r="F145" s="94">
        <v>0.05</v>
      </c>
      <c r="G145" s="94">
        <v>0.08</v>
      </c>
      <c r="H145" s="88">
        <v>0</v>
      </c>
      <c r="I145" s="88">
        <f>+E145+F145+G145+H145</f>
        <v>0.33</v>
      </c>
      <c r="J145" s="88">
        <f>+E145*D145</f>
        <v>300.46666666666664</v>
      </c>
      <c r="K145" s="88">
        <f>+F145*D145</f>
        <v>75.11666666666666</v>
      </c>
      <c r="L145" s="88">
        <f>+G145*D145</f>
        <v>120.18666666666667</v>
      </c>
      <c r="M145" s="88">
        <f>+H145*D145</f>
        <v>0</v>
      </c>
      <c r="N145" s="88">
        <f>+I145*D145</f>
        <v>495.77</v>
      </c>
    </row>
    <row r="146" spans="1:16" ht="75">
      <c r="A146" s="85">
        <v>40.4</v>
      </c>
      <c r="B146" s="90" t="s">
        <v>197</v>
      </c>
      <c r="C146" s="85" t="s">
        <v>137</v>
      </c>
      <c r="D146" s="87">
        <v>1074.6199999999999</v>
      </c>
      <c r="E146" s="88">
        <v>0.9</v>
      </c>
      <c r="F146" s="88">
        <v>1.2</v>
      </c>
      <c r="G146" s="88">
        <v>0.1</v>
      </c>
      <c r="H146" s="88">
        <v>0</v>
      </c>
      <c r="I146" s="88">
        <f>+E146+F146+G146+H146</f>
        <v>2.2000000000000002</v>
      </c>
      <c r="J146" s="88">
        <f>+E146*D146</f>
        <v>967.1579999999999</v>
      </c>
      <c r="K146" s="88">
        <f>+F146*D146</f>
        <v>1289.5439999999999</v>
      </c>
      <c r="L146" s="88">
        <f>+G146*D146</f>
        <v>107.46199999999999</v>
      </c>
      <c r="M146" s="88">
        <f>+H146*D146</f>
        <v>0</v>
      </c>
      <c r="N146" s="88">
        <f>+I146*D146</f>
        <v>2364.1639999999998</v>
      </c>
    </row>
    <row r="147" spans="1:16" ht="60.75" thickBot="1">
      <c r="A147" s="85">
        <v>40.5</v>
      </c>
      <c r="B147" s="90" t="s">
        <v>198</v>
      </c>
      <c r="C147" s="85" t="s">
        <v>137</v>
      </c>
      <c r="D147" s="87">
        <v>163.58000000000001</v>
      </c>
      <c r="E147" s="88">
        <v>0.9</v>
      </c>
      <c r="F147" s="88">
        <v>1.2</v>
      </c>
      <c r="G147" s="88">
        <v>0.1</v>
      </c>
      <c r="H147" s="88">
        <v>0</v>
      </c>
      <c r="I147" s="88">
        <f>+E147+F147+G147+H147</f>
        <v>2.2000000000000002</v>
      </c>
      <c r="J147" s="88">
        <f>+E147*D147</f>
        <v>147.22200000000001</v>
      </c>
      <c r="K147" s="88">
        <f>+F147*D147</f>
        <v>196.29600000000002</v>
      </c>
      <c r="L147" s="88">
        <f>+G147*D147</f>
        <v>16.358000000000001</v>
      </c>
      <c r="M147" s="88">
        <f>+H147*D147</f>
        <v>0</v>
      </c>
      <c r="N147" s="88">
        <f>+I147*D147</f>
        <v>359.87600000000003</v>
      </c>
    </row>
    <row r="148" spans="1:16" ht="16.5" thickBot="1">
      <c r="A148" s="95"/>
      <c r="B148" s="388" t="s">
        <v>160</v>
      </c>
      <c r="C148" s="389"/>
      <c r="D148" s="389"/>
      <c r="E148" s="389"/>
      <c r="F148" s="389"/>
      <c r="G148" s="389"/>
      <c r="H148" s="389"/>
      <c r="I148" s="389"/>
      <c r="J148" s="389"/>
      <c r="K148" s="389"/>
      <c r="L148" s="389"/>
      <c r="M148" s="390"/>
      <c r="N148" s="96">
        <f>+N75-N50+N142</f>
        <v>15804.443383333333</v>
      </c>
    </row>
    <row r="149" spans="1:16" s="102" customFormat="1" ht="15.75" customHeight="1" thickBot="1"/>
    <row r="150" spans="1:16" ht="24" thickBot="1">
      <c r="A150" s="385" t="s">
        <v>96</v>
      </c>
      <c r="B150" s="386"/>
      <c r="C150" s="386"/>
      <c r="D150" s="386"/>
      <c r="E150" s="386"/>
      <c r="F150" s="386"/>
      <c r="G150" s="386"/>
      <c r="H150" s="386"/>
      <c r="I150" s="386"/>
      <c r="J150" s="386"/>
      <c r="K150" s="386"/>
      <c r="L150" s="386"/>
      <c r="M150" s="386"/>
      <c r="N150" s="387"/>
    </row>
    <row r="151" spans="1:16" ht="16.5" thickBot="1">
      <c r="A151" s="81">
        <v>40</v>
      </c>
      <c r="B151" s="379" t="s">
        <v>8</v>
      </c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1"/>
      <c r="N151" s="82">
        <f>SUM(N152:O155)</f>
        <v>1146.0300000000002</v>
      </c>
    </row>
    <row r="152" spans="1:16" ht="60">
      <c r="A152" s="85">
        <v>40.1</v>
      </c>
      <c r="B152" s="90" t="s">
        <v>162</v>
      </c>
      <c r="C152" s="93" t="s">
        <v>137</v>
      </c>
      <c r="D152" s="92">
        <f>+D89</f>
        <v>196</v>
      </c>
      <c r="E152" s="94">
        <v>0.45</v>
      </c>
      <c r="F152" s="94">
        <v>1</v>
      </c>
      <c r="G152" s="94">
        <v>0.1</v>
      </c>
      <c r="H152" s="94">
        <v>0</v>
      </c>
      <c r="I152" s="88">
        <f>+E152+F152+G152+H152</f>
        <v>1.55</v>
      </c>
      <c r="J152" s="88">
        <f>+E152*D152</f>
        <v>88.2</v>
      </c>
      <c r="K152" s="88">
        <f>+F152*D152</f>
        <v>196</v>
      </c>
      <c r="L152" s="88">
        <f>+G152*D152</f>
        <v>19.600000000000001</v>
      </c>
      <c r="M152" s="88">
        <f>+H152*D152</f>
        <v>0</v>
      </c>
      <c r="N152" s="88">
        <f>+I152*D152</f>
        <v>303.8</v>
      </c>
    </row>
    <row r="153" spans="1:16">
      <c r="A153" s="85">
        <v>40.200000000000003</v>
      </c>
      <c r="B153" s="90" t="s">
        <v>138</v>
      </c>
      <c r="C153" s="93" t="s">
        <v>139</v>
      </c>
      <c r="D153" s="92">
        <v>1</v>
      </c>
      <c r="E153" s="94">
        <v>0</v>
      </c>
      <c r="F153" s="94">
        <v>20.149999999999999</v>
      </c>
      <c r="G153" s="94">
        <v>5</v>
      </c>
      <c r="H153" s="94">
        <v>0</v>
      </c>
      <c r="I153" s="88">
        <f>+E153+F153+G153+H153</f>
        <v>25.15</v>
      </c>
      <c r="J153" s="88">
        <f>+E153*D153</f>
        <v>0</v>
      </c>
      <c r="K153" s="88">
        <f>+F153*D153</f>
        <v>20.149999999999999</v>
      </c>
      <c r="L153" s="88">
        <f>+G153*D153</f>
        <v>5</v>
      </c>
      <c r="M153" s="88">
        <f>+H153*D153</f>
        <v>0</v>
      </c>
      <c r="N153" s="88">
        <f>+I153*D153</f>
        <v>25.15</v>
      </c>
    </row>
    <row r="154" spans="1:16" ht="60">
      <c r="A154" s="85">
        <v>40.299999999999997</v>
      </c>
      <c r="B154" s="90" t="s">
        <v>163</v>
      </c>
      <c r="C154" s="93" t="s">
        <v>137</v>
      </c>
      <c r="D154" s="92">
        <f>+D152</f>
        <v>196</v>
      </c>
      <c r="E154" s="94">
        <v>0.2</v>
      </c>
      <c r="F154" s="94">
        <v>0.05</v>
      </c>
      <c r="G154" s="94">
        <v>0.08</v>
      </c>
      <c r="H154" s="94">
        <v>0</v>
      </c>
      <c r="I154" s="88">
        <f>+E154+F154+G154+H154</f>
        <v>0.33</v>
      </c>
      <c r="J154" s="88">
        <f>+E154*D154</f>
        <v>39.200000000000003</v>
      </c>
      <c r="K154" s="88">
        <f>+F154*D154</f>
        <v>9.8000000000000007</v>
      </c>
      <c r="L154" s="88">
        <f>+G154*D154</f>
        <v>15.68</v>
      </c>
      <c r="M154" s="88">
        <f>+H154*D154</f>
        <v>0</v>
      </c>
      <c r="N154" s="88">
        <f>+I154*D154</f>
        <v>64.680000000000007</v>
      </c>
    </row>
    <row r="155" spans="1:16" ht="75.75" thickBot="1">
      <c r="A155" s="85">
        <v>40.4</v>
      </c>
      <c r="B155" s="90" t="s">
        <v>197</v>
      </c>
      <c r="C155" s="85" t="s">
        <v>137</v>
      </c>
      <c r="D155" s="87">
        <f>+'Wood Rural'!Q604</f>
        <v>342</v>
      </c>
      <c r="E155" s="88">
        <v>0.9</v>
      </c>
      <c r="F155" s="88">
        <v>1.2</v>
      </c>
      <c r="G155" s="88">
        <v>0.1</v>
      </c>
      <c r="H155" s="88">
        <v>0</v>
      </c>
      <c r="I155" s="88">
        <f>+E155+F155+G155+H155</f>
        <v>2.2000000000000002</v>
      </c>
      <c r="J155" s="88">
        <f>+E155*D155</f>
        <v>307.8</v>
      </c>
      <c r="K155" s="88">
        <f>+F155*D155</f>
        <v>410.4</v>
      </c>
      <c r="L155" s="88">
        <f>+G155*D155</f>
        <v>34.200000000000003</v>
      </c>
      <c r="M155" s="88">
        <f>+H155*D155</f>
        <v>0</v>
      </c>
      <c r="N155" s="88">
        <f>+I155*D155</f>
        <v>752.40000000000009</v>
      </c>
    </row>
    <row r="156" spans="1:16" ht="16.5" thickBot="1">
      <c r="A156" s="95"/>
      <c r="B156" s="388" t="s">
        <v>160</v>
      </c>
      <c r="C156" s="389"/>
      <c r="D156" s="389"/>
      <c r="E156" s="389"/>
      <c r="F156" s="389"/>
      <c r="G156" s="389"/>
      <c r="H156" s="389"/>
      <c r="I156" s="389"/>
      <c r="J156" s="389"/>
      <c r="K156" s="389"/>
      <c r="L156" s="389"/>
      <c r="M156" s="390"/>
      <c r="N156" s="96">
        <f>+N108-N88+N151</f>
        <v>2149.161075</v>
      </c>
    </row>
    <row r="159" spans="1:16">
      <c r="A159" s="391"/>
      <c r="B159" s="391"/>
      <c r="C159" s="391"/>
      <c r="D159" s="391"/>
      <c r="E159" s="391"/>
      <c r="F159" s="391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</row>
    <row r="161" spans="1:14" ht="21">
      <c r="A161" s="344" t="s">
        <v>237</v>
      </c>
      <c r="B161" s="344"/>
      <c r="C161" s="344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</row>
    <row r="162" spans="1:14" ht="16.5" thickBot="1"/>
    <row r="163" spans="1:14" ht="32.25" customHeight="1" thickBot="1">
      <c r="A163" s="345" t="s">
        <v>92</v>
      </c>
      <c r="B163" s="346"/>
      <c r="C163" s="346"/>
      <c r="D163" s="346"/>
      <c r="E163" s="346"/>
      <c r="F163" s="347"/>
      <c r="G163" s="348" t="s">
        <v>213</v>
      </c>
      <c r="H163" s="398"/>
      <c r="I163" s="398"/>
      <c r="J163" s="349"/>
      <c r="K163" s="350" t="s">
        <v>96</v>
      </c>
      <c r="L163" s="351"/>
      <c r="M163" s="348" t="s">
        <v>98</v>
      </c>
      <c r="N163" s="349"/>
    </row>
    <row r="164" spans="1:14" ht="21" customHeight="1">
      <c r="A164" s="328" t="s">
        <v>99</v>
      </c>
      <c r="B164" s="329"/>
      <c r="C164" s="329"/>
      <c r="D164" s="330"/>
      <c r="E164" s="331">
        <f>+G164+K164+M164</f>
        <v>20724.467458333333</v>
      </c>
      <c r="F164" s="332"/>
      <c r="G164" s="333">
        <f>+N183</f>
        <v>15775.036383333332</v>
      </c>
      <c r="H164" s="399"/>
      <c r="I164" s="399"/>
      <c r="J164" s="334"/>
      <c r="K164" s="333">
        <f>+K128</f>
        <v>2149.161075</v>
      </c>
      <c r="L164" s="335"/>
      <c r="M164" s="333">
        <f>+M128</f>
        <v>2800.27</v>
      </c>
      <c r="N164" s="334"/>
    </row>
    <row r="165" spans="1:14" ht="21.75" thickBot="1">
      <c r="A165" s="336" t="s">
        <v>100</v>
      </c>
      <c r="B165" s="337"/>
      <c r="C165" s="337"/>
      <c r="D165" s="337"/>
      <c r="E165" s="338">
        <f>+G165+K165</f>
        <v>14307.919333333333</v>
      </c>
      <c r="F165" s="339"/>
      <c r="G165" s="400">
        <f>+G129-N60+N178</f>
        <v>12541.650958333334</v>
      </c>
      <c r="H165" s="401"/>
      <c r="I165" s="401"/>
      <c r="J165" s="402"/>
      <c r="K165" s="340">
        <f>+K129</f>
        <v>1766.2683750000001</v>
      </c>
      <c r="L165" s="341"/>
      <c r="M165" s="400"/>
      <c r="N165" s="402"/>
    </row>
    <row r="166" spans="1:14" ht="21.75" thickBot="1">
      <c r="A166" s="53"/>
      <c r="B166" s="53"/>
      <c r="C166" s="53"/>
      <c r="D166" s="53"/>
      <c r="E166" s="67"/>
      <c r="F166" s="67"/>
      <c r="G166" s="68"/>
      <c r="H166" s="68"/>
      <c r="I166" s="69"/>
      <c r="J166" s="70"/>
      <c r="K166" s="69"/>
      <c r="L166" s="70"/>
      <c r="M166" s="68"/>
      <c r="N166" s="66"/>
    </row>
    <row r="167" spans="1:14" ht="21.75" thickBot="1">
      <c r="A167" s="359" t="s">
        <v>101</v>
      </c>
      <c r="B167" s="360"/>
      <c r="C167" s="360"/>
      <c r="D167" s="360"/>
      <c r="E167" s="331">
        <f>+E131-N61+N179+N180</f>
        <v>10849.347333333335</v>
      </c>
      <c r="F167" s="332"/>
      <c r="G167" s="71">
        <f>+E167/E164</f>
        <v>0.52350427605177374</v>
      </c>
      <c r="H167" s="68"/>
      <c r="I167" s="361">
        <f>+E164-E167</f>
        <v>9875.1201249999976</v>
      </c>
      <c r="J167" s="361"/>
      <c r="K167" s="357"/>
      <c r="L167" s="357"/>
      <c r="M167" s="357"/>
      <c r="N167" s="357"/>
    </row>
    <row r="168" spans="1:14" ht="21.75" thickBot="1">
      <c r="A168" s="352" t="s">
        <v>102</v>
      </c>
      <c r="B168" s="353"/>
      <c r="C168" s="353"/>
      <c r="D168" s="353"/>
      <c r="E168" s="354">
        <f>+E132-L61-L62-L63+L179+L180-L64-L65+L181+L182</f>
        <v>1603.0876583333334</v>
      </c>
      <c r="F168" s="355"/>
      <c r="G168" s="72">
        <f>+E168/E164</f>
        <v>7.7352417453251859E-2</v>
      </c>
      <c r="H168" s="68"/>
      <c r="I168" s="362" t="s">
        <v>103</v>
      </c>
      <c r="J168" s="363"/>
      <c r="K168" s="363"/>
      <c r="L168" s="363"/>
      <c r="M168" s="364">
        <f>+E164-E167</f>
        <v>9875.1201249999976</v>
      </c>
      <c r="N168" s="365"/>
    </row>
    <row r="169" spans="1:14" ht="21">
      <c r="A169" s="352" t="s">
        <v>104</v>
      </c>
      <c r="B169" s="353"/>
      <c r="C169" s="353"/>
      <c r="D169" s="353"/>
      <c r="E169" s="354">
        <f>+E133-J61-J62-J63+J179+J180-J64-J65+J181+J182</f>
        <v>6600.6439666666665</v>
      </c>
      <c r="F169" s="355"/>
      <c r="G169" s="72">
        <f>+E169/E164</f>
        <v>0.31849522695515825</v>
      </c>
      <c r="H169" s="68"/>
      <c r="I169" s="356"/>
      <c r="J169" s="356"/>
      <c r="K169" s="69"/>
      <c r="L169" s="70"/>
      <c r="M169" s="68"/>
      <c r="N169" s="66"/>
    </row>
    <row r="170" spans="1:14" ht="21">
      <c r="A170" s="352" t="s">
        <v>105</v>
      </c>
      <c r="B170" s="353"/>
      <c r="C170" s="353"/>
      <c r="D170" s="353"/>
      <c r="E170" s="354">
        <f>+E134-K61-K62-K63+K179+K180-K64-K65+K181+K182</f>
        <v>11620.735833333336</v>
      </c>
      <c r="F170" s="355"/>
      <c r="G170" s="72">
        <f>+E170/E164</f>
        <v>0.56072542547580029</v>
      </c>
      <c r="H170" s="68"/>
      <c r="I170" s="69"/>
      <c r="J170" s="357">
        <f>+E168+E169+E170+E171</f>
        <v>20724.467458333336</v>
      </c>
      <c r="K170" s="358"/>
      <c r="L170" s="70"/>
      <c r="M170" s="357"/>
      <c r="N170" s="357"/>
    </row>
    <row r="171" spans="1:14" ht="21.75" thickBot="1">
      <c r="A171" s="336" t="s">
        <v>106</v>
      </c>
      <c r="B171" s="337"/>
      <c r="C171" s="337"/>
      <c r="D171" s="337"/>
      <c r="E171" s="338">
        <f>+E135</f>
        <v>900</v>
      </c>
      <c r="F171" s="339"/>
      <c r="G171" s="72">
        <f>+E171/E164</f>
        <v>4.3426930115789728E-2</v>
      </c>
      <c r="H171" s="68"/>
      <c r="I171" s="69"/>
      <c r="J171" s="357"/>
      <c r="K171" s="358"/>
      <c r="L171" s="70"/>
      <c r="M171" s="357"/>
      <c r="N171" s="357"/>
    </row>
    <row r="172" spans="1:14" ht="16.5" thickBot="1"/>
    <row r="173" spans="1:14" ht="16.5" thickBot="1">
      <c r="A173" s="366" t="s">
        <v>107</v>
      </c>
      <c r="B173" s="367"/>
      <c r="C173" s="367"/>
      <c r="D173" s="367"/>
      <c r="E173" s="367"/>
      <c r="F173" s="367"/>
      <c r="G173" s="367"/>
      <c r="H173" s="367"/>
      <c r="I173" s="367"/>
      <c r="J173" s="367"/>
      <c r="K173" s="367"/>
      <c r="L173" s="367"/>
      <c r="M173" s="367"/>
      <c r="N173" s="368"/>
    </row>
    <row r="174" spans="1:14">
      <c r="A174" s="369" t="s">
        <v>108</v>
      </c>
      <c r="B174" s="371" t="s">
        <v>109</v>
      </c>
      <c r="C174" s="371" t="s">
        <v>110</v>
      </c>
      <c r="D174" s="373" t="s">
        <v>111</v>
      </c>
      <c r="E174" s="375" t="s">
        <v>112</v>
      </c>
      <c r="F174" s="376"/>
      <c r="G174" s="376"/>
      <c r="H174" s="376"/>
      <c r="I174" s="376"/>
      <c r="J174" s="369" t="s">
        <v>113</v>
      </c>
      <c r="K174" s="371"/>
      <c r="L174" s="371"/>
      <c r="M174" s="371"/>
      <c r="N174" s="377"/>
    </row>
    <row r="175" spans="1:14" ht="26.25" thickBot="1">
      <c r="A175" s="370"/>
      <c r="B175" s="372"/>
      <c r="C175" s="372"/>
      <c r="D175" s="374"/>
      <c r="E175" s="75" t="s">
        <v>114</v>
      </c>
      <c r="F175" s="76" t="s">
        <v>115</v>
      </c>
      <c r="G175" s="76" t="s">
        <v>116</v>
      </c>
      <c r="H175" s="76" t="s">
        <v>117</v>
      </c>
      <c r="I175" s="77" t="s">
        <v>118</v>
      </c>
      <c r="J175" s="75" t="s">
        <v>114</v>
      </c>
      <c r="K175" s="76" t="s">
        <v>115</v>
      </c>
      <c r="L175" s="76" t="s">
        <v>116</v>
      </c>
      <c r="M175" s="76" t="s">
        <v>117</v>
      </c>
      <c r="N175" s="78" t="s">
        <v>11</v>
      </c>
    </row>
    <row r="176" spans="1:14" ht="16.5" thickBot="1">
      <c r="A176" s="392"/>
      <c r="B176" s="393"/>
      <c r="C176" s="393"/>
      <c r="D176" s="393"/>
      <c r="E176" s="393"/>
      <c r="F176" s="393"/>
      <c r="G176" s="393"/>
      <c r="H176" s="393"/>
      <c r="I176" s="393"/>
      <c r="J176" s="393"/>
      <c r="K176" s="393"/>
      <c r="L176" s="393"/>
      <c r="M176" s="393"/>
      <c r="N176" s="394"/>
    </row>
    <row r="177" spans="1:16" ht="24" thickBot="1">
      <c r="A177" s="385" t="s">
        <v>214</v>
      </c>
      <c r="B177" s="386"/>
      <c r="C177" s="386"/>
      <c r="D177" s="386"/>
      <c r="E177" s="386"/>
      <c r="F177" s="386"/>
      <c r="G177" s="386"/>
      <c r="H177" s="386"/>
      <c r="I177" s="386"/>
      <c r="J177" s="386"/>
      <c r="K177" s="386"/>
      <c r="L177" s="386"/>
      <c r="M177" s="386"/>
      <c r="N177" s="387"/>
    </row>
    <row r="178" spans="1:16" ht="16.5" thickBot="1">
      <c r="A178" s="81">
        <v>70</v>
      </c>
      <c r="B178" s="379" t="s">
        <v>7</v>
      </c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1"/>
      <c r="N178" s="82">
        <f>+N179+N180+N181+N182</f>
        <v>1972.4273333333335</v>
      </c>
    </row>
    <row r="179" spans="1:16" ht="45">
      <c r="A179" s="85">
        <v>70.099999999999994</v>
      </c>
      <c r="B179" s="90" t="s">
        <v>216</v>
      </c>
      <c r="C179" s="93" t="s">
        <v>137</v>
      </c>
      <c r="D179" s="92">
        <f>+D61</f>
        <v>439.66666666666663</v>
      </c>
      <c r="E179" s="94">
        <v>0.45</v>
      </c>
      <c r="F179" s="94">
        <v>1</v>
      </c>
      <c r="G179" s="94">
        <v>0.1</v>
      </c>
      <c r="H179" s="94">
        <v>0</v>
      </c>
      <c r="I179" s="94">
        <f>+E179+F179+G179+H179</f>
        <v>1.55</v>
      </c>
      <c r="J179" s="94">
        <f>+E179*D179</f>
        <v>197.85</v>
      </c>
      <c r="K179" s="88">
        <f>+F179*D179</f>
        <v>439.66666666666663</v>
      </c>
      <c r="L179" s="88">
        <f>+G179*D179</f>
        <v>43.966666666666669</v>
      </c>
      <c r="M179" s="88">
        <f>+H179*D179</f>
        <v>0</v>
      </c>
      <c r="N179" s="88">
        <f>+I179*D179</f>
        <v>681.48333333333335</v>
      </c>
    </row>
    <row r="180" spans="1:16" ht="45">
      <c r="A180" s="85">
        <v>70.2</v>
      </c>
      <c r="B180" s="90" t="s">
        <v>200</v>
      </c>
      <c r="C180" s="85" t="s">
        <v>137</v>
      </c>
      <c r="D180" s="87">
        <v>505.72</v>
      </c>
      <c r="E180" s="88">
        <v>0.9</v>
      </c>
      <c r="F180" s="88">
        <v>1.2</v>
      </c>
      <c r="G180" s="88">
        <v>0.1</v>
      </c>
      <c r="H180" s="88">
        <v>0</v>
      </c>
      <c r="I180" s="88">
        <f>+E180+F180+G180+H180</f>
        <v>2.2000000000000002</v>
      </c>
      <c r="J180" s="88">
        <f>+E180*D180</f>
        <v>455.14800000000002</v>
      </c>
      <c r="K180" s="88">
        <f>+F180*D180</f>
        <v>606.86400000000003</v>
      </c>
      <c r="L180" s="88">
        <f>+G180*D180</f>
        <v>50.572000000000003</v>
      </c>
      <c r="M180" s="88">
        <f>+H180*D180</f>
        <v>0</v>
      </c>
      <c r="N180" s="88">
        <f>+I180*D180</f>
        <v>1112.5840000000001</v>
      </c>
    </row>
    <row r="181" spans="1:16" ht="17.25">
      <c r="A181" s="85">
        <v>70.400000000000006</v>
      </c>
      <c r="B181" s="101" t="s">
        <v>176</v>
      </c>
      <c r="C181" s="93" t="s">
        <v>122</v>
      </c>
      <c r="D181" s="92">
        <v>9.8000000000000007</v>
      </c>
      <c r="E181" s="88">
        <v>5.2</v>
      </c>
      <c r="F181" s="88">
        <v>6</v>
      </c>
      <c r="G181" s="88">
        <v>1.75</v>
      </c>
      <c r="H181" s="88">
        <v>0</v>
      </c>
      <c r="I181" s="88">
        <f>+E181+F181+G181+H181</f>
        <v>12.95</v>
      </c>
      <c r="J181" s="88">
        <f>+E181*D181</f>
        <v>50.960000000000008</v>
      </c>
      <c r="K181" s="88">
        <f>+F181*D181</f>
        <v>58.800000000000004</v>
      </c>
      <c r="L181" s="88">
        <f>+G181*D181</f>
        <v>17.150000000000002</v>
      </c>
      <c r="M181" s="88">
        <f>+H181*D181</f>
        <v>0</v>
      </c>
      <c r="N181" s="88">
        <f>+I181*D181</f>
        <v>126.91</v>
      </c>
    </row>
    <row r="182" spans="1:16" ht="30.75" thickBot="1">
      <c r="A182" s="85">
        <v>70.5</v>
      </c>
      <c r="B182" s="90" t="s">
        <v>165</v>
      </c>
      <c r="C182" s="93" t="s">
        <v>122</v>
      </c>
      <c r="D182" s="92">
        <v>9.8000000000000007</v>
      </c>
      <c r="E182" s="88">
        <v>1.5</v>
      </c>
      <c r="F182" s="88">
        <v>2.5</v>
      </c>
      <c r="G182" s="88">
        <v>1.25</v>
      </c>
      <c r="H182" s="88">
        <v>0</v>
      </c>
      <c r="I182" s="88">
        <f>+E182+F182+G182+H182</f>
        <v>5.25</v>
      </c>
      <c r="J182" s="88">
        <f>+E182*D182</f>
        <v>14.700000000000001</v>
      </c>
      <c r="K182" s="88">
        <f>+F182*D182</f>
        <v>24.5</v>
      </c>
      <c r="L182" s="88">
        <f>+G182*D182</f>
        <v>12.25</v>
      </c>
      <c r="M182" s="88">
        <f>+H182*D182</f>
        <v>0</v>
      </c>
      <c r="N182" s="88">
        <f>+I182*D182</f>
        <v>51.45</v>
      </c>
    </row>
    <row r="183" spans="1:16" ht="16.5" thickBot="1">
      <c r="A183" s="95"/>
      <c r="B183" s="388" t="s">
        <v>160</v>
      </c>
      <c r="C183" s="389"/>
      <c r="D183" s="389"/>
      <c r="E183" s="389"/>
      <c r="F183" s="389"/>
      <c r="G183" s="389"/>
      <c r="H183" s="389"/>
      <c r="I183" s="389"/>
      <c r="J183" s="389"/>
      <c r="K183" s="389"/>
      <c r="L183" s="389"/>
      <c r="M183" s="390"/>
      <c r="N183" s="96">
        <f>+N148-N60+N178</f>
        <v>15775.036383333332</v>
      </c>
    </row>
    <row r="184" spans="1:16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</row>
    <row r="185" spans="1:16">
      <c r="A185" s="391"/>
      <c r="B185" s="391"/>
      <c r="C185" s="391"/>
      <c r="D185" s="391"/>
      <c r="E185" s="391"/>
      <c r="F185" s="391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</row>
    <row r="187" spans="1:16" ht="21">
      <c r="A187" s="344" t="s">
        <v>238</v>
      </c>
      <c r="B187" s="344"/>
      <c r="C187" s="344"/>
      <c r="D187" s="344"/>
      <c r="E187" s="344"/>
      <c r="F187" s="344"/>
      <c r="G187" s="344"/>
      <c r="H187" s="344"/>
      <c r="I187" s="344"/>
      <c r="J187" s="344"/>
      <c r="K187" s="344"/>
      <c r="L187" s="344"/>
      <c r="M187" s="344"/>
      <c r="N187" s="344"/>
    </row>
    <row r="188" spans="1:16" ht="16.5" thickBot="1"/>
    <row r="189" spans="1:16" ht="32.25" customHeight="1" thickBot="1">
      <c r="A189" s="345" t="s">
        <v>92</v>
      </c>
      <c r="B189" s="346"/>
      <c r="C189" s="346"/>
      <c r="D189" s="346"/>
      <c r="E189" s="346"/>
      <c r="F189" s="347"/>
      <c r="G189" s="348" t="s">
        <v>213</v>
      </c>
      <c r="H189" s="398"/>
      <c r="I189" s="398"/>
      <c r="J189" s="349"/>
      <c r="K189" s="350" t="s">
        <v>96</v>
      </c>
      <c r="L189" s="351"/>
      <c r="M189" s="348" t="s">
        <v>98</v>
      </c>
      <c r="N189" s="349"/>
    </row>
    <row r="190" spans="1:16" ht="21" customHeight="1">
      <c r="A190" s="328" t="s">
        <v>99</v>
      </c>
      <c r="B190" s="329"/>
      <c r="C190" s="329"/>
      <c r="D190" s="330"/>
      <c r="E190" s="331">
        <f>+G190+K190+M190</f>
        <v>20181.782458333331</v>
      </c>
      <c r="F190" s="332"/>
      <c r="G190" s="333">
        <f>+N211</f>
        <v>15456.997583333332</v>
      </c>
      <c r="H190" s="399"/>
      <c r="I190" s="399"/>
      <c r="J190" s="334"/>
      <c r="K190" s="333">
        <f>+N221</f>
        <v>1924.5148749999998</v>
      </c>
      <c r="L190" s="335"/>
      <c r="M190" s="333">
        <f>+M164</f>
        <v>2800.27</v>
      </c>
      <c r="N190" s="334"/>
    </row>
    <row r="191" spans="1:16" ht="21.75" thickBot="1">
      <c r="A191" s="336" t="s">
        <v>100</v>
      </c>
      <c r="B191" s="337"/>
      <c r="C191" s="337"/>
      <c r="D191" s="337"/>
      <c r="E191" s="338">
        <f>+G191+K191</f>
        <v>13765.234333333334</v>
      </c>
      <c r="F191" s="339"/>
      <c r="G191" s="400">
        <f>+G165-N142+N204</f>
        <v>12223.612158333333</v>
      </c>
      <c r="H191" s="401"/>
      <c r="I191" s="401"/>
      <c r="J191" s="402"/>
      <c r="K191" s="340">
        <f>+K165-N151+N214</f>
        <v>1541.622175</v>
      </c>
      <c r="L191" s="341"/>
      <c r="M191" s="400"/>
      <c r="N191" s="402"/>
    </row>
    <row r="192" spans="1:16" ht="21.75" thickBot="1">
      <c r="A192" s="53"/>
      <c r="B192" s="53"/>
      <c r="C192" s="53"/>
      <c r="D192" s="53"/>
      <c r="E192" s="67"/>
      <c r="F192" s="67"/>
      <c r="G192" s="68"/>
      <c r="H192" s="68"/>
      <c r="I192" s="69"/>
      <c r="J192" s="70"/>
      <c r="K192" s="69"/>
      <c r="L192" s="70"/>
      <c r="M192" s="68"/>
      <c r="N192" s="66"/>
    </row>
    <row r="193" spans="1:14" ht="21.75" thickBot="1">
      <c r="A193" s="359" t="s">
        <v>101</v>
      </c>
      <c r="B193" s="360"/>
      <c r="C193" s="360"/>
      <c r="D193" s="360"/>
      <c r="E193" s="331">
        <f>+N56+N59+N95+N96+N205+N207+N209+N210+N215+N217+N220+N179+N180</f>
        <v>9291.0653333333357</v>
      </c>
      <c r="F193" s="332"/>
      <c r="G193" s="71">
        <f>+E193/E190</f>
        <v>0.46036891699310378</v>
      </c>
      <c r="H193" s="68"/>
      <c r="I193" s="361">
        <f>+E190-E193</f>
        <v>10890.717124999996</v>
      </c>
      <c r="J193" s="361"/>
      <c r="K193" s="357"/>
      <c r="L193" s="357"/>
      <c r="M193" s="357"/>
      <c r="N193" s="357"/>
    </row>
    <row r="194" spans="1:14" ht="21.75" thickBot="1">
      <c r="A194" s="352" t="s">
        <v>102</v>
      </c>
      <c r="B194" s="353"/>
      <c r="C194" s="353"/>
      <c r="D194" s="353"/>
      <c r="E194" s="354">
        <f>+E168-L143-L144-L145-L146-L147+L205+L206+L207+L208+L209+L210-L152-L153-L154-L155+L215+L216+L217+L218+L219+L220</f>
        <v>1533.5366583333332</v>
      </c>
      <c r="F194" s="355"/>
      <c r="G194" s="72">
        <f>+E194/E190</f>
        <v>7.5986185139960971E-2</v>
      </c>
      <c r="H194" s="68"/>
      <c r="I194" s="362" t="s">
        <v>103</v>
      </c>
      <c r="J194" s="363"/>
      <c r="K194" s="363"/>
      <c r="L194" s="363"/>
      <c r="M194" s="364">
        <f>+E190-E193</f>
        <v>10890.717124999996</v>
      </c>
      <c r="N194" s="365"/>
    </row>
    <row r="195" spans="1:14" ht="21">
      <c r="A195" s="352" t="s">
        <v>104</v>
      </c>
      <c r="B195" s="353"/>
      <c r="C195" s="353"/>
      <c r="D195" s="353"/>
      <c r="E195" s="354">
        <f>+E169-J143-J145-J144-J146-J147-J152-J153-J154-J155+J205+J206+J207+J208+J209+J210+J215+J216+J217+J218+J219+J220</f>
        <v>6236.2999666666665</v>
      </c>
      <c r="F195" s="355"/>
      <c r="G195" s="72">
        <f>+E195/E190</f>
        <v>0.30900640117105282</v>
      </c>
      <c r="H195" s="68"/>
      <c r="I195" s="356"/>
      <c r="J195" s="356"/>
      <c r="K195" s="69"/>
      <c r="L195" s="70"/>
      <c r="M195" s="68"/>
      <c r="N195" s="66"/>
    </row>
    <row r="196" spans="1:14" ht="21">
      <c r="A196" s="352" t="s">
        <v>105</v>
      </c>
      <c r="B196" s="353"/>
      <c r="C196" s="353"/>
      <c r="D196" s="353"/>
      <c r="E196" s="354">
        <f>+E170-K143-K144-K145-K146-K147-K152-K154-K153-K155+K205+K206+K207+K208+K209+K210+K215+K216+K217+K218+K219+K220</f>
        <v>11511.945833333339</v>
      </c>
      <c r="F196" s="355"/>
      <c r="G196" s="72">
        <f>+E196/E190</f>
        <v>0.57041274015813703</v>
      </c>
      <c r="H196" s="68"/>
      <c r="I196" s="69"/>
      <c r="J196" s="357">
        <f>+E194+E195+E196+E197</f>
        <v>20181.782458333339</v>
      </c>
      <c r="K196" s="358"/>
      <c r="L196" s="70"/>
      <c r="M196" s="357"/>
      <c r="N196" s="357"/>
    </row>
    <row r="197" spans="1:14" ht="21.75" thickBot="1">
      <c r="A197" s="336" t="s">
        <v>106</v>
      </c>
      <c r="B197" s="337"/>
      <c r="C197" s="337"/>
      <c r="D197" s="337"/>
      <c r="E197" s="338">
        <f>+E171</f>
        <v>900</v>
      </c>
      <c r="F197" s="339"/>
      <c r="G197" s="72">
        <f>+E197/E190</f>
        <v>4.4594673530849491E-2</v>
      </c>
      <c r="H197" s="68"/>
      <c r="I197" s="69"/>
      <c r="J197" s="357"/>
      <c r="K197" s="358"/>
      <c r="L197" s="70"/>
      <c r="M197" s="357">
        <f>+N204+N214+N103+N70</f>
        <v>6907.4336666666659</v>
      </c>
      <c r="N197" s="357"/>
    </row>
    <row r="198" spans="1:14" ht="16.5" thickBot="1"/>
    <row r="199" spans="1:14" ht="16.5" thickBot="1">
      <c r="A199" s="366" t="s">
        <v>107</v>
      </c>
      <c r="B199" s="367"/>
      <c r="C199" s="367"/>
      <c r="D199" s="367"/>
      <c r="E199" s="367"/>
      <c r="F199" s="367"/>
      <c r="G199" s="367"/>
      <c r="H199" s="367"/>
      <c r="I199" s="367"/>
      <c r="J199" s="367"/>
      <c r="K199" s="367"/>
      <c r="L199" s="367"/>
      <c r="M199" s="367"/>
      <c r="N199" s="368"/>
    </row>
    <row r="200" spans="1:14">
      <c r="A200" s="369" t="s">
        <v>108</v>
      </c>
      <c r="B200" s="371" t="s">
        <v>109</v>
      </c>
      <c r="C200" s="371" t="s">
        <v>110</v>
      </c>
      <c r="D200" s="373" t="s">
        <v>111</v>
      </c>
      <c r="E200" s="375" t="s">
        <v>112</v>
      </c>
      <c r="F200" s="376"/>
      <c r="G200" s="376"/>
      <c r="H200" s="376"/>
      <c r="I200" s="376"/>
      <c r="J200" s="369" t="s">
        <v>113</v>
      </c>
      <c r="K200" s="371"/>
      <c r="L200" s="371"/>
      <c r="M200" s="371"/>
      <c r="N200" s="377"/>
    </row>
    <row r="201" spans="1:14" ht="26.25" thickBot="1">
      <c r="A201" s="370"/>
      <c r="B201" s="372"/>
      <c r="C201" s="372"/>
      <c r="D201" s="374"/>
      <c r="E201" s="75" t="s">
        <v>114</v>
      </c>
      <c r="F201" s="76" t="s">
        <v>115</v>
      </c>
      <c r="G201" s="76" t="s">
        <v>116</v>
      </c>
      <c r="H201" s="76" t="s">
        <v>117</v>
      </c>
      <c r="I201" s="77" t="s">
        <v>118</v>
      </c>
      <c r="J201" s="75" t="s">
        <v>114</v>
      </c>
      <c r="K201" s="76" t="s">
        <v>115</v>
      </c>
      <c r="L201" s="76" t="s">
        <v>116</v>
      </c>
      <c r="M201" s="76" t="s">
        <v>117</v>
      </c>
      <c r="N201" s="78" t="s">
        <v>11</v>
      </c>
    </row>
    <row r="202" spans="1:14" ht="11.25" customHeight="1" thickBot="1">
      <c r="A202" s="392"/>
      <c r="B202" s="393"/>
      <c r="C202" s="393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4"/>
    </row>
    <row r="203" spans="1:14" ht="24" thickBot="1">
      <c r="A203" s="385" t="s">
        <v>214</v>
      </c>
      <c r="B203" s="386"/>
      <c r="C203" s="386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7"/>
    </row>
    <row r="204" spans="1:14" ht="16.5" thickBot="1">
      <c r="A204" s="81">
        <v>40</v>
      </c>
      <c r="B204" s="379" t="s">
        <v>8</v>
      </c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1"/>
      <c r="N204" s="82">
        <f>SUM(N205:O210)</f>
        <v>5330.9878666666664</v>
      </c>
    </row>
    <row r="205" spans="1:14" ht="60">
      <c r="A205" s="85">
        <v>40.1</v>
      </c>
      <c r="B205" s="90" t="s">
        <v>136</v>
      </c>
      <c r="C205" s="93" t="s">
        <v>137</v>
      </c>
      <c r="D205" s="92">
        <f>+D51</f>
        <v>1502.3333333333333</v>
      </c>
      <c r="E205" s="94">
        <v>0.45</v>
      </c>
      <c r="F205" s="94">
        <v>1</v>
      </c>
      <c r="G205" s="94">
        <v>0.1</v>
      </c>
      <c r="H205" s="88">
        <v>0</v>
      </c>
      <c r="I205" s="88">
        <f t="shared" ref="I205:I210" si="6">+E205+F205+G205+H205</f>
        <v>1.55</v>
      </c>
      <c r="J205" s="88">
        <f t="shared" ref="J205:J210" si="7">+E205*D205</f>
        <v>676.05</v>
      </c>
      <c r="K205" s="88">
        <f t="shared" ref="K205:K210" si="8">+F205*D205</f>
        <v>1502.3333333333333</v>
      </c>
      <c r="L205" s="88">
        <f t="shared" ref="L205:L210" si="9">+G205*D205</f>
        <v>150.23333333333332</v>
      </c>
      <c r="M205" s="88">
        <f t="shared" ref="M205:M210" si="10">+H205*D205</f>
        <v>0</v>
      </c>
      <c r="N205" s="88">
        <f t="shared" ref="N205:N210" si="11">+I205*D205</f>
        <v>2328.6166666666668</v>
      </c>
    </row>
    <row r="206" spans="1:14">
      <c r="A206" s="85">
        <v>40.200000000000003</v>
      </c>
      <c r="B206" s="90" t="s">
        <v>138</v>
      </c>
      <c r="C206" s="93" t="s">
        <v>139</v>
      </c>
      <c r="D206" s="92">
        <v>1</v>
      </c>
      <c r="E206" s="94">
        <v>0</v>
      </c>
      <c r="F206" s="94">
        <v>80.599999999999994</v>
      </c>
      <c r="G206" s="94">
        <v>20</v>
      </c>
      <c r="H206" s="88">
        <v>0</v>
      </c>
      <c r="I206" s="88">
        <f t="shared" si="6"/>
        <v>100.6</v>
      </c>
      <c r="J206" s="88">
        <f t="shared" si="7"/>
        <v>0</v>
      </c>
      <c r="K206" s="88">
        <f t="shared" si="8"/>
        <v>80.599999999999994</v>
      </c>
      <c r="L206" s="88">
        <f t="shared" si="9"/>
        <v>20</v>
      </c>
      <c r="M206" s="88">
        <f t="shared" si="10"/>
        <v>0</v>
      </c>
      <c r="N206" s="88">
        <f t="shared" si="11"/>
        <v>100.6</v>
      </c>
    </row>
    <row r="207" spans="1:14" ht="60">
      <c r="A207" s="85">
        <v>40.299999999999997</v>
      </c>
      <c r="B207" s="90" t="s">
        <v>140</v>
      </c>
      <c r="C207" s="93" t="s">
        <v>137</v>
      </c>
      <c r="D207" s="92">
        <f>+D205</f>
        <v>1502.3333333333333</v>
      </c>
      <c r="E207" s="94">
        <v>0.2</v>
      </c>
      <c r="F207" s="94">
        <v>0.05</v>
      </c>
      <c r="G207" s="94">
        <v>0.08</v>
      </c>
      <c r="H207" s="88">
        <v>0</v>
      </c>
      <c r="I207" s="88">
        <f t="shared" si="6"/>
        <v>0.33</v>
      </c>
      <c r="J207" s="88">
        <f t="shared" si="7"/>
        <v>300.46666666666664</v>
      </c>
      <c r="K207" s="88">
        <f t="shared" si="8"/>
        <v>75.11666666666666</v>
      </c>
      <c r="L207" s="88">
        <f t="shared" si="9"/>
        <v>120.18666666666667</v>
      </c>
      <c r="M207" s="88">
        <f t="shared" si="10"/>
        <v>0</v>
      </c>
      <c r="N207" s="88">
        <f t="shared" si="11"/>
        <v>495.77</v>
      </c>
    </row>
    <row r="208" spans="1:14" ht="45">
      <c r="A208" s="85">
        <v>40.4</v>
      </c>
      <c r="B208" s="90" t="s">
        <v>141</v>
      </c>
      <c r="C208" s="93" t="s">
        <v>122</v>
      </c>
      <c r="D208" s="92">
        <f>+D54/2</f>
        <v>42.48</v>
      </c>
      <c r="E208" s="94">
        <v>5.5</v>
      </c>
      <c r="F208" s="94">
        <v>14.84</v>
      </c>
      <c r="G208" s="94">
        <v>0</v>
      </c>
      <c r="H208" s="88">
        <v>0</v>
      </c>
      <c r="I208" s="88">
        <f t="shared" si="6"/>
        <v>20.34</v>
      </c>
      <c r="J208" s="88">
        <f t="shared" si="7"/>
        <v>233.64</v>
      </c>
      <c r="K208" s="88">
        <f t="shared" si="8"/>
        <v>630.40319999999997</v>
      </c>
      <c r="L208" s="88">
        <f t="shared" si="9"/>
        <v>0</v>
      </c>
      <c r="M208" s="88">
        <f t="shared" si="10"/>
        <v>0</v>
      </c>
      <c r="N208" s="88">
        <f t="shared" si="11"/>
        <v>864.04319999999996</v>
      </c>
    </row>
    <row r="209" spans="1:14" ht="75">
      <c r="A209" s="85">
        <v>40.5</v>
      </c>
      <c r="B209" s="90" t="s">
        <v>197</v>
      </c>
      <c r="C209" s="85" t="s">
        <v>137</v>
      </c>
      <c r="D209" s="87">
        <f>(+D146)/2</f>
        <v>537.30999999999995</v>
      </c>
      <c r="E209" s="88">
        <v>0.9</v>
      </c>
      <c r="F209" s="88">
        <v>1.2</v>
      </c>
      <c r="G209" s="88">
        <v>0.1</v>
      </c>
      <c r="H209" s="88">
        <v>0</v>
      </c>
      <c r="I209" s="88">
        <f t="shared" si="6"/>
        <v>2.2000000000000002</v>
      </c>
      <c r="J209" s="88">
        <f t="shared" si="7"/>
        <v>483.57899999999995</v>
      </c>
      <c r="K209" s="88">
        <f t="shared" si="8"/>
        <v>644.77199999999993</v>
      </c>
      <c r="L209" s="88">
        <f t="shared" si="9"/>
        <v>53.730999999999995</v>
      </c>
      <c r="M209" s="88">
        <f t="shared" si="10"/>
        <v>0</v>
      </c>
      <c r="N209" s="88">
        <f t="shared" si="11"/>
        <v>1182.0819999999999</v>
      </c>
    </row>
    <row r="210" spans="1:14" ht="60.75" thickBot="1">
      <c r="A210" s="85">
        <v>40.6</v>
      </c>
      <c r="B210" s="90" t="s">
        <v>198</v>
      </c>
      <c r="C210" s="85" t="s">
        <v>137</v>
      </c>
      <c r="D210" s="87">
        <f>+D147</f>
        <v>163.58000000000001</v>
      </c>
      <c r="E210" s="88">
        <v>0.9</v>
      </c>
      <c r="F210" s="88">
        <v>1.2</v>
      </c>
      <c r="G210" s="88">
        <v>0.1</v>
      </c>
      <c r="H210" s="88">
        <v>0</v>
      </c>
      <c r="I210" s="88">
        <f t="shared" si="6"/>
        <v>2.2000000000000002</v>
      </c>
      <c r="J210" s="88">
        <f t="shared" si="7"/>
        <v>147.22200000000001</v>
      </c>
      <c r="K210" s="88">
        <f t="shared" si="8"/>
        <v>196.29600000000002</v>
      </c>
      <c r="L210" s="88">
        <f t="shared" si="9"/>
        <v>16.358000000000001</v>
      </c>
      <c r="M210" s="88">
        <f t="shared" si="10"/>
        <v>0</v>
      </c>
      <c r="N210" s="88">
        <f t="shared" si="11"/>
        <v>359.87600000000003</v>
      </c>
    </row>
    <row r="211" spans="1:14" ht="16.5" thickBot="1">
      <c r="A211" s="95"/>
      <c r="B211" s="388" t="s">
        <v>160</v>
      </c>
      <c r="C211" s="389"/>
      <c r="D211" s="389"/>
      <c r="E211" s="389"/>
      <c r="F211" s="389"/>
      <c r="G211" s="389"/>
      <c r="H211" s="389"/>
      <c r="I211" s="389"/>
      <c r="J211" s="389"/>
      <c r="K211" s="389"/>
      <c r="L211" s="389"/>
      <c r="M211" s="390"/>
      <c r="N211" s="96">
        <f>+N183-N142+N204</f>
        <v>15456.997583333332</v>
      </c>
    </row>
    <row r="212" spans="1:14" s="102" customFormat="1" ht="15.75" customHeight="1" thickBot="1"/>
    <row r="213" spans="1:14" ht="24" thickBot="1">
      <c r="A213" s="385" t="s">
        <v>96</v>
      </c>
      <c r="B213" s="386"/>
      <c r="C213" s="386"/>
      <c r="D213" s="386"/>
      <c r="E213" s="386"/>
      <c r="F213" s="386"/>
      <c r="G213" s="386"/>
      <c r="H213" s="386"/>
      <c r="I213" s="386"/>
      <c r="J213" s="386"/>
      <c r="K213" s="386"/>
      <c r="L213" s="386"/>
      <c r="M213" s="386"/>
      <c r="N213" s="387"/>
    </row>
    <row r="214" spans="1:14" ht="16.5" thickBot="1">
      <c r="A214" s="81">
        <v>40</v>
      </c>
      <c r="B214" s="379" t="s">
        <v>8</v>
      </c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1"/>
      <c r="N214" s="82">
        <f>SUM(N215:O220)</f>
        <v>921.38379999999995</v>
      </c>
    </row>
    <row r="215" spans="1:14" ht="60">
      <c r="A215" s="85">
        <v>40.1</v>
      </c>
      <c r="B215" s="90" t="s">
        <v>162</v>
      </c>
      <c r="C215" s="93" t="s">
        <v>137</v>
      </c>
      <c r="D215" s="92">
        <f>+D89</f>
        <v>196</v>
      </c>
      <c r="E215" s="94">
        <v>0.45</v>
      </c>
      <c r="F215" s="94">
        <v>1</v>
      </c>
      <c r="G215" s="94">
        <v>0.1</v>
      </c>
      <c r="H215" s="94">
        <v>0</v>
      </c>
      <c r="I215" s="88">
        <f t="shared" ref="I215:I220" si="12">+E215+F215+G215+H215</f>
        <v>1.55</v>
      </c>
      <c r="J215" s="88">
        <f t="shared" ref="J215:J220" si="13">+E215*D215</f>
        <v>88.2</v>
      </c>
      <c r="K215" s="88">
        <f t="shared" ref="K215:K220" si="14">+F215*D215</f>
        <v>196</v>
      </c>
      <c r="L215" s="88">
        <f t="shared" ref="L215:L220" si="15">+G215*D215</f>
        <v>19.600000000000001</v>
      </c>
      <c r="M215" s="88">
        <f t="shared" ref="M215:M220" si="16">+H215*D215</f>
        <v>0</v>
      </c>
      <c r="N215" s="88">
        <f t="shared" ref="N215:N220" si="17">+I215*D215</f>
        <v>303.8</v>
      </c>
    </row>
    <row r="216" spans="1:14">
      <c r="A216" s="85">
        <v>40.200000000000003</v>
      </c>
      <c r="B216" s="90" t="s">
        <v>138</v>
      </c>
      <c r="C216" s="93" t="s">
        <v>139</v>
      </c>
      <c r="D216" s="92">
        <v>1</v>
      </c>
      <c r="E216" s="94">
        <v>0</v>
      </c>
      <c r="F216" s="94">
        <v>20.149999999999999</v>
      </c>
      <c r="G216" s="94">
        <v>5</v>
      </c>
      <c r="H216" s="94">
        <v>0</v>
      </c>
      <c r="I216" s="88">
        <f t="shared" si="12"/>
        <v>25.15</v>
      </c>
      <c r="J216" s="88">
        <f t="shared" si="13"/>
        <v>0</v>
      </c>
      <c r="K216" s="88">
        <f t="shared" si="14"/>
        <v>20.149999999999999</v>
      </c>
      <c r="L216" s="88">
        <f t="shared" si="15"/>
        <v>5</v>
      </c>
      <c r="M216" s="88">
        <f t="shared" si="16"/>
        <v>0</v>
      </c>
      <c r="N216" s="88">
        <f t="shared" si="17"/>
        <v>25.15</v>
      </c>
    </row>
    <row r="217" spans="1:14" ht="60">
      <c r="A217" s="85">
        <v>40.299999999999997</v>
      </c>
      <c r="B217" s="90" t="s">
        <v>163</v>
      </c>
      <c r="C217" s="93" t="s">
        <v>137</v>
      </c>
      <c r="D217" s="92">
        <f>+D215</f>
        <v>196</v>
      </c>
      <c r="E217" s="94">
        <v>0.2</v>
      </c>
      <c r="F217" s="94">
        <v>0.05</v>
      </c>
      <c r="G217" s="94">
        <v>0.08</v>
      </c>
      <c r="H217" s="94">
        <v>0</v>
      </c>
      <c r="I217" s="88">
        <f t="shared" si="12"/>
        <v>0.33</v>
      </c>
      <c r="J217" s="88">
        <f t="shared" si="13"/>
        <v>39.200000000000003</v>
      </c>
      <c r="K217" s="88">
        <f t="shared" si="14"/>
        <v>9.8000000000000007</v>
      </c>
      <c r="L217" s="88">
        <f t="shared" si="15"/>
        <v>15.68</v>
      </c>
      <c r="M217" s="88">
        <f t="shared" si="16"/>
        <v>0</v>
      </c>
      <c r="N217" s="88">
        <f t="shared" si="17"/>
        <v>64.680000000000007</v>
      </c>
    </row>
    <row r="218" spans="1:14" ht="45">
      <c r="A218" s="85">
        <v>40.4</v>
      </c>
      <c r="B218" s="90" t="s">
        <v>141</v>
      </c>
      <c r="C218" s="93" t="s">
        <v>122</v>
      </c>
      <c r="D218" s="92">
        <f>13.14/2</f>
        <v>6.57</v>
      </c>
      <c r="E218" s="94">
        <v>5.5</v>
      </c>
      <c r="F218" s="94">
        <v>14.84</v>
      </c>
      <c r="G218" s="94">
        <v>0</v>
      </c>
      <c r="H218" s="94">
        <v>0</v>
      </c>
      <c r="I218" s="88">
        <f t="shared" si="12"/>
        <v>20.34</v>
      </c>
      <c r="J218" s="88">
        <f t="shared" si="13"/>
        <v>36.135000000000005</v>
      </c>
      <c r="K218" s="88">
        <f t="shared" si="14"/>
        <v>97.498800000000003</v>
      </c>
      <c r="L218" s="88">
        <f t="shared" si="15"/>
        <v>0</v>
      </c>
      <c r="M218" s="88">
        <f t="shared" si="16"/>
        <v>0</v>
      </c>
      <c r="N218" s="88">
        <f t="shared" si="17"/>
        <v>133.63380000000001</v>
      </c>
    </row>
    <row r="219" spans="1:14" ht="30">
      <c r="A219" s="85">
        <v>40.5</v>
      </c>
      <c r="B219" s="90" t="s">
        <v>173</v>
      </c>
      <c r="C219" s="85" t="s">
        <v>122</v>
      </c>
      <c r="D219" s="87">
        <v>0.64</v>
      </c>
      <c r="E219" s="88">
        <v>5.25</v>
      </c>
      <c r="F219" s="88">
        <v>20.75</v>
      </c>
      <c r="G219" s="88">
        <v>2</v>
      </c>
      <c r="H219" s="88">
        <v>0</v>
      </c>
      <c r="I219" s="88">
        <f t="shared" si="12"/>
        <v>28</v>
      </c>
      <c r="J219" s="88">
        <f t="shared" si="13"/>
        <v>3.36</v>
      </c>
      <c r="K219" s="88">
        <f t="shared" si="14"/>
        <v>13.280000000000001</v>
      </c>
      <c r="L219" s="88">
        <f t="shared" si="15"/>
        <v>1.28</v>
      </c>
      <c r="M219" s="88">
        <f t="shared" si="16"/>
        <v>0</v>
      </c>
      <c r="N219" s="88">
        <f t="shared" si="17"/>
        <v>17.920000000000002</v>
      </c>
    </row>
    <row r="220" spans="1:14" ht="75.75" thickBot="1">
      <c r="A220" s="85">
        <v>40.6</v>
      </c>
      <c r="B220" s="90" t="s">
        <v>197</v>
      </c>
      <c r="C220" s="85" t="s">
        <v>137</v>
      </c>
      <c r="D220" s="87">
        <f>+D155/2</f>
        <v>171</v>
      </c>
      <c r="E220" s="88">
        <v>0.9</v>
      </c>
      <c r="F220" s="88">
        <v>1.2</v>
      </c>
      <c r="G220" s="88">
        <v>0.1</v>
      </c>
      <c r="H220" s="88">
        <v>0</v>
      </c>
      <c r="I220" s="88">
        <f t="shared" si="12"/>
        <v>2.2000000000000002</v>
      </c>
      <c r="J220" s="88">
        <f t="shared" si="13"/>
        <v>153.9</v>
      </c>
      <c r="K220" s="88">
        <f t="shared" si="14"/>
        <v>205.2</v>
      </c>
      <c r="L220" s="88">
        <f t="shared" si="15"/>
        <v>17.100000000000001</v>
      </c>
      <c r="M220" s="88">
        <f t="shared" si="16"/>
        <v>0</v>
      </c>
      <c r="N220" s="88">
        <f t="shared" si="17"/>
        <v>376.20000000000005</v>
      </c>
    </row>
    <row r="221" spans="1:14" ht="16.5" thickBot="1">
      <c r="A221" s="95"/>
      <c r="B221" s="388" t="s">
        <v>160</v>
      </c>
      <c r="C221" s="389"/>
      <c r="D221" s="389"/>
      <c r="E221" s="389"/>
      <c r="F221" s="389"/>
      <c r="G221" s="389"/>
      <c r="H221" s="389"/>
      <c r="I221" s="389"/>
      <c r="J221" s="389"/>
      <c r="K221" s="389"/>
      <c r="L221" s="389"/>
      <c r="M221" s="390"/>
      <c r="N221" s="96">
        <f>+N156-N151+N214</f>
        <v>1924.5148749999998</v>
      </c>
    </row>
  </sheetData>
  <dataConsolidate/>
  <mergeCells count="217">
    <mergeCell ref="B221:M221"/>
    <mergeCell ref="A202:N202"/>
    <mergeCell ref="A203:N203"/>
    <mergeCell ref="B204:M204"/>
    <mergeCell ref="B211:M211"/>
    <mergeCell ref="A213:N213"/>
    <mergeCell ref="B214:M214"/>
    <mergeCell ref="A199:N199"/>
    <mergeCell ref="A200:A201"/>
    <mergeCell ref="B200:B201"/>
    <mergeCell ref="C200:C201"/>
    <mergeCell ref="D200:D201"/>
    <mergeCell ref="E200:I200"/>
    <mergeCell ref="J200:N200"/>
    <mergeCell ref="A196:D196"/>
    <mergeCell ref="E196:F196"/>
    <mergeCell ref="J196:K196"/>
    <mergeCell ref="M196:N196"/>
    <mergeCell ref="A197:D197"/>
    <mergeCell ref="E197:F197"/>
    <mergeCell ref="J197:K197"/>
    <mergeCell ref="M197:N197"/>
    <mergeCell ref="A194:D194"/>
    <mergeCell ref="E194:F194"/>
    <mergeCell ref="I194:L194"/>
    <mergeCell ref="M194:N194"/>
    <mergeCell ref="A195:D195"/>
    <mergeCell ref="E195:F195"/>
    <mergeCell ref="I195:J195"/>
    <mergeCell ref="A191:D191"/>
    <mergeCell ref="E191:F191"/>
    <mergeCell ref="G191:J191"/>
    <mergeCell ref="K191:L191"/>
    <mergeCell ref="M191:N191"/>
    <mergeCell ref="A193:D193"/>
    <mergeCell ref="E193:F193"/>
    <mergeCell ref="I193:J193"/>
    <mergeCell ref="K193:N193"/>
    <mergeCell ref="A189:F189"/>
    <mergeCell ref="G189:J189"/>
    <mergeCell ref="K189:L189"/>
    <mergeCell ref="M189:N189"/>
    <mergeCell ref="A190:D190"/>
    <mergeCell ref="E190:F190"/>
    <mergeCell ref="G190:J190"/>
    <mergeCell ref="K190:L190"/>
    <mergeCell ref="M190:N190"/>
    <mergeCell ref="A176:N176"/>
    <mergeCell ref="A177:N177"/>
    <mergeCell ref="B178:M178"/>
    <mergeCell ref="B183:M183"/>
    <mergeCell ref="A185:P185"/>
    <mergeCell ref="A187:N187"/>
    <mergeCell ref="A174:A175"/>
    <mergeCell ref="B174:B175"/>
    <mergeCell ref="C174:C175"/>
    <mergeCell ref="D174:D175"/>
    <mergeCell ref="E174:I174"/>
    <mergeCell ref="J174:N174"/>
    <mergeCell ref="M170:N170"/>
    <mergeCell ref="A171:D171"/>
    <mergeCell ref="E171:F171"/>
    <mergeCell ref="J171:K171"/>
    <mergeCell ref="M171:N171"/>
    <mergeCell ref="A173:N173"/>
    <mergeCell ref="A169:D169"/>
    <mergeCell ref="E169:F169"/>
    <mergeCell ref="I169:J169"/>
    <mergeCell ref="A170:D170"/>
    <mergeCell ref="E170:F170"/>
    <mergeCell ref="J170:K170"/>
    <mergeCell ref="A167:D167"/>
    <mergeCell ref="E167:F167"/>
    <mergeCell ref="I167:J167"/>
    <mergeCell ref="K167:N167"/>
    <mergeCell ref="A168:D168"/>
    <mergeCell ref="E168:F168"/>
    <mergeCell ref="I168:L168"/>
    <mergeCell ref="M168:N168"/>
    <mergeCell ref="A164:D164"/>
    <mergeCell ref="E164:F164"/>
    <mergeCell ref="G164:J164"/>
    <mergeCell ref="K164:L164"/>
    <mergeCell ref="M164:N164"/>
    <mergeCell ref="A165:D165"/>
    <mergeCell ref="E165:F165"/>
    <mergeCell ref="G165:J165"/>
    <mergeCell ref="K165:L165"/>
    <mergeCell ref="M165:N165"/>
    <mergeCell ref="B156:M156"/>
    <mergeCell ref="A159:P159"/>
    <mergeCell ref="A161:N161"/>
    <mergeCell ref="A163:F163"/>
    <mergeCell ref="G163:J163"/>
    <mergeCell ref="K163:L163"/>
    <mergeCell ref="M163:N163"/>
    <mergeCell ref="A140:N140"/>
    <mergeCell ref="A141:N141"/>
    <mergeCell ref="B142:M142"/>
    <mergeCell ref="B148:M148"/>
    <mergeCell ref="A150:N150"/>
    <mergeCell ref="B151:M151"/>
    <mergeCell ref="A137:N137"/>
    <mergeCell ref="A138:A139"/>
    <mergeCell ref="B138:B139"/>
    <mergeCell ref="C138:C139"/>
    <mergeCell ref="D138:D139"/>
    <mergeCell ref="E138:I138"/>
    <mergeCell ref="J138:N138"/>
    <mergeCell ref="A134:D134"/>
    <mergeCell ref="E134:F134"/>
    <mergeCell ref="J134:K134"/>
    <mergeCell ref="M134:N134"/>
    <mergeCell ref="A135:D135"/>
    <mergeCell ref="E135:F135"/>
    <mergeCell ref="J135:K135"/>
    <mergeCell ref="M135:N135"/>
    <mergeCell ref="A132:D132"/>
    <mergeCell ref="E132:F132"/>
    <mergeCell ref="I132:L132"/>
    <mergeCell ref="M132:N132"/>
    <mergeCell ref="A133:D133"/>
    <mergeCell ref="E133:F133"/>
    <mergeCell ref="I133:J133"/>
    <mergeCell ref="A129:D129"/>
    <mergeCell ref="E129:F129"/>
    <mergeCell ref="G129:J129"/>
    <mergeCell ref="K129:L129"/>
    <mergeCell ref="M129:N129"/>
    <mergeCell ref="A131:D131"/>
    <mergeCell ref="E131:F131"/>
    <mergeCell ref="I131:J131"/>
    <mergeCell ref="K131:N131"/>
    <mergeCell ref="A125:N125"/>
    <mergeCell ref="A127:F127"/>
    <mergeCell ref="G127:J127"/>
    <mergeCell ref="K127:L127"/>
    <mergeCell ref="M127:N127"/>
    <mergeCell ref="A128:D128"/>
    <mergeCell ref="E128:F128"/>
    <mergeCell ref="G128:J128"/>
    <mergeCell ref="K128:L128"/>
    <mergeCell ref="M128:N128"/>
    <mergeCell ref="A110:N110"/>
    <mergeCell ref="B111:M111"/>
    <mergeCell ref="B117:M117"/>
    <mergeCell ref="B119:M119"/>
    <mergeCell ref="B121:M121"/>
    <mergeCell ref="A123:P123"/>
    <mergeCell ref="B94:M94"/>
    <mergeCell ref="B98:M98"/>
    <mergeCell ref="B101:M101"/>
    <mergeCell ref="B103:M103"/>
    <mergeCell ref="B106:M106"/>
    <mergeCell ref="B108:M108"/>
    <mergeCell ref="B75:M75"/>
    <mergeCell ref="A77:N77"/>
    <mergeCell ref="B78:M78"/>
    <mergeCell ref="B81:M81"/>
    <mergeCell ref="B85:M85"/>
    <mergeCell ref="B88:M88"/>
    <mergeCell ref="B55:M55"/>
    <mergeCell ref="B58:M58"/>
    <mergeCell ref="B60:M60"/>
    <mergeCell ref="B66:M66"/>
    <mergeCell ref="B70:M70"/>
    <mergeCell ref="B73:M73"/>
    <mergeCell ref="A33:N33"/>
    <mergeCell ref="A34:N34"/>
    <mergeCell ref="B35:M35"/>
    <mergeCell ref="B38:M38"/>
    <mergeCell ref="B42:M42"/>
    <mergeCell ref="B50:M50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9"/>
  <sheetViews>
    <sheetView showGridLines="0" zoomScale="90" zoomScaleNormal="90" workbookViewId="0">
      <selection activeCell="D60" sqref="D60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234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4" t="s">
        <v>239</v>
      </c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5" t="s">
        <v>92</v>
      </c>
      <c r="B20" s="346"/>
      <c r="C20" s="346"/>
      <c r="D20" s="346"/>
      <c r="E20" s="346"/>
      <c r="F20" s="347"/>
      <c r="G20" s="348" t="s">
        <v>213</v>
      </c>
      <c r="H20" s="398"/>
      <c r="I20" s="398"/>
      <c r="J20" s="349"/>
      <c r="K20" s="350" t="s">
        <v>96</v>
      </c>
      <c r="L20" s="351"/>
      <c r="M20" s="348" t="s">
        <v>98</v>
      </c>
      <c r="N20" s="349"/>
      <c r="O20" s="56"/>
      <c r="P20" s="57"/>
    </row>
    <row r="21" spans="1:16" ht="21">
      <c r="A21" s="328" t="s">
        <v>99</v>
      </c>
      <c r="B21" s="329"/>
      <c r="C21" s="329"/>
      <c r="D21" s="330"/>
      <c r="E21" s="331">
        <f>+G21+K21+M21</f>
        <v>17893.121033333333</v>
      </c>
      <c r="F21" s="332"/>
      <c r="G21" s="333">
        <f>+N73</f>
        <v>13410.902358333335</v>
      </c>
      <c r="H21" s="399"/>
      <c r="I21" s="399"/>
      <c r="J21" s="334"/>
      <c r="K21" s="333">
        <f>+N106</f>
        <v>1681.9486749999999</v>
      </c>
      <c r="L21" s="335"/>
      <c r="M21" s="333">
        <f>+N119</f>
        <v>2800.27</v>
      </c>
      <c r="N21" s="334"/>
      <c r="O21" s="60"/>
      <c r="P21" s="61"/>
    </row>
    <row r="22" spans="1:16" ht="21.75" thickBot="1">
      <c r="A22" s="336" t="s">
        <v>100</v>
      </c>
      <c r="B22" s="337"/>
      <c r="C22" s="337"/>
      <c r="D22" s="337"/>
      <c r="E22" s="338">
        <f>+G22+K22</f>
        <v>12765.870333333334</v>
      </c>
      <c r="F22" s="339"/>
      <c r="G22" s="400">
        <f>+N48+N53+N56+N58+N64+N68</f>
        <v>11575.104358333334</v>
      </c>
      <c r="H22" s="401"/>
      <c r="I22" s="401"/>
      <c r="J22" s="402"/>
      <c r="K22" s="340">
        <f>+N86+N92+N99+N101</f>
        <v>1190.7659749999998</v>
      </c>
      <c r="L22" s="341"/>
      <c r="M22" s="400"/>
      <c r="N22" s="402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59" t="s">
        <v>101</v>
      </c>
      <c r="B24" s="360"/>
      <c r="C24" s="360"/>
      <c r="D24" s="360"/>
      <c r="E24" s="331">
        <f>+N49+N51+N54+N57+N59+N87+N89+N93+N94</f>
        <v>6260.3233333333346</v>
      </c>
      <c r="F24" s="332"/>
      <c r="G24" s="71">
        <f>+E24/E21</f>
        <v>0.34987318990750105</v>
      </c>
      <c r="H24" s="68"/>
      <c r="I24" s="361">
        <f>+E21-E24</f>
        <v>11632.797699999999</v>
      </c>
      <c r="J24" s="361"/>
      <c r="K24" s="357"/>
      <c r="L24" s="357"/>
      <c r="M24" s="357"/>
      <c r="N24" s="357"/>
      <c r="O24" s="66"/>
      <c r="P24" s="66"/>
    </row>
    <row r="25" spans="1:16" ht="21.75" thickBot="1">
      <c r="A25" s="352" t="s">
        <v>102</v>
      </c>
      <c r="B25" s="353"/>
      <c r="C25" s="353"/>
      <c r="D25" s="353"/>
      <c r="E25" s="354">
        <f>+L36+L37+L39+L40+L41+L43+L44+L45+L46+L49+L50+L51+L52+L54+L55+L57+L59+L60+L61+L65+L66+L67+L69+L70+L72+L77+L78+L80+L81+L82+L84+L85+L87+L88+L89+L90+L91+L93+L94+L95+L97+L98+L100+L102+L103+L105+L112+L110+L111+L113+L114+L116+L118+L62+L63</f>
        <v>1215.4134333333338</v>
      </c>
      <c r="F25" s="355"/>
      <c r="G25" s="72">
        <f>+E25/E21</f>
        <v>6.7926295869184805E-2</v>
      </c>
      <c r="H25" s="68"/>
      <c r="I25" s="362" t="s">
        <v>103</v>
      </c>
      <c r="J25" s="363"/>
      <c r="K25" s="363"/>
      <c r="L25" s="363"/>
      <c r="M25" s="364">
        <f>+E21-E24</f>
        <v>11632.797699999999</v>
      </c>
      <c r="N25" s="365"/>
      <c r="O25" s="66"/>
      <c r="P25" s="66"/>
    </row>
    <row r="26" spans="1:16" ht="21">
      <c r="A26" s="352" t="s">
        <v>104</v>
      </c>
      <c r="B26" s="353"/>
      <c r="C26" s="353"/>
      <c r="D26" s="353"/>
      <c r="E26" s="354">
        <f>+J36+J37+J39+J40+J41+J44+J43+J45+J46+J49+J50+J51+J52+J54+J55+J57+J59+J60+J61+J65+J66+J67+J69+J70+J72+J77+J78+J80+J81+J82+J84+J85+J87+J88+J89+J90+J91+J93+J94+J95+J97+J98+J100+J102+J103+J105+J110+J111+J113+J112+J114+J116+J118+J62+J63</f>
        <v>4816.9212666666663</v>
      </c>
      <c r="F26" s="355"/>
      <c r="G26" s="72">
        <f>+E26/E21</f>
        <v>0.26920520225024802</v>
      </c>
      <c r="H26" s="68"/>
      <c r="I26" s="356"/>
      <c r="J26" s="356"/>
      <c r="K26" s="69"/>
      <c r="L26" s="70"/>
      <c r="M26" s="68"/>
      <c r="N26" s="66"/>
      <c r="O26" s="66"/>
      <c r="P26" s="66"/>
    </row>
    <row r="27" spans="1:16" ht="21">
      <c r="A27" s="352" t="s">
        <v>105</v>
      </c>
      <c r="B27" s="353"/>
      <c r="C27" s="353"/>
      <c r="D27" s="353"/>
      <c r="E27" s="354">
        <f>+K36+K37+K39+K40+K41+K44+K43+K45+K46+K49+K50+K51+K52+K54+K55+K57+K59+K60+K61+K65+K66+K67+K69+K70+K72+K77+K78+K80+K81+K82+K84+K85+K87+K88+K89+K90+K91+K93+K94+K95+K97+K98+K100+K102+K103+K105+K110+K111+K113+K112+K114+K116+K118+K62+K63</f>
        <v>10393.362333333334</v>
      </c>
      <c r="F27" s="355"/>
      <c r="G27" s="72">
        <f>+E27/E21</f>
        <v>0.58085799084303968</v>
      </c>
      <c r="H27" s="68"/>
      <c r="I27" s="69"/>
      <c r="J27" s="357">
        <f>+E25+E26+E27+E28</f>
        <v>17325.697033333334</v>
      </c>
      <c r="K27" s="358"/>
      <c r="L27" s="70"/>
      <c r="M27" s="357"/>
      <c r="N27" s="357"/>
      <c r="O27" s="66"/>
      <c r="P27" s="66"/>
    </row>
    <row r="28" spans="1:16" ht="21.75" thickBot="1">
      <c r="A28" s="336" t="s">
        <v>106</v>
      </c>
      <c r="B28" s="337"/>
      <c r="C28" s="337"/>
      <c r="D28" s="337"/>
      <c r="E28" s="338">
        <f>+M112+M114</f>
        <v>900</v>
      </c>
      <c r="F28" s="339"/>
      <c r="G28" s="72">
        <f>+E28/E21</f>
        <v>5.0298659374369517E-2</v>
      </c>
      <c r="H28" s="68"/>
      <c r="I28" s="69"/>
      <c r="J28" s="357"/>
      <c r="K28" s="358"/>
      <c r="L28" s="70"/>
      <c r="M28" s="357"/>
      <c r="N28" s="357"/>
      <c r="O28" s="66"/>
      <c r="P28" s="66"/>
    </row>
    <row r="29" spans="1:16" ht="21.75" thickBot="1">
      <c r="A29" s="378"/>
      <c r="B29" s="378"/>
      <c r="C29" s="378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6" t="s">
        <v>107</v>
      </c>
      <c r="B30" s="367"/>
      <c r="C30" s="367"/>
      <c r="D30" s="367"/>
      <c r="E30" s="367"/>
      <c r="F30" s="367"/>
      <c r="G30" s="367"/>
      <c r="H30" s="367"/>
      <c r="I30" s="367"/>
      <c r="J30" s="367"/>
      <c r="K30" s="367"/>
      <c r="L30" s="367"/>
      <c r="M30" s="367"/>
      <c r="N30" s="368"/>
      <c r="O30" s="73"/>
    </row>
    <row r="31" spans="1:16">
      <c r="A31" s="369" t="s">
        <v>108</v>
      </c>
      <c r="B31" s="371" t="s">
        <v>109</v>
      </c>
      <c r="C31" s="371" t="s">
        <v>110</v>
      </c>
      <c r="D31" s="373" t="s">
        <v>111</v>
      </c>
      <c r="E31" s="375" t="s">
        <v>112</v>
      </c>
      <c r="F31" s="376"/>
      <c r="G31" s="376"/>
      <c r="H31" s="376"/>
      <c r="I31" s="376"/>
      <c r="J31" s="369" t="s">
        <v>113</v>
      </c>
      <c r="K31" s="371"/>
      <c r="L31" s="371"/>
      <c r="M31" s="371"/>
      <c r="N31" s="377"/>
      <c r="O31" s="74"/>
    </row>
    <row r="32" spans="1:16" ht="26.25" thickBot="1">
      <c r="A32" s="370"/>
      <c r="B32" s="372"/>
      <c r="C32" s="372"/>
      <c r="D32" s="374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2"/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4"/>
      <c r="O33" s="80"/>
    </row>
    <row r="34" spans="1:17" ht="24" thickBot="1">
      <c r="A34" s="385" t="s">
        <v>214</v>
      </c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7"/>
      <c r="O34" s="80"/>
    </row>
    <row r="35" spans="1:17" ht="16.5" thickBot="1">
      <c r="A35" s="81">
        <v>10</v>
      </c>
      <c r="B35" s="379" t="s">
        <v>120</v>
      </c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1"/>
      <c r="N35" s="82">
        <f>+SUM(N36:N37)</f>
        <v>49.701599999999999</v>
      </c>
      <c r="O35" s="83"/>
      <c r="P35" s="84">
        <f>+N35/N73</f>
        <v>3.7060593442555462E-3</v>
      </c>
    </row>
    <row r="36" spans="1:17" ht="17.25">
      <c r="A36" s="85">
        <v>10.1</v>
      </c>
      <c r="B36" s="107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107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11.4696</v>
      </c>
      <c r="K37" s="88">
        <f t="shared" ref="K37:K67" si="2">+F37*D37</f>
        <v>9.5579999999999998</v>
      </c>
      <c r="L37" s="88">
        <f t="shared" ref="L37:L67" si="3">+G37*D37</f>
        <v>6.3719999999999999</v>
      </c>
      <c r="M37" s="88">
        <f t="shared" ref="M37:M67" si="4">+H37*D37</f>
        <v>0</v>
      </c>
      <c r="N37" s="88">
        <f t="shared" ref="N37:N67" si="5">+I37*D37</f>
        <v>27.399599999999996</v>
      </c>
      <c r="O37" s="88"/>
    </row>
    <row r="38" spans="1:17" ht="16.5" thickBot="1">
      <c r="A38" s="81">
        <v>20</v>
      </c>
      <c r="B38" s="379" t="s">
        <v>124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1"/>
      <c r="N38" s="82">
        <f>+N39+N40+N41</f>
        <v>186.26160000000002</v>
      </c>
      <c r="O38" s="83"/>
      <c r="P38" s="84">
        <f>+N38/N73</f>
        <v>1.3888819336922533E-2</v>
      </c>
    </row>
    <row r="39" spans="1:17" ht="17.25">
      <c r="A39" s="85">
        <v>20.100000000000001</v>
      </c>
      <c r="B39" s="107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107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108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79" t="s">
        <v>6</v>
      </c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1"/>
      <c r="N42" s="82">
        <f>SUM(N43:O47)</f>
        <v>1567.9748</v>
      </c>
      <c r="O42" s="83"/>
      <c r="P42" s="84">
        <f>+N42/N73</f>
        <v>0.11691791932447289</v>
      </c>
      <c r="Q42" s="91"/>
    </row>
    <row r="43" spans="1:17" ht="17.25">
      <c r="A43" s="85">
        <v>30.1</v>
      </c>
      <c r="B43" s="107" t="s">
        <v>129</v>
      </c>
      <c r="C43" s="85" t="s">
        <v>126</v>
      </c>
      <c r="D43" s="92">
        <v>9.36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18.72</v>
      </c>
      <c r="K43" s="88">
        <f t="shared" si="2"/>
        <v>0</v>
      </c>
      <c r="L43" s="88">
        <f t="shared" si="3"/>
        <v>5.428799999999999</v>
      </c>
      <c r="M43" s="88">
        <f t="shared" si="4"/>
        <v>0</v>
      </c>
      <c r="N43" s="88">
        <f t="shared" si="5"/>
        <v>24.148799999999998</v>
      </c>
      <c r="O43" s="88"/>
    </row>
    <row r="44" spans="1:17" ht="30">
      <c r="A44" s="85">
        <v>30.2</v>
      </c>
      <c r="B44" s="108" t="s">
        <v>130</v>
      </c>
      <c r="C44" s="85" t="s">
        <v>126</v>
      </c>
      <c r="D44" s="92">
        <v>0.94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2.82</v>
      </c>
      <c r="K44" s="88">
        <f t="shared" si="2"/>
        <v>3.0549999999999997</v>
      </c>
      <c r="L44" s="88">
        <f t="shared" si="3"/>
        <v>1.88</v>
      </c>
      <c r="M44" s="88">
        <f t="shared" si="4"/>
        <v>0</v>
      </c>
      <c r="N44" s="88">
        <f t="shared" si="5"/>
        <v>7.7549999999999999</v>
      </c>
      <c r="O44" s="88"/>
    </row>
    <row r="45" spans="1:17" ht="30">
      <c r="A45" s="85">
        <v>30.3</v>
      </c>
      <c r="B45" s="108" t="s">
        <v>128</v>
      </c>
      <c r="C45" s="85" t="s">
        <v>126</v>
      </c>
      <c r="D45" s="92">
        <f>+D43*1.27</f>
        <v>11.8872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11.8872</v>
      </c>
      <c r="K45" s="88">
        <f t="shared" si="2"/>
        <v>0</v>
      </c>
      <c r="L45" s="88">
        <f t="shared" si="3"/>
        <v>32.689799999999998</v>
      </c>
      <c r="M45" s="88">
        <f t="shared" si="4"/>
        <v>0</v>
      </c>
      <c r="N45" s="88">
        <f t="shared" si="5"/>
        <v>44.576999999999998</v>
      </c>
      <c r="O45" s="88"/>
    </row>
    <row r="46" spans="1:17" ht="30">
      <c r="A46" s="85">
        <v>30.4</v>
      </c>
      <c r="B46" s="108" t="s">
        <v>203</v>
      </c>
      <c r="C46" s="85" t="s">
        <v>126</v>
      </c>
      <c r="D46" s="92">
        <v>6.14</v>
      </c>
      <c r="E46" s="88">
        <v>14.25</v>
      </c>
      <c r="F46" s="88">
        <v>120.75</v>
      </c>
      <c r="G46" s="88">
        <v>15.5</v>
      </c>
      <c r="H46" s="88">
        <v>0</v>
      </c>
      <c r="I46" s="88">
        <f t="shared" si="0"/>
        <v>150.5</v>
      </c>
      <c r="J46" s="88">
        <f t="shared" si="1"/>
        <v>87.49499999999999</v>
      </c>
      <c r="K46" s="88">
        <f t="shared" si="2"/>
        <v>741.40499999999997</v>
      </c>
      <c r="L46" s="88">
        <f t="shared" si="3"/>
        <v>95.17</v>
      </c>
      <c r="M46" s="88">
        <f t="shared" si="4"/>
        <v>0</v>
      </c>
      <c r="N46" s="88">
        <f t="shared" si="5"/>
        <v>924.06999999999994</v>
      </c>
      <c r="O46" s="88"/>
    </row>
    <row r="47" spans="1:17" ht="16.5" thickBot="1">
      <c r="A47" s="85">
        <v>30.5</v>
      </c>
      <c r="B47" s="108" t="s">
        <v>22</v>
      </c>
      <c r="C47" s="85" t="s">
        <v>137</v>
      </c>
      <c r="D47" s="92">
        <v>366.08</v>
      </c>
      <c r="E47" s="94">
        <v>0.45</v>
      </c>
      <c r="F47" s="94">
        <v>1</v>
      </c>
      <c r="G47" s="94">
        <v>0.1</v>
      </c>
      <c r="H47" s="88">
        <v>0</v>
      </c>
      <c r="I47" s="88">
        <f>+E47+F47+G47+H47</f>
        <v>1.55</v>
      </c>
      <c r="J47" s="88">
        <f>+E47*D47</f>
        <v>164.73599999999999</v>
      </c>
      <c r="K47" s="88">
        <f>+F47*D47</f>
        <v>366.08</v>
      </c>
      <c r="L47" s="88">
        <f>+G47*D47</f>
        <v>36.607999999999997</v>
      </c>
      <c r="M47" s="88">
        <f>+H47*D47</f>
        <v>0</v>
      </c>
      <c r="N47" s="88">
        <f>+I47*D47</f>
        <v>567.42399999999998</v>
      </c>
      <c r="O47" s="88"/>
    </row>
    <row r="48" spans="1:17" ht="16.5" thickBot="1">
      <c r="A48" s="81">
        <v>40</v>
      </c>
      <c r="B48" s="379" t="s">
        <v>8</v>
      </c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1"/>
      <c r="N48" s="82">
        <f>SUM(N49:N52)</f>
        <v>4653.0730666666668</v>
      </c>
      <c r="O48" s="83"/>
      <c r="P48" s="84">
        <f>+N48/N73</f>
        <v>0.3469619673858349</v>
      </c>
    </row>
    <row r="49" spans="1:16" ht="60">
      <c r="A49" s="85">
        <v>40.1</v>
      </c>
      <c r="B49" s="108" t="s">
        <v>136</v>
      </c>
      <c r="C49" s="93" t="s">
        <v>137</v>
      </c>
      <c r="D49" s="92">
        <f>+'Wood Rural'!Q656</f>
        <v>1502.3333333333333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676.05</v>
      </c>
      <c r="K49" s="88">
        <f t="shared" si="2"/>
        <v>1502.3333333333333</v>
      </c>
      <c r="L49" s="88">
        <f t="shared" si="3"/>
        <v>150.23333333333332</v>
      </c>
      <c r="M49" s="88">
        <f t="shared" si="4"/>
        <v>0</v>
      </c>
      <c r="N49" s="88">
        <f t="shared" si="5"/>
        <v>2328.6166666666668</v>
      </c>
      <c r="O49" s="88"/>
    </row>
    <row r="50" spans="1:16">
      <c r="A50" s="85">
        <v>40.200000000000003</v>
      </c>
      <c r="B50" s="108" t="s">
        <v>138</v>
      </c>
      <c r="C50" s="93" t="s">
        <v>139</v>
      </c>
      <c r="D50" s="92">
        <v>1</v>
      </c>
      <c r="E50" s="94">
        <v>0</v>
      </c>
      <c r="F50" s="94">
        <v>80.599999999999994</v>
      </c>
      <c r="G50" s="94">
        <v>20</v>
      </c>
      <c r="H50" s="88">
        <v>0</v>
      </c>
      <c r="I50" s="88">
        <f t="shared" si="0"/>
        <v>100.6</v>
      </c>
      <c r="J50" s="88">
        <f t="shared" si="1"/>
        <v>0</v>
      </c>
      <c r="K50" s="88">
        <f t="shared" si="2"/>
        <v>80.599999999999994</v>
      </c>
      <c r="L50" s="88">
        <f t="shared" si="3"/>
        <v>20</v>
      </c>
      <c r="M50" s="88">
        <f t="shared" si="4"/>
        <v>0</v>
      </c>
      <c r="N50" s="88">
        <f t="shared" si="5"/>
        <v>100.6</v>
      </c>
      <c r="O50" s="88"/>
    </row>
    <row r="51" spans="1:16" ht="60">
      <c r="A51" s="85">
        <v>40.299999999999997</v>
      </c>
      <c r="B51" s="108" t="s">
        <v>140</v>
      </c>
      <c r="C51" s="93" t="s">
        <v>137</v>
      </c>
      <c r="D51" s="92">
        <f>+D49</f>
        <v>1502.3333333333333</v>
      </c>
      <c r="E51" s="94">
        <v>0.2</v>
      </c>
      <c r="F51" s="94">
        <v>0.05</v>
      </c>
      <c r="G51" s="94">
        <v>0.08</v>
      </c>
      <c r="H51" s="88">
        <v>0</v>
      </c>
      <c r="I51" s="88">
        <f t="shared" si="0"/>
        <v>0.33</v>
      </c>
      <c r="J51" s="88">
        <f t="shared" si="1"/>
        <v>300.46666666666664</v>
      </c>
      <c r="K51" s="88">
        <f t="shared" si="2"/>
        <v>75.11666666666666</v>
      </c>
      <c r="L51" s="88">
        <f t="shared" si="3"/>
        <v>120.18666666666667</v>
      </c>
      <c r="M51" s="88">
        <f t="shared" si="4"/>
        <v>0</v>
      </c>
      <c r="N51" s="88">
        <f t="shared" si="5"/>
        <v>495.77</v>
      </c>
      <c r="O51" s="88"/>
    </row>
    <row r="52" spans="1:16" ht="45.75" thickBot="1">
      <c r="A52" s="85">
        <v>40.4</v>
      </c>
      <c r="B52" s="108" t="s">
        <v>141</v>
      </c>
      <c r="C52" s="93" t="s">
        <v>122</v>
      </c>
      <c r="D52" s="92">
        <v>84.96</v>
      </c>
      <c r="E52" s="94">
        <v>5.5</v>
      </c>
      <c r="F52" s="94">
        <v>14.84</v>
      </c>
      <c r="G52" s="94">
        <v>0</v>
      </c>
      <c r="H52" s="88">
        <v>0</v>
      </c>
      <c r="I52" s="88">
        <f t="shared" si="0"/>
        <v>20.34</v>
      </c>
      <c r="J52" s="88">
        <f t="shared" si="1"/>
        <v>467.28</v>
      </c>
      <c r="K52" s="88">
        <f t="shared" si="2"/>
        <v>1260.8063999999999</v>
      </c>
      <c r="L52" s="88">
        <f t="shared" si="3"/>
        <v>0</v>
      </c>
      <c r="M52" s="88">
        <f t="shared" si="4"/>
        <v>0</v>
      </c>
      <c r="N52" s="88">
        <f t="shared" si="5"/>
        <v>1728.0863999999999</v>
      </c>
      <c r="O52" s="88"/>
    </row>
    <row r="53" spans="1:16" ht="16.5" thickBot="1">
      <c r="A53" s="81">
        <v>50</v>
      </c>
      <c r="B53" s="379" t="s">
        <v>142</v>
      </c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1"/>
      <c r="N53" s="82">
        <f>+N54+N55</f>
        <v>1540.6239583333333</v>
      </c>
      <c r="O53" s="83"/>
      <c r="P53" s="84">
        <f>+N53/N73</f>
        <v>0.11487847105053395</v>
      </c>
    </row>
    <row r="54" spans="1:16" ht="45">
      <c r="A54" s="85">
        <v>50.1</v>
      </c>
      <c r="B54" s="108" t="s">
        <v>215</v>
      </c>
      <c r="C54" s="85" t="s">
        <v>137</v>
      </c>
      <c r="D54" s="92">
        <f>+'Wood Rural'!Q729</f>
        <v>522.60416666666663</v>
      </c>
      <c r="E54" s="94">
        <v>0.45</v>
      </c>
      <c r="F54" s="94">
        <v>1</v>
      </c>
      <c r="G54" s="94">
        <v>0.1</v>
      </c>
      <c r="H54" s="88">
        <v>0</v>
      </c>
      <c r="I54" s="88">
        <f t="shared" si="0"/>
        <v>1.55</v>
      </c>
      <c r="J54" s="88">
        <f t="shared" si="1"/>
        <v>235.171875</v>
      </c>
      <c r="K54" s="88">
        <f t="shared" si="2"/>
        <v>522.60416666666663</v>
      </c>
      <c r="L54" s="88">
        <f t="shared" si="3"/>
        <v>52.260416666666664</v>
      </c>
      <c r="M54" s="88">
        <f t="shared" si="4"/>
        <v>0</v>
      </c>
      <c r="N54" s="88">
        <f t="shared" si="5"/>
        <v>810.03645833333326</v>
      </c>
      <c r="O54" s="88"/>
    </row>
    <row r="55" spans="1:16" ht="45.75" thickBot="1">
      <c r="A55" s="85">
        <v>50.2</v>
      </c>
      <c r="B55" s="108" t="s">
        <v>144</v>
      </c>
      <c r="C55" s="85" t="s">
        <v>122</v>
      </c>
      <c r="D55" s="87">
        <v>69.25</v>
      </c>
      <c r="E55" s="88">
        <v>2.25</v>
      </c>
      <c r="F55" s="88">
        <v>7.65</v>
      </c>
      <c r="G55" s="88">
        <v>0.65</v>
      </c>
      <c r="H55" s="88">
        <v>0</v>
      </c>
      <c r="I55" s="88">
        <f t="shared" si="0"/>
        <v>10.55</v>
      </c>
      <c r="J55" s="88">
        <f t="shared" si="1"/>
        <v>155.8125</v>
      </c>
      <c r="K55" s="88">
        <f t="shared" si="2"/>
        <v>529.76250000000005</v>
      </c>
      <c r="L55" s="88">
        <f t="shared" si="3"/>
        <v>45.012500000000003</v>
      </c>
      <c r="M55" s="88">
        <f t="shared" si="4"/>
        <v>0</v>
      </c>
      <c r="N55" s="88">
        <f t="shared" si="5"/>
        <v>730.58750000000009</v>
      </c>
      <c r="O55" s="88"/>
    </row>
    <row r="56" spans="1:16" ht="16.5" thickBot="1">
      <c r="A56" s="81">
        <v>60</v>
      </c>
      <c r="B56" s="379" t="s">
        <v>145</v>
      </c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1"/>
      <c r="N56" s="82">
        <f>SUM(N57:N57)</f>
        <v>1395.2649999999999</v>
      </c>
      <c r="O56" s="83"/>
      <c r="P56" s="84">
        <f>+N56/N73</f>
        <v>0.10403960618899019</v>
      </c>
    </row>
    <row r="57" spans="1:16" ht="60.75" thickBot="1">
      <c r="A57" s="85">
        <v>60.1</v>
      </c>
      <c r="B57" s="108" t="s">
        <v>146</v>
      </c>
      <c r="C57" s="93" t="s">
        <v>137</v>
      </c>
      <c r="D57" s="92">
        <v>734.35</v>
      </c>
      <c r="E57" s="94">
        <v>0.6</v>
      </c>
      <c r="F57" s="94">
        <v>1.2</v>
      </c>
      <c r="G57" s="94">
        <v>0.1</v>
      </c>
      <c r="H57" s="94">
        <v>0</v>
      </c>
      <c r="I57" s="94">
        <f t="shared" si="0"/>
        <v>1.9</v>
      </c>
      <c r="J57" s="94">
        <f t="shared" si="1"/>
        <v>440.61</v>
      </c>
      <c r="K57" s="88">
        <f t="shared" si="2"/>
        <v>881.22</v>
      </c>
      <c r="L57" s="88">
        <f t="shared" si="3"/>
        <v>73.435000000000002</v>
      </c>
      <c r="M57" s="88">
        <f t="shared" si="4"/>
        <v>0</v>
      </c>
      <c r="N57" s="88">
        <f t="shared" si="5"/>
        <v>1395.2649999999999</v>
      </c>
      <c r="O57" s="88"/>
    </row>
    <row r="58" spans="1:16" ht="16.5" thickBot="1">
      <c r="A58" s="81">
        <v>70</v>
      </c>
      <c r="B58" s="379" t="s">
        <v>7</v>
      </c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1"/>
      <c r="N58" s="82">
        <f>SUM(N59:O63)</f>
        <v>2001.8343333333337</v>
      </c>
      <c r="O58" s="83"/>
      <c r="P58" s="84">
        <f>+N58/N73</f>
        <v>0.14926917517145472</v>
      </c>
    </row>
    <row r="59" spans="1:16" ht="45">
      <c r="A59" s="93">
        <v>70.099999999999994</v>
      </c>
      <c r="B59" s="108" t="s">
        <v>216</v>
      </c>
      <c r="C59" s="93" t="s">
        <v>137</v>
      </c>
      <c r="D59" s="92">
        <f>+'Wood Rural'!Q738</f>
        <v>439.66666666666663</v>
      </c>
      <c r="E59" s="94">
        <v>0.45</v>
      </c>
      <c r="F59" s="94">
        <v>1</v>
      </c>
      <c r="G59" s="94">
        <v>0.1</v>
      </c>
      <c r="H59" s="94">
        <v>0</v>
      </c>
      <c r="I59" s="94">
        <f t="shared" si="0"/>
        <v>1.55</v>
      </c>
      <c r="J59" s="94">
        <f t="shared" si="1"/>
        <v>197.85</v>
      </c>
      <c r="K59" s="94">
        <f t="shared" si="2"/>
        <v>439.66666666666663</v>
      </c>
      <c r="L59" s="94">
        <f t="shared" si="3"/>
        <v>43.966666666666669</v>
      </c>
      <c r="M59" s="94">
        <f t="shared" si="4"/>
        <v>0</v>
      </c>
      <c r="N59" s="94">
        <f t="shared" si="5"/>
        <v>681.48333333333335</v>
      </c>
      <c r="O59" s="88"/>
    </row>
    <row r="60" spans="1:16" ht="30">
      <c r="A60" s="93">
        <v>70.2</v>
      </c>
      <c r="B60" s="108" t="s">
        <v>148</v>
      </c>
      <c r="C60" s="93" t="s">
        <v>122</v>
      </c>
      <c r="D60" s="92">
        <v>30.74</v>
      </c>
      <c r="E60" s="94">
        <v>4.5</v>
      </c>
      <c r="F60" s="94">
        <v>15.1</v>
      </c>
      <c r="G60" s="94">
        <v>0</v>
      </c>
      <c r="H60" s="94">
        <v>0</v>
      </c>
      <c r="I60" s="94">
        <f t="shared" si="0"/>
        <v>19.600000000000001</v>
      </c>
      <c r="J60" s="94">
        <f t="shared" si="1"/>
        <v>138.32999999999998</v>
      </c>
      <c r="K60" s="94">
        <f t="shared" si="2"/>
        <v>464.17399999999998</v>
      </c>
      <c r="L60" s="94">
        <f t="shared" si="3"/>
        <v>0</v>
      </c>
      <c r="M60" s="94">
        <f t="shared" si="4"/>
        <v>0</v>
      </c>
      <c r="N60" s="94">
        <f t="shared" si="5"/>
        <v>602.50400000000002</v>
      </c>
      <c r="O60" s="88"/>
    </row>
    <row r="61" spans="1:16" ht="30">
      <c r="A61" s="93">
        <v>70.3</v>
      </c>
      <c r="B61" s="108" t="s">
        <v>149</v>
      </c>
      <c r="C61" s="93" t="s">
        <v>122</v>
      </c>
      <c r="D61" s="92">
        <v>30.74</v>
      </c>
      <c r="E61" s="94">
        <v>5.5</v>
      </c>
      <c r="F61" s="94">
        <v>11</v>
      </c>
      <c r="G61" s="94">
        <v>1.05</v>
      </c>
      <c r="H61" s="94">
        <v>0</v>
      </c>
      <c r="I61" s="94">
        <f t="shared" si="0"/>
        <v>17.55</v>
      </c>
      <c r="J61" s="94">
        <f t="shared" si="1"/>
        <v>169.07</v>
      </c>
      <c r="K61" s="94">
        <f t="shared" si="2"/>
        <v>338.14</v>
      </c>
      <c r="L61" s="94">
        <f t="shared" si="3"/>
        <v>32.277000000000001</v>
      </c>
      <c r="M61" s="94">
        <f t="shared" si="4"/>
        <v>0</v>
      </c>
      <c r="N61" s="94">
        <f t="shared" si="5"/>
        <v>539.48699999999997</v>
      </c>
      <c r="O61" s="88"/>
    </row>
    <row r="62" spans="1:16" ht="17.25">
      <c r="A62" s="93">
        <v>70.400000000000006</v>
      </c>
      <c r="B62" s="281" t="s">
        <v>176</v>
      </c>
      <c r="C62" s="93" t="s">
        <v>122</v>
      </c>
      <c r="D62" s="92">
        <v>9.8000000000000007</v>
      </c>
      <c r="E62" s="94">
        <v>5.2</v>
      </c>
      <c r="F62" s="94">
        <v>6</v>
      </c>
      <c r="G62" s="94">
        <v>1.75</v>
      </c>
      <c r="H62" s="94">
        <v>0</v>
      </c>
      <c r="I62" s="94">
        <f t="shared" si="0"/>
        <v>12.95</v>
      </c>
      <c r="J62" s="94">
        <f>+E62*D62</f>
        <v>50.960000000000008</v>
      </c>
      <c r="K62" s="94">
        <f>+F62*D62</f>
        <v>58.800000000000004</v>
      </c>
      <c r="L62" s="94">
        <f>+G62*D62</f>
        <v>17.150000000000002</v>
      </c>
      <c r="M62" s="94">
        <f>+H62*D62</f>
        <v>0</v>
      </c>
      <c r="N62" s="94">
        <f>+I62*D62</f>
        <v>126.91</v>
      </c>
      <c r="O62" s="88"/>
    </row>
    <row r="63" spans="1:16" ht="30.75" thickBot="1">
      <c r="A63" s="93">
        <v>70.5</v>
      </c>
      <c r="B63" s="108" t="s">
        <v>165</v>
      </c>
      <c r="C63" s="93" t="s">
        <v>122</v>
      </c>
      <c r="D63" s="92">
        <v>9.8000000000000007</v>
      </c>
      <c r="E63" s="94">
        <v>1.5</v>
      </c>
      <c r="F63" s="94">
        <v>2.5</v>
      </c>
      <c r="G63" s="94">
        <v>1.25</v>
      </c>
      <c r="H63" s="94">
        <v>0</v>
      </c>
      <c r="I63" s="94">
        <f t="shared" si="0"/>
        <v>5.25</v>
      </c>
      <c r="J63" s="94">
        <f>+E63*D63</f>
        <v>14.700000000000001</v>
      </c>
      <c r="K63" s="94">
        <f>+F63*D63</f>
        <v>24.5</v>
      </c>
      <c r="L63" s="94">
        <f>+G63*D63</f>
        <v>12.25</v>
      </c>
      <c r="M63" s="94">
        <f>+H63*D63</f>
        <v>0</v>
      </c>
      <c r="N63" s="94">
        <f>+I63*D63</f>
        <v>51.45</v>
      </c>
      <c r="O63" s="88"/>
    </row>
    <row r="64" spans="1:16" ht="16.5" thickBot="1">
      <c r="A64" s="81">
        <v>80</v>
      </c>
      <c r="B64" s="379" t="s">
        <v>150</v>
      </c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1"/>
      <c r="N64" s="82">
        <f>SUM(N65:N67)</f>
        <v>1442.25</v>
      </c>
      <c r="O64" s="83"/>
      <c r="P64" s="84">
        <f>+N64/N73</f>
        <v>0.10754309899988254</v>
      </c>
    </row>
    <row r="65" spans="1:16" ht="105">
      <c r="A65" s="85">
        <v>80.099999999999994</v>
      </c>
      <c r="B65" s="90" t="s">
        <v>217</v>
      </c>
      <c r="C65" s="85" t="s">
        <v>152</v>
      </c>
      <c r="D65" s="87">
        <v>6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270</v>
      </c>
      <c r="K65" s="88">
        <f t="shared" si="2"/>
        <v>615</v>
      </c>
      <c r="L65" s="88">
        <f t="shared" si="3"/>
        <v>48</v>
      </c>
      <c r="M65" s="88">
        <f t="shared" si="4"/>
        <v>0</v>
      </c>
      <c r="N65" s="88">
        <f t="shared" si="5"/>
        <v>933</v>
      </c>
      <c r="O65" s="88"/>
    </row>
    <row r="66" spans="1:16" ht="60">
      <c r="A66" s="85">
        <v>80.2</v>
      </c>
      <c r="B66" s="90" t="s">
        <v>218</v>
      </c>
      <c r="C66" s="85" t="s">
        <v>152</v>
      </c>
      <c r="D66" s="87">
        <v>2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33.5</v>
      </c>
      <c r="K66" s="88">
        <f t="shared" si="2"/>
        <v>186.5</v>
      </c>
      <c r="L66" s="88">
        <f t="shared" si="3"/>
        <v>8</v>
      </c>
      <c r="M66" s="88">
        <f t="shared" si="4"/>
        <v>0</v>
      </c>
      <c r="N66" s="88">
        <f t="shared" si="5"/>
        <v>228</v>
      </c>
      <c r="O66" s="88"/>
    </row>
    <row r="67" spans="1:16" ht="60.75" thickBot="1">
      <c r="A67" s="85">
        <v>80.3</v>
      </c>
      <c r="B67" s="90" t="s">
        <v>219</v>
      </c>
      <c r="C67" s="85" t="s">
        <v>152</v>
      </c>
      <c r="D67" s="87">
        <v>3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38.25</v>
      </c>
      <c r="K67" s="88">
        <f t="shared" si="2"/>
        <v>231</v>
      </c>
      <c r="L67" s="88">
        <f t="shared" si="3"/>
        <v>12</v>
      </c>
      <c r="M67" s="88">
        <f t="shared" si="4"/>
        <v>0</v>
      </c>
      <c r="N67" s="88">
        <f t="shared" si="5"/>
        <v>281.25</v>
      </c>
      <c r="O67" s="88"/>
    </row>
    <row r="68" spans="1:16" ht="16.5" thickBot="1">
      <c r="A68" s="81">
        <v>90</v>
      </c>
      <c r="B68" s="379" t="s">
        <v>155</v>
      </c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1"/>
      <c r="N68" s="82">
        <f>SUM(N69:N70)</f>
        <v>542.05799999999999</v>
      </c>
      <c r="O68" s="83"/>
      <c r="P68" s="84">
        <f>+N68/N73</f>
        <v>4.0419204130822207E-2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v>63.03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45.381599999999999</v>
      </c>
      <c r="K69" s="88">
        <f>+F69*D69</f>
        <v>220.60500000000002</v>
      </c>
      <c r="L69" s="88">
        <f>+G69*D69</f>
        <v>5.0423999999999998</v>
      </c>
      <c r="M69" s="88">
        <f>+H69*D69</f>
        <v>0</v>
      </c>
      <c r="N69" s="88">
        <f>+I69*D69</f>
        <v>271.029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v>63.03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45.381599999999999</v>
      </c>
      <c r="K70" s="88">
        <f>+F70*D70</f>
        <v>220.60500000000002</v>
      </c>
      <c r="L70" s="88">
        <f>+G70*D70</f>
        <v>5.0423999999999998</v>
      </c>
      <c r="M70" s="88">
        <f>+H70*D70</f>
        <v>0</v>
      </c>
      <c r="N70" s="88">
        <f>+I70*D70</f>
        <v>271.029</v>
      </c>
      <c r="O70" s="88"/>
    </row>
    <row r="71" spans="1:16" ht="16.5" thickBot="1">
      <c r="A71" s="81">
        <v>100</v>
      </c>
      <c r="B71" s="379" t="s">
        <v>158</v>
      </c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1"/>
      <c r="N71" s="82">
        <f>SUM(N72)</f>
        <v>31.86</v>
      </c>
      <c r="O71" s="83"/>
      <c r="P71" s="84">
        <f>+N71/N73</f>
        <v>2.3756790668304785E-3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f>+D36</f>
        <v>63.72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19.116</v>
      </c>
      <c r="K72" s="88">
        <f>+F72*D72</f>
        <v>0</v>
      </c>
      <c r="L72" s="88">
        <f>+G72*D72</f>
        <v>12.744</v>
      </c>
      <c r="M72" s="88">
        <f>+H72*D72</f>
        <v>0</v>
      </c>
      <c r="N72" s="88">
        <f>+I72*D72</f>
        <v>31.86</v>
      </c>
      <c r="O72" s="88"/>
    </row>
    <row r="73" spans="1:16" ht="16.5" thickBot="1">
      <c r="A73" s="95"/>
      <c r="B73" s="388" t="s">
        <v>160</v>
      </c>
      <c r="C73" s="389"/>
      <c r="D73" s="389"/>
      <c r="E73" s="389"/>
      <c r="F73" s="389"/>
      <c r="G73" s="389"/>
      <c r="H73" s="389"/>
      <c r="I73" s="389"/>
      <c r="J73" s="389"/>
      <c r="K73" s="389"/>
      <c r="L73" s="389"/>
      <c r="M73" s="390"/>
      <c r="N73" s="96">
        <f>+N71+N68+N64+N58+N56+N53+N48+N42+N38+N35</f>
        <v>13410.902358333335</v>
      </c>
      <c r="O73" s="97">
        <f>+G22</f>
        <v>11575.104358333334</v>
      </c>
      <c r="P73" s="98">
        <f>+SUM(P35:P71)</f>
        <v>1</v>
      </c>
    </row>
    <row r="74" spans="1:16" ht="16.5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85" t="s">
        <v>96</v>
      </c>
      <c r="B75" s="386"/>
      <c r="C75" s="386"/>
      <c r="D75" s="386"/>
      <c r="E75" s="386"/>
      <c r="F75" s="386"/>
      <c r="G75" s="386"/>
      <c r="H75" s="386"/>
      <c r="I75" s="386"/>
      <c r="J75" s="386"/>
      <c r="K75" s="386"/>
      <c r="L75" s="386"/>
      <c r="M75" s="386"/>
      <c r="N75" s="387"/>
      <c r="O75" s="80"/>
    </row>
    <row r="76" spans="1:16" ht="16.5" thickBot="1">
      <c r="A76" s="81">
        <v>10</v>
      </c>
      <c r="B76" s="379" t="s">
        <v>120</v>
      </c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1"/>
      <c r="N76" s="82">
        <f>+SUM(N77:N78)</f>
        <v>2.9016000000000002</v>
      </c>
      <c r="O76" s="83"/>
      <c r="P76" s="84">
        <f>+N76/N106</f>
        <v>1.7251418209892763E-3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3.72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0.55800000000000005</v>
      </c>
      <c r="K77" s="88">
        <f>+F77*D77</f>
        <v>0</v>
      </c>
      <c r="L77" s="88">
        <f>+G77*D77</f>
        <v>0.74400000000000011</v>
      </c>
      <c r="M77" s="88">
        <f>+H77*D77</f>
        <v>0</v>
      </c>
      <c r="N77" s="88">
        <f>+I77*D77</f>
        <v>1.302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3.72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0.66959999999999997</v>
      </c>
      <c r="K78" s="88">
        <f>+F78*D78</f>
        <v>0.55800000000000005</v>
      </c>
      <c r="L78" s="88">
        <f>+G78*D78</f>
        <v>0.37200000000000005</v>
      </c>
      <c r="M78" s="88">
        <f>+H78*D78</f>
        <v>0</v>
      </c>
      <c r="N78" s="88">
        <f>+I78*D78</f>
        <v>1.5995999999999999</v>
      </c>
      <c r="O78" s="88"/>
    </row>
    <row r="79" spans="1:16" ht="16.5" thickBot="1">
      <c r="A79" s="81">
        <v>20</v>
      </c>
      <c r="B79" s="379" t="s">
        <v>124</v>
      </c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1"/>
      <c r="N79" s="82">
        <f>+N80+N81+N82</f>
        <v>10.837800000000001</v>
      </c>
      <c r="O79" s="83"/>
      <c r="P79" s="84">
        <f>+N79/N106</f>
        <v>6.4435973350970427E-3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1.1100000000000001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0.66600000000000004</v>
      </c>
      <c r="K80" s="88">
        <f>+F80*D80</f>
        <v>0</v>
      </c>
      <c r="L80" s="88">
        <f>+G80*D80</f>
        <v>0.69930000000000003</v>
      </c>
      <c r="M80" s="88">
        <f>+H80*D80</f>
        <v>0</v>
      </c>
      <c r="N80" s="88">
        <f>+I80*D80</f>
        <v>1.3653000000000002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1.86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0.93</v>
      </c>
      <c r="K81" s="88">
        <f>+F81*D81</f>
        <v>1.86</v>
      </c>
      <c r="L81" s="88">
        <f>+G81*D81</f>
        <v>1.395</v>
      </c>
      <c r="M81" s="88">
        <f>+H81*D81</f>
        <v>0</v>
      </c>
      <c r="N81" s="88">
        <f>+I81*D81</f>
        <v>4.1850000000000005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1.41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1.41</v>
      </c>
      <c r="K82" s="88">
        <f>+F82*D82</f>
        <v>0</v>
      </c>
      <c r="L82" s="88">
        <f>+G82*D82</f>
        <v>3.8774999999999999</v>
      </c>
      <c r="M82" s="88">
        <f>+H82*D82</f>
        <v>0</v>
      </c>
      <c r="N82" s="88">
        <f>+I82*D82</f>
        <v>5.2874999999999996</v>
      </c>
      <c r="O82" s="88"/>
    </row>
    <row r="83" spans="1:16" ht="16.5" thickBot="1">
      <c r="A83" s="81">
        <v>30</v>
      </c>
      <c r="B83" s="379" t="s">
        <v>171</v>
      </c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1"/>
      <c r="N83" s="82">
        <f>SUM(N84:O85)</f>
        <v>367.29330000000004</v>
      </c>
      <c r="O83" s="83"/>
      <c r="P83" s="84">
        <f>+N83/N106</f>
        <v>0.2183736670799423</v>
      </c>
    </row>
    <row r="84" spans="1:16" ht="30">
      <c r="A84" s="85">
        <v>30.1</v>
      </c>
      <c r="B84" s="90" t="s">
        <v>172</v>
      </c>
      <c r="C84" s="93" t="s">
        <v>126</v>
      </c>
      <c r="D84" s="92">
        <v>29.76</v>
      </c>
      <c r="E84" s="94">
        <v>6</v>
      </c>
      <c r="F84" s="94">
        <v>0</v>
      </c>
      <c r="G84" s="94">
        <v>1.58</v>
      </c>
      <c r="H84" s="88">
        <v>0</v>
      </c>
      <c r="I84" s="88">
        <f>+E84+F84+G84+H84</f>
        <v>7.58</v>
      </c>
      <c r="J84" s="88">
        <f>+E84*D84</f>
        <v>178.56</v>
      </c>
      <c r="K84" s="88">
        <f>+F84*D84</f>
        <v>0</v>
      </c>
      <c r="L84" s="88">
        <f>+G84*D84</f>
        <v>47.020800000000001</v>
      </c>
      <c r="M84" s="88">
        <f>+H84*D84</f>
        <v>0</v>
      </c>
      <c r="N84" s="88">
        <f>+I84*D84</f>
        <v>225.58080000000001</v>
      </c>
      <c r="O84" s="88"/>
    </row>
    <row r="85" spans="1:16" ht="30.75" thickBot="1">
      <c r="A85" s="85">
        <v>30.2</v>
      </c>
      <c r="B85" s="90" t="s">
        <v>128</v>
      </c>
      <c r="C85" s="93" t="s">
        <v>126</v>
      </c>
      <c r="D85" s="92">
        <v>37.79</v>
      </c>
      <c r="E85" s="94">
        <v>1</v>
      </c>
      <c r="F85" s="94">
        <v>0</v>
      </c>
      <c r="G85" s="94">
        <v>2.75</v>
      </c>
      <c r="H85" s="88">
        <v>0</v>
      </c>
      <c r="I85" s="88">
        <f>+E85+F85+G85+H85</f>
        <v>3.75</v>
      </c>
      <c r="J85" s="88">
        <f>+E85*D85</f>
        <v>37.79</v>
      </c>
      <c r="K85" s="88">
        <f>+F85*D85</f>
        <v>0</v>
      </c>
      <c r="L85" s="88">
        <f>+G85*D85</f>
        <v>103.9225</v>
      </c>
      <c r="M85" s="88">
        <f>+H85*D85</f>
        <v>0</v>
      </c>
      <c r="N85" s="88">
        <f>+I85*D85</f>
        <v>141.71250000000001</v>
      </c>
      <c r="O85" s="88"/>
    </row>
    <row r="86" spans="1:16" ht="16.5" thickBot="1">
      <c r="A86" s="81">
        <v>40</v>
      </c>
      <c r="B86" s="379" t="s">
        <v>8</v>
      </c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1"/>
      <c r="N86" s="82">
        <f>SUM(N87:O91)</f>
        <v>678.81759999999997</v>
      </c>
      <c r="O86" s="83"/>
      <c r="P86" s="84">
        <f>+N86/N106</f>
        <v>0.40358996091245175</v>
      </c>
    </row>
    <row r="87" spans="1:16" ht="60">
      <c r="A87" s="85">
        <v>40.1</v>
      </c>
      <c r="B87" s="90" t="s">
        <v>162</v>
      </c>
      <c r="C87" s="93" t="s">
        <v>137</v>
      </c>
      <c r="D87" s="92">
        <f>+'Wood Rural'!Q271</f>
        <v>196</v>
      </c>
      <c r="E87" s="94">
        <v>0.45</v>
      </c>
      <c r="F87" s="94">
        <v>1</v>
      </c>
      <c r="G87" s="94">
        <v>0.1</v>
      </c>
      <c r="H87" s="94">
        <v>0</v>
      </c>
      <c r="I87" s="88">
        <f>+E87+F87+G87+H87</f>
        <v>1.55</v>
      </c>
      <c r="J87" s="88">
        <f>+E87*D87</f>
        <v>88.2</v>
      </c>
      <c r="K87" s="88">
        <f>+F87*D87</f>
        <v>196</v>
      </c>
      <c r="L87" s="88">
        <f>+G87*D87</f>
        <v>19.600000000000001</v>
      </c>
      <c r="M87" s="88">
        <f>+H87*D87</f>
        <v>0</v>
      </c>
      <c r="N87" s="88">
        <f>+I87*D87</f>
        <v>303.8</v>
      </c>
      <c r="O87" s="88"/>
    </row>
    <row r="88" spans="1:16">
      <c r="A88" s="85">
        <v>40.200000000000003</v>
      </c>
      <c r="B88" s="90" t="s">
        <v>138</v>
      </c>
      <c r="C88" s="93" t="s">
        <v>139</v>
      </c>
      <c r="D88" s="92">
        <v>1</v>
      </c>
      <c r="E88" s="94">
        <v>0</v>
      </c>
      <c r="F88" s="94">
        <v>20.149999999999999</v>
      </c>
      <c r="G88" s="94">
        <v>5</v>
      </c>
      <c r="H88" s="94">
        <v>0</v>
      </c>
      <c r="I88" s="88">
        <f>+E88+F88+G88+H88</f>
        <v>25.15</v>
      </c>
      <c r="J88" s="88">
        <f>+E88*D88</f>
        <v>0</v>
      </c>
      <c r="K88" s="88">
        <f>+F88*D88</f>
        <v>20.149999999999999</v>
      </c>
      <c r="L88" s="88">
        <f>+G88*D88</f>
        <v>5</v>
      </c>
      <c r="M88" s="88">
        <f>+H88*D88</f>
        <v>0</v>
      </c>
      <c r="N88" s="88">
        <f>+I88*D88</f>
        <v>25.15</v>
      </c>
      <c r="O88" s="88"/>
    </row>
    <row r="89" spans="1:16" ht="60">
      <c r="A89" s="85">
        <v>40.299999999999997</v>
      </c>
      <c r="B89" s="90" t="s">
        <v>163</v>
      </c>
      <c r="C89" s="93" t="s">
        <v>137</v>
      </c>
      <c r="D89" s="92">
        <f>+D87</f>
        <v>196</v>
      </c>
      <c r="E89" s="94">
        <v>0.2</v>
      </c>
      <c r="F89" s="94">
        <v>0.05</v>
      </c>
      <c r="G89" s="94">
        <v>0.08</v>
      </c>
      <c r="H89" s="94">
        <v>0</v>
      </c>
      <c r="I89" s="88">
        <f>+E89+F89+G89+H89</f>
        <v>0.33</v>
      </c>
      <c r="J89" s="88">
        <f>+E89*D89</f>
        <v>39.200000000000003</v>
      </c>
      <c r="K89" s="88">
        <f>+F89*D89</f>
        <v>9.8000000000000007</v>
      </c>
      <c r="L89" s="88">
        <f>+G89*D89</f>
        <v>15.68</v>
      </c>
      <c r="M89" s="88">
        <f>+H89*D89</f>
        <v>0</v>
      </c>
      <c r="N89" s="88">
        <f>+I89*D89</f>
        <v>64.680000000000007</v>
      </c>
      <c r="O89" s="88"/>
    </row>
    <row r="90" spans="1:16" ht="45">
      <c r="A90" s="85">
        <v>40.4</v>
      </c>
      <c r="B90" s="90" t="s">
        <v>141</v>
      </c>
      <c r="C90" s="93" t="s">
        <v>122</v>
      </c>
      <c r="D90" s="92">
        <v>13.14</v>
      </c>
      <c r="E90" s="94">
        <v>5.5</v>
      </c>
      <c r="F90" s="94">
        <v>14.84</v>
      </c>
      <c r="G90" s="94">
        <v>0</v>
      </c>
      <c r="H90" s="94">
        <v>0</v>
      </c>
      <c r="I90" s="88">
        <f>+E90+F90+G90+H90</f>
        <v>20.34</v>
      </c>
      <c r="J90" s="88">
        <f>+E90*D90</f>
        <v>72.27000000000001</v>
      </c>
      <c r="K90" s="88">
        <f>+F90*D90</f>
        <v>194.99760000000001</v>
      </c>
      <c r="L90" s="88">
        <f>+G90*D90</f>
        <v>0</v>
      </c>
      <c r="M90" s="88">
        <f>+H90*D90</f>
        <v>0</v>
      </c>
      <c r="N90" s="88">
        <f>+I90*D90</f>
        <v>267.26760000000002</v>
      </c>
      <c r="O90" s="88"/>
    </row>
    <row r="91" spans="1:16" ht="30.75" thickBot="1">
      <c r="A91" s="85">
        <v>40.5</v>
      </c>
      <c r="B91" s="90" t="s">
        <v>173</v>
      </c>
      <c r="C91" s="85" t="s">
        <v>122</v>
      </c>
      <c r="D91" s="87">
        <v>0.64</v>
      </c>
      <c r="E91" s="88">
        <v>5.25</v>
      </c>
      <c r="F91" s="88">
        <v>20.75</v>
      </c>
      <c r="G91" s="88">
        <v>2</v>
      </c>
      <c r="H91" s="88">
        <v>0</v>
      </c>
      <c r="I91" s="88">
        <f>+E91+F91+G91+H91</f>
        <v>28</v>
      </c>
      <c r="J91" s="88">
        <f>+E91*D91</f>
        <v>3.36</v>
      </c>
      <c r="K91" s="88">
        <f>+F91*D91</f>
        <v>13.280000000000001</v>
      </c>
      <c r="L91" s="88">
        <f>+G91*D91</f>
        <v>1.28</v>
      </c>
      <c r="M91" s="88">
        <f>+H91*D91</f>
        <v>0</v>
      </c>
      <c r="N91" s="88">
        <f>+I91*D91</f>
        <v>17.920000000000002</v>
      </c>
      <c r="O91" s="88"/>
    </row>
    <row r="92" spans="1:16" ht="16.5" thickBot="1">
      <c r="A92" s="81">
        <v>50</v>
      </c>
      <c r="B92" s="379" t="s">
        <v>142</v>
      </c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1"/>
      <c r="N92" s="82">
        <f>+N93+N94+N95</f>
        <v>243.44437500000001</v>
      </c>
      <c r="O92" s="83"/>
      <c r="P92" s="84">
        <f>+N92/N106</f>
        <v>0.14473947904504281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Rural'!Q296</f>
        <v>90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40.5</v>
      </c>
      <c r="K93" s="88">
        <f>+F93*D93</f>
        <v>90</v>
      </c>
      <c r="L93" s="88">
        <f>+G93*D93</f>
        <v>9</v>
      </c>
      <c r="M93" s="88">
        <f>+H93*D93</f>
        <v>0</v>
      </c>
      <c r="N93" s="88">
        <f>+I93*D93</f>
        <v>139.5</v>
      </c>
      <c r="O93" s="88"/>
    </row>
    <row r="94" spans="1:16">
      <c r="A94" s="85">
        <v>50.2</v>
      </c>
      <c r="B94" s="90" t="s">
        <v>174</v>
      </c>
      <c r="C94" s="85" t="s">
        <v>137</v>
      </c>
      <c r="D94" s="92">
        <f>+'Wood Rural'!Q297+'Wood Rural'!Q298</f>
        <v>26.5625</v>
      </c>
      <c r="E94" s="94">
        <v>0.45</v>
      </c>
      <c r="F94" s="94">
        <v>1</v>
      </c>
      <c r="G94" s="94">
        <v>0.1</v>
      </c>
      <c r="H94" s="94">
        <v>0</v>
      </c>
      <c r="I94" s="88">
        <f>+E94+F94+G94+H94</f>
        <v>1.55</v>
      </c>
      <c r="J94" s="88">
        <f>+E94*D94</f>
        <v>11.953125</v>
      </c>
      <c r="K94" s="88">
        <f>+F94*D94</f>
        <v>26.5625</v>
      </c>
      <c r="L94" s="88">
        <f>+G94*D94</f>
        <v>2.65625</v>
      </c>
      <c r="M94" s="88">
        <f>+H94*D94</f>
        <v>0</v>
      </c>
      <c r="N94" s="88">
        <f>+I94*D94</f>
        <v>41.171875</v>
      </c>
      <c r="O94" s="88"/>
    </row>
    <row r="95" spans="1:16" ht="45.75" thickBot="1">
      <c r="A95" s="85">
        <v>50.3</v>
      </c>
      <c r="B95" s="90" t="s">
        <v>175</v>
      </c>
      <c r="C95" s="85" t="s">
        <v>122</v>
      </c>
      <c r="D95" s="87">
        <v>5.95</v>
      </c>
      <c r="E95" s="88">
        <v>2.25</v>
      </c>
      <c r="F95" s="88">
        <v>7.65</v>
      </c>
      <c r="G95" s="88">
        <v>0.65</v>
      </c>
      <c r="H95" s="88">
        <v>0</v>
      </c>
      <c r="I95" s="88">
        <f>+E95+F95+G95+H95</f>
        <v>10.55</v>
      </c>
      <c r="J95" s="88">
        <f>+E95*D95</f>
        <v>13.387500000000001</v>
      </c>
      <c r="K95" s="88">
        <f>+F95*D95</f>
        <v>45.517500000000005</v>
      </c>
      <c r="L95" s="88">
        <f>+G95*D95</f>
        <v>3.8675000000000002</v>
      </c>
      <c r="M95" s="88">
        <f>+H95*D95</f>
        <v>0</v>
      </c>
      <c r="N95" s="88">
        <f>+I95*D95</f>
        <v>62.772500000000008</v>
      </c>
      <c r="O95" s="88"/>
    </row>
    <row r="96" spans="1:16" ht="16.5" thickBot="1">
      <c r="A96" s="81">
        <v>60</v>
      </c>
      <c r="B96" s="379" t="s">
        <v>7</v>
      </c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1"/>
      <c r="N96" s="82">
        <f>+N97+N98</f>
        <v>108.28999999999999</v>
      </c>
      <c r="O96" s="83"/>
      <c r="P96" s="84">
        <f>+N96/N106</f>
        <v>6.438365308620371E-2</v>
      </c>
    </row>
    <row r="97" spans="1:16" ht="17.25">
      <c r="A97" s="85">
        <v>60.1</v>
      </c>
      <c r="B97" s="101" t="s">
        <v>176</v>
      </c>
      <c r="C97" s="93" t="s">
        <v>122</v>
      </c>
      <c r="D97" s="92">
        <v>5.95</v>
      </c>
      <c r="E97" s="88">
        <v>5.2</v>
      </c>
      <c r="F97" s="88">
        <v>6</v>
      </c>
      <c r="G97" s="88">
        <v>1.75</v>
      </c>
      <c r="H97" s="88">
        <v>0</v>
      </c>
      <c r="I97" s="88">
        <f>+E97+F97+G97+H97</f>
        <v>12.95</v>
      </c>
      <c r="J97" s="88">
        <f>+E97*D97</f>
        <v>30.94</v>
      </c>
      <c r="K97" s="88">
        <f>+F97*D97</f>
        <v>35.700000000000003</v>
      </c>
      <c r="L97" s="88">
        <f>+G97*D97</f>
        <v>10.4125</v>
      </c>
      <c r="M97" s="88">
        <f>+H97*D97</f>
        <v>0</v>
      </c>
      <c r="N97" s="88">
        <f>+I97*D97</f>
        <v>77.052499999999995</v>
      </c>
      <c r="O97" s="88"/>
    </row>
    <row r="98" spans="1:16" ht="30.75" thickBot="1">
      <c r="A98" s="85">
        <v>60.2</v>
      </c>
      <c r="B98" s="90" t="s">
        <v>165</v>
      </c>
      <c r="C98" s="93" t="s">
        <v>122</v>
      </c>
      <c r="D98" s="92">
        <v>5.95</v>
      </c>
      <c r="E98" s="88">
        <v>1.5</v>
      </c>
      <c r="F98" s="88">
        <v>2.5</v>
      </c>
      <c r="G98" s="88">
        <v>1.25</v>
      </c>
      <c r="H98" s="88">
        <v>0</v>
      </c>
      <c r="I98" s="88">
        <f>+E98+F98+G98+H98</f>
        <v>5.25</v>
      </c>
      <c r="J98" s="88">
        <f>+E98*D98</f>
        <v>8.9250000000000007</v>
      </c>
      <c r="K98" s="88">
        <f>+F98*D98</f>
        <v>14.875</v>
      </c>
      <c r="L98" s="88">
        <f>+G98*D98</f>
        <v>7.4375</v>
      </c>
      <c r="M98" s="88">
        <f>+H98*D98</f>
        <v>0</v>
      </c>
      <c r="N98" s="88">
        <f>+I98*D98</f>
        <v>31.237500000000001</v>
      </c>
      <c r="O98" s="88"/>
    </row>
    <row r="99" spans="1:16" ht="16.5" thickBot="1">
      <c r="A99" s="81">
        <v>70</v>
      </c>
      <c r="B99" s="379" t="s">
        <v>150</v>
      </c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1"/>
      <c r="N99" s="82">
        <f>SUM(N100:N100)</f>
        <v>155.5</v>
      </c>
      <c r="O99" s="83"/>
      <c r="P99" s="84">
        <f>+N99/N106</f>
        <v>9.2452286036611681E-2</v>
      </c>
    </row>
    <row r="100" spans="1:16" ht="105.75" thickBot="1">
      <c r="A100" s="85">
        <v>70.099999999999994</v>
      </c>
      <c r="B100" s="90" t="s">
        <v>217</v>
      </c>
      <c r="C100" s="93" t="s">
        <v>152</v>
      </c>
      <c r="D100" s="92">
        <v>1</v>
      </c>
      <c r="E100" s="88">
        <v>45</v>
      </c>
      <c r="F100" s="88">
        <v>102.5</v>
      </c>
      <c r="G100" s="88">
        <v>8</v>
      </c>
      <c r="H100" s="88">
        <v>0</v>
      </c>
      <c r="I100" s="88">
        <f>+E100+F100+G100+H100</f>
        <v>155.5</v>
      </c>
      <c r="J100" s="88">
        <f>+E100*D100</f>
        <v>45</v>
      </c>
      <c r="K100" s="88">
        <f>+F100*D100</f>
        <v>102.5</v>
      </c>
      <c r="L100" s="88">
        <f>+G100*D100</f>
        <v>8</v>
      </c>
      <c r="M100" s="88">
        <f>+H100*D100</f>
        <v>0</v>
      </c>
      <c r="N100" s="88">
        <f>+I100*D100</f>
        <v>155.5</v>
      </c>
      <c r="O100" s="88"/>
    </row>
    <row r="101" spans="1:16" ht="16.5" thickBot="1">
      <c r="A101" s="81">
        <v>100</v>
      </c>
      <c r="B101" s="379" t="s">
        <v>155</v>
      </c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1"/>
      <c r="N101" s="82">
        <f>SUM(N102:N103)</f>
        <v>113.004</v>
      </c>
      <c r="O101" s="83"/>
      <c r="P101" s="84">
        <f>+N101/N106</f>
        <v>6.7186354542001711E-2</v>
      </c>
    </row>
    <row r="102" spans="1:16" ht="30">
      <c r="A102" s="85">
        <v>100.1</v>
      </c>
      <c r="B102" s="90" t="s">
        <v>156</v>
      </c>
      <c r="C102" s="93" t="s">
        <v>122</v>
      </c>
      <c r="D102" s="92">
        <v>13.14</v>
      </c>
      <c r="E102" s="94">
        <v>0.72</v>
      </c>
      <c r="F102" s="94">
        <v>3.5</v>
      </c>
      <c r="G102" s="94">
        <v>0.08</v>
      </c>
      <c r="H102" s="94">
        <v>0</v>
      </c>
      <c r="I102" s="88">
        <f>+E102+F102+G102+H102</f>
        <v>4.3</v>
      </c>
      <c r="J102" s="88">
        <f>+E102*D102</f>
        <v>9.4608000000000008</v>
      </c>
      <c r="K102" s="88">
        <f>+F102*D102</f>
        <v>45.99</v>
      </c>
      <c r="L102" s="88">
        <f>+G102*D102</f>
        <v>1.0512000000000001</v>
      </c>
      <c r="M102" s="88">
        <f>+H102*D102</f>
        <v>0</v>
      </c>
      <c r="N102" s="88">
        <f>+I102*D102</f>
        <v>56.502000000000002</v>
      </c>
      <c r="O102" s="88"/>
    </row>
    <row r="103" spans="1:16" ht="30.75" thickBot="1">
      <c r="A103" s="85">
        <v>100.2</v>
      </c>
      <c r="B103" s="90" t="s">
        <v>157</v>
      </c>
      <c r="C103" s="93" t="s">
        <v>122</v>
      </c>
      <c r="D103" s="92">
        <v>13.14</v>
      </c>
      <c r="E103" s="94">
        <v>0.72</v>
      </c>
      <c r="F103" s="94">
        <v>3.5</v>
      </c>
      <c r="G103" s="94">
        <v>0.08</v>
      </c>
      <c r="H103" s="94">
        <v>0</v>
      </c>
      <c r="I103" s="88">
        <f>+E103+F103+G103+H103</f>
        <v>4.3</v>
      </c>
      <c r="J103" s="88">
        <f>+E103*D103</f>
        <v>9.4608000000000008</v>
      </c>
      <c r="K103" s="88">
        <f>+F103*D103</f>
        <v>45.99</v>
      </c>
      <c r="L103" s="88">
        <f>+G103*D103</f>
        <v>1.0512000000000001</v>
      </c>
      <c r="M103" s="88">
        <f>+H103*D103</f>
        <v>0</v>
      </c>
      <c r="N103" s="88">
        <f>+I103*D103</f>
        <v>56.502000000000002</v>
      </c>
      <c r="O103" s="88"/>
    </row>
    <row r="104" spans="1:16" ht="16.5" thickBot="1">
      <c r="A104" s="81">
        <v>110</v>
      </c>
      <c r="B104" s="379" t="s">
        <v>158</v>
      </c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1"/>
      <c r="N104" s="82">
        <f>SUM(N105)</f>
        <v>1.86</v>
      </c>
      <c r="O104" s="83"/>
      <c r="P104" s="84">
        <f>+N104/N106</f>
        <v>1.1058601416597924E-3</v>
      </c>
    </row>
    <row r="105" spans="1:16" ht="18" thickBot="1">
      <c r="A105" s="85">
        <v>110.1</v>
      </c>
      <c r="B105" s="86" t="s">
        <v>159</v>
      </c>
      <c r="C105" s="85" t="s">
        <v>122</v>
      </c>
      <c r="D105" s="87">
        <v>3.72</v>
      </c>
      <c r="E105" s="88">
        <v>0.3</v>
      </c>
      <c r="F105" s="88">
        <v>0</v>
      </c>
      <c r="G105" s="88">
        <v>0.2</v>
      </c>
      <c r="H105" s="88">
        <v>0</v>
      </c>
      <c r="I105" s="88">
        <f>+E105+F105+G105+H105</f>
        <v>0.5</v>
      </c>
      <c r="J105" s="88">
        <f>+E105*D105</f>
        <v>1.1160000000000001</v>
      </c>
      <c r="K105" s="88">
        <f>+F105*D105</f>
        <v>0</v>
      </c>
      <c r="L105" s="88">
        <f>+G105*D105</f>
        <v>0.74400000000000011</v>
      </c>
      <c r="M105" s="88">
        <f>+H105*D105</f>
        <v>0</v>
      </c>
      <c r="N105" s="88">
        <f>+I105*D105</f>
        <v>1.86</v>
      </c>
      <c r="O105" s="88"/>
    </row>
    <row r="106" spans="1:16" ht="16.5" thickBot="1">
      <c r="A106" s="95"/>
      <c r="B106" s="388" t="s">
        <v>160</v>
      </c>
      <c r="C106" s="389"/>
      <c r="D106" s="389"/>
      <c r="E106" s="389"/>
      <c r="F106" s="389"/>
      <c r="G106" s="389"/>
      <c r="H106" s="389"/>
      <c r="I106" s="389"/>
      <c r="J106" s="389"/>
      <c r="K106" s="389"/>
      <c r="L106" s="389"/>
      <c r="M106" s="390"/>
      <c r="N106" s="96">
        <f>+N104+N101+N99+N96+N92+N86+N83+N79+N76</f>
        <v>1681.9486749999999</v>
      </c>
      <c r="O106" s="97">
        <f>+K22</f>
        <v>1190.7659749999998</v>
      </c>
      <c r="P106" s="98">
        <f>+SUM(P76:P104)</f>
        <v>1.0000000000000002</v>
      </c>
    </row>
    <row r="107" spans="1:16" ht="16.5" thickBot="1"/>
    <row r="108" spans="1:16" ht="24" thickBot="1">
      <c r="A108" s="385" t="s">
        <v>98</v>
      </c>
      <c r="B108" s="386"/>
      <c r="C108" s="386"/>
      <c r="D108" s="386"/>
      <c r="E108" s="386"/>
      <c r="F108" s="386"/>
      <c r="G108" s="386"/>
      <c r="H108" s="386"/>
      <c r="I108" s="386"/>
      <c r="J108" s="386"/>
      <c r="K108" s="386"/>
      <c r="L108" s="386"/>
      <c r="M108" s="386"/>
      <c r="N108" s="387"/>
    </row>
    <row r="109" spans="1:16" ht="16.5" thickBot="1">
      <c r="A109" s="81">
        <v>10</v>
      </c>
      <c r="B109" s="379" t="s">
        <v>186</v>
      </c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1"/>
      <c r="N109" s="82">
        <f>SUM(N110:N114)</f>
        <v>1441</v>
      </c>
      <c r="P109" s="84">
        <f>+N109/N119</f>
        <v>0.51459323565227644</v>
      </c>
    </row>
    <row r="110" spans="1:16" ht="30">
      <c r="A110" s="85">
        <v>10.1</v>
      </c>
      <c r="B110" s="90" t="s">
        <v>187</v>
      </c>
      <c r="C110" s="85" t="s">
        <v>139</v>
      </c>
      <c r="D110" s="87">
        <v>1</v>
      </c>
      <c r="E110" s="88">
        <v>160</v>
      </c>
      <c r="F110" s="88">
        <v>191</v>
      </c>
      <c r="G110" s="88">
        <v>30</v>
      </c>
      <c r="H110" s="88">
        <v>0</v>
      </c>
      <c r="I110" s="88">
        <f>+E110+F110+G110+H110</f>
        <v>381</v>
      </c>
      <c r="J110" s="88">
        <f>+E110*D110</f>
        <v>160</v>
      </c>
      <c r="K110" s="88">
        <f>+F110*D110</f>
        <v>191</v>
      </c>
      <c r="L110" s="88">
        <f>+G110*D110</f>
        <v>30</v>
      </c>
      <c r="M110" s="88">
        <f>+H110*D110</f>
        <v>0</v>
      </c>
      <c r="N110" s="88">
        <f>+I110*D110</f>
        <v>381</v>
      </c>
    </row>
    <row r="111" spans="1:16" ht="30">
      <c r="A111" s="85">
        <v>10.199999999999999</v>
      </c>
      <c r="B111" s="90" t="s">
        <v>188</v>
      </c>
      <c r="C111" s="85" t="s">
        <v>152</v>
      </c>
      <c r="D111" s="87">
        <v>1</v>
      </c>
      <c r="E111" s="88">
        <v>15.5</v>
      </c>
      <c r="F111" s="88">
        <v>81.5</v>
      </c>
      <c r="G111" s="88">
        <v>4.5</v>
      </c>
      <c r="H111" s="88">
        <v>0</v>
      </c>
      <c r="I111" s="88">
        <f>+E111+F111+G111+H111</f>
        <v>101.5</v>
      </c>
      <c r="J111" s="88">
        <f>+E111*D111</f>
        <v>15.5</v>
      </c>
      <c r="K111" s="88">
        <f>+F111*D111</f>
        <v>81.5</v>
      </c>
      <c r="L111" s="88">
        <f>+G111*D111</f>
        <v>4.5</v>
      </c>
      <c r="M111" s="88">
        <f>+H111*D111</f>
        <v>0</v>
      </c>
      <c r="N111" s="88">
        <f>+I111*D111</f>
        <v>101.5</v>
      </c>
    </row>
    <row r="112" spans="1:16">
      <c r="A112" s="85">
        <v>10.3</v>
      </c>
      <c r="B112" s="86" t="s">
        <v>189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180</v>
      </c>
      <c r="I112" s="88">
        <f>+E112+F112+G112+H112</f>
        <v>180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180</v>
      </c>
      <c r="N112" s="88">
        <f>+I112*D112</f>
        <v>180</v>
      </c>
    </row>
    <row r="113" spans="1:16" ht="30">
      <c r="A113" s="85">
        <v>10.4</v>
      </c>
      <c r="B113" s="90" t="s">
        <v>190</v>
      </c>
      <c r="C113" s="85" t="s">
        <v>152</v>
      </c>
      <c r="D113" s="87">
        <v>1</v>
      </c>
      <c r="E113" s="88">
        <v>10.5</v>
      </c>
      <c r="F113" s="88">
        <v>42</v>
      </c>
      <c r="G113" s="88">
        <v>6</v>
      </c>
      <c r="H113" s="88">
        <v>0</v>
      </c>
      <c r="I113" s="88">
        <f>+E113+F113+G113+H113</f>
        <v>58.5</v>
      </c>
      <c r="J113" s="88">
        <f>+E113*D113</f>
        <v>10.5</v>
      </c>
      <c r="K113" s="88">
        <f>+F113*D113</f>
        <v>42</v>
      </c>
      <c r="L113" s="88">
        <f>+G113*D113</f>
        <v>6</v>
      </c>
      <c r="M113" s="88">
        <f>+H113*D113</f>
        <v>0</v>
      </c>
      <c r="N113" s="88">
        <f>+I113*D113</f>
        <v>58.5</v>
      </c>
    </row>
    <row r="114" spans="1:16" ht="30.75" thickBot="1">
      <c r="A114" s="85">
        <v>10.5</v>
      </c>
      <c r="B114" s="90" t="s">
        <v>191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720</v>
      </c>
      <c r="I114" s="88">
        <f>+E114+F114+G114+H114</f>
        <v>720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720</v>
      </c>
      <c r="N114" s="88">
        <f>+I114*D114</f>
        <v>720</v>
      </c>
    </row>
    <row r="115" spans="1:16" ht="16.5" thickBot="1">
      <c r="A115" s="81">
        <v>20</v>
      </c>
      <c r="B115" s="379" t="s">
        <v>192</v>
      </c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1"/>
      <c r="N115" s="82">
        <f>SUM(N116:O116)</f>
        <v>1182.27</v>
      </c>
      <c r="P115" s="84">
        <f>+N115/N119</f>
        <v>0.4221985737089638</v>
      </c>
    </row>
    <row r="116" spans="1:16" ht="75.75" thickBot="1">
      <c r="A116" s="85">
        <v>20.100000000000001</v>
      </c>
      <c r="B116" s="90" t="s">
        <v>193</v>
      </c>
      <c r="C116" s="85" t="s">
        <v>139</v>
      </c>
      <c r="D116" s="87">
        <v>1</v>
      </c>
      <c r="E116" s="88">
        <v>500</v>
      </c>
      <c r="F116" s="88">
        <v>677.77</v>
      </c>
      <c r="G116" s="88">
        <v>4.5</v>
      </c>
      <c r="H116" s="88">
        <v>0</v>
      </c>
      <c r="I116" s="88">
        <f>+E116+F116+G116+H116</f>
        <v>1182.27</v>
      </c>
      <c r="J116" s="88">
        <f>+E116*D116</f>
        <v>500</v>
      </c>
      <c r="K116" s="88">
        <f>+F116*D116</f>
        <v>677.77</v>
      </c>
      <c r="L116" s="88">
        <f>+G116*D116</f>
        <v>4.5</v>
      </c>
      <c r="M116" s="88">
        <f>+H116*D116</f>
        <v>0</v>
      </c>
      <c r="N116" s="88">
        <f>+I116*D116</f>
        <v>1182.27</v>
      </c>
    </row>
    <row r="117" spans="1:16" ht="16.5" thickBot="1">
      <c r="A117" s="81">
        <v>30</v>
      </c>
      <c r="B117" s="379" t="s">
        <v>194</v>
      </c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1"/>
      <c r="N117" s="82">
        <f>SUM(N118:O118)</f>
        <v>177</v>
      </c>
      <c r="P117" s="84">
        <f>+N117/N119</f>
        <v>6.3208190638759834E-2</v>
      </c>
    </row>
    <row r="118" spans="1:16" ht="30.75" thickBot="1">
      <c r="A118" s="85">
        <v>30.1</v>
      </c>
      <c r="B118" s="90" t="s">
        <v>195</v>
      </c>
      <c r="C118" s="85" t="s">
        <v>139</v>
      </c>
      <c r="D118" s="87">
        <v>1</v>
      </c>
      <c r="E118" s="88">
        <v>45</v>
      </c>
      <c r="F118" s="88">
        <v>120</v>
      </c>
      <c r="G118" s="88">
        <v>12</v>
      </c>
      <c r="H118" s="88">
        <v>0</v>
      </c>
      <c r="I118" s="88">
        <f>+E118+F118+G118+H118</f>
        <v>177</v>
      </c>
      <c r="J118" s="88">
        <f>+E118*D118</f>
        <v>45</v>
      </c>
      <c r="K118" s="88">
        <f>+F118*D118</f>
        <v>120</v>
      </c>
      <c r="L118" s="88">
        <f>+G118*D118</f>
        <v>12</v>
      </c>
      <c r="M118" s="88">
        <f>+H118*D118</f>
        <v>0</v>
      </c>
      <c r="N118" s="88">
        <f>+I118*D118</f>
        <v>177</v>
      </c>
    </row>
    <row r="119" spans="1:16" ht="16.5" thickBot="1">
      <c r="A119" s="95"/>
      <c r="B119" s="388" t="s">
        <v>160</v>
      </c>
      <c r="C119" s="389"/>
      <c r="D119" s="389"/>
      <c r="E119" s="389"/>
      <c r="F119" s="389"/>
      <c r="G119" s="389"/>
      <c r="H119" s="389"/>
      <c r="I119" s="389"/>
      <c r="J119" s="389"/>
      <c r="K119" s="389"/>
      <c r="L119" s="389"/>
      <c r="M119" s="390"/>
      <c r="N119" s="96">
        <f>+N115+N109+N117</f>
        <v>2800.27</v>
      </c>
      <c r="O119" s="97">
        <f>+M50</f>
        <v>0</v>
      </c>
      <c r="P119" s="84">
        <f>+SUM(P109:P118)</f>
        <v>1</v>
      </c>
    </row>
    <row r="121" spans="1:16">
      <c r="A121" s="391"/>
      <c r="B121" s="391"/>
      <c r="C121" s="391"/>
      <c r="D121" s="391"/>
      <c r="E121" s="391"/>
      <c r="F121" s="391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</row>
    <row r="123" spans="1:16" ht="21">
      <c r="A123" s="344" t="s">
        <v>240</v>
      </c>
      <c r="B123" s="344"/>
      <c r="C123" s="344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</row>
    <row r="124" spans="1:16" ht="16.5" thickBot="1"/>
    <row r="125" spans="1:16" ht="32.25" customHeight="1" thickBot="1">
      <c r="A125" s="345" t="s">
        <v>92</v>
      </c>
      <c r="B125" s="346"/>
      <c r="C125" s="346"/>
      <c r="D125" s="346"/>
      <c r="E125" s="346"/>
      <c r="F125" s="347"/>
      <c r="G125" s="348" t="s">
        <v>213</v>
      </c>
      <c r="H125" s="398"/>
      <c r="I125" s="398"/>
      <c r="J125" s="349"/>
      <c r="K125" s="350" t="s">
        <v>96</v>
      </c>
      <c r="L125" s="351"/>
      <c r="M125" s="348" t="s">
        <v>98</v>
      </c>
      <c r="N125" s="349"/>
    </row>
    <row r="126" spans="1:16" ht="21" customHeight="1">
      <c r="A126" s="328" t="s">
        <v>99</v>
      </c>
      <c r="B126" s="329"/>
      <c r="C126" s="329"/>
      <c r="D126" s="330"/>
      <c r="E126" s="331">
        <f>+G126+K126+M126</f>
        <v>19356.287033333338</v>
      </c>
      <c r="F126" s="332"/>
      <c r="G126" s="333">
        <f>+N146</f>
        <v>14406.855958333335</v>
      </c>
      <c r="H126" s="399"/>
      <c r="I126" s="399"/>
      <c r="J126" s="334"/>
      <c r="K126" s="333">
        <f>+N154</f>
        <v>2149.161075</v>
      </c>
      <c r="L126" s="335"/>
      <c r="M126" s="333">
        <f>+N119</f>
        <v>2800.27</v>
      </c>
      <c r="N126" s="334"/>
    </row>
    <row r="127" spans="1:16" ht="21.75" thickBot="1">
      <c r="A127" s="336" t="s">
        <v>100</v>
      </c>
      <c r="B127" s="337"/>
      <c r="C127" s="337"/>
      <c r="D127" s="337"/>
      <c r="E127" s="338">
        <f>+G127+K127</f>
        <v>14337.326333333334</v>
      </c>
      <c r="F127" s="339"/>
      <c r="G127" s="400">
        <f>+N53+N56+N58+N64+N68+N140</f>
        <v>12571.057958333335</v>
      </c>
      <c r="H127" s="401"/>
      <c r="I127" s="401"/>
      <c r="J127" s="402"/>
      <c r="K127" s="340">
        <f>+N92+N96+N99+N101+N149</f>
        <v>1766.2683750000001</v>
      </c>
      <c r="L127" s="341"/>
      <c r="M127" s="400"/>
      <c r="N127" s="402"/>
    </row>
    <row r="128" spans="1:16" ht="21.75" thickBot="1">
      <c r="A128" s="53"/>
      <c r="B128" s="53"/>
      <c r="C128" s="53"/>
      <c r="D128" s="53"/>
      <c r="E128" s="67"/>
      <c r="F128" s="67"/>
      <c r="G128" s="68"/>
      <c r="H128" s="68"/>
      <c r="I128" s="69"/>
      <c r="J128" s="70"/>
      <c r="K128" s="69"/>
      <c r="L128" s="70"/>
      <c r="M128" s="68"/>
      <c r="N128" s="66"/>
    </row>
    <row r="129" spans="1:14" ht="21.75" thickBot="1">
      <c r="A129" s="359" t="s">
        <v>101</v>
      </c>
      <c r="B129" s="360"/>
      <c r="C129" s="360"/>
      <c r="D129" s="360"/>
      <c r="E129" s="331">
        <f>+N54+N57+N59+N93+N94+N141+N143+N144+N145+N150+N152+N153</f>
        <v>9736.7633333333342</v>
      </c>
      <c r="F129" s="332"/>
      <c r="G129" s="71">
        <f>+E129/E126</f>
        <v>0.50302846390765521</v>
      </c>
      <c r="H129" s="68"/>
      <c r="I129" s="361">
        <f>+E126-E129</f>
        <v>9619.5237000000034</v>
      </c>
      <c r="J129" s="361"/>
      <c r="K129" s="357"/>
      <c r="L129" s="357"/>
      <c r="M129" s="357"/>
      <c r="N129" s="357"/>
    </row>
    <row r="130" spans="1:14" ht="21.75" thickBot="1">
      <c r="A130" s="352" t="s">
        <v>102</v>
      </c>
      <c r="B130" s="353"/>
      <c r="C130" s="353"/>
      <c r="D130" s="353"/>
      <c r="E130" s="354">
        <f>+E25-L49-L50-L51-L52-L87-L88-L89-L90-L91+L141+L142+L143+L144+L145+L150+L151+L152+L153</f>
        <v>1372.1534333333339</v>
      </c>
      <c r="F130" s="355"/>
      <c r="G130" s="72">
        <f>+E130/E126</f>
        <v>7.0889289406091016E-2</v>
      </c>
      <c r="H130" s="68"/>
      <c r="I130" s="362" t="s">
        <v>103</v>
      </c>
      <c r="J130" s="363"/>
      <c r="K130" s="363"/>
      <c r="L130" s="363"/>
      <c r="M130" s="364">
        <f>+E126-E129</f>
        <v>9619.5237000000034</v>
      </c>
      <c r="N130" s="365"/>
    </row>
    <row r="131" spans="1:14" ht="21">
      <c r="A131" s="352" t="s">
        <v>104</v>
      </c>
      <c r="B131" s="353"/>
      <c r="C131" s="353"/>
      <c r="D131" s="353"/>
      <c r="E131" s="354">
        <f>+E26-J49-J50-J51-J52-J87-J88-J89-J90-J91+J141+J142+J143+J144+J145+J150+J151+J152+J153</f>
        <v>5696.1912666666658</v>
      </c>
      <c r="F131" s="355"/>
      <c r="G131" s="72">
        <f>+E131/E126</f>
        <v>0.29428119436632094</v>
      </c>
      <c r="H131" s="68"/>
      <c r="I131" s="356"/>
      <c r="J131" s="356"/>
      <c r="K131" s="69"/>
      <c r="L131" s="70"/>
      <c r="M131" s="68"/>
      <c r="N131" s="66"/>
    </row>
    <row r="132" spans="1:14" ht="21">
      <c r="A132" s="352" t="s">
        <v>105</v>
      </c>
      <c r="B132" s="353"/>
      <c r="C132" s="353"/>
      <c r="D132" s="353"/>
      <c r="E132" s="354">
        <f>+E27-K49-K50-K51-K52-K87-K88-K89-K90-K91+K141+K143+K142+K144+K145+K150+K151+K152+K153</f>
        <v>10820.518333333333</v>
      </c>
      <c r="F132" s="355"/>
      <c r="G132" s="72">
        <f>+E132/E126</f>
        <v>0.55901828251975128</v>
      </c>
      <c r="H132" s="68"/>
      <c r="I132" s="69"/>
      <c r="J132" s="357">
        <f>+E130+E131+E132+E133</f>
        <v>18788.863033333335</v>
      </c>
      <c r="K132" s="358"/>
      <c r="L132" s="70"/>
      <c r="M132" s="357"/>
      <c r="N132" s="357"/>
    </row>
    <row r="133" spans="1:14" ht="21.75" thickBot="1">
      <c r="A133" s="336" t="s">
        <v>106</v>
      </c>
      <c r="B133" s="337"/>
      <c r="C133" s="337"/>
      <c r="D133" s="337"/>
      <c r="E133" s="338">
        <f>+E28</f>
        <v>900</v>
      </c>
      <c r="F133" s="339"/>
      <c r="G133" s="72">
        <f>+E133/E126</f>
        <v>4.6496520662775653E-2</v>
      </c>
      <c r="H133" s="68"/>
      <c r="I133" s="69"/>
      <c r="J133" s="357"/>
      <c r="K133" s="358"/>
      <c r="L133" s="70"/>
      <c r="M133" s="357"/>
      <c r="N133" s="357"/>
    </row>
    <row r="134" spans="1:14" ht="16.5" thickBot="1"/>
    <row r="135" spans="1:14" ht="16.5" thickBot="1">
      <c r="A135" s="366" t="s">
        <v>107</v>
      </c>
      <c r="B135" s="367"/>
      <c r="C135" s="367"/>
      <c r="D135" s="367"/>
      <c r="E135" s="367"/>
      <c r="F135" s="367"/>
      <c r="G135" s="367"/>
      <c r="H135" s="367"/>
      <c r="I135" s="367"/>
      <c r="J135" s="367"/>
      <c r="K135" s="367"/>
      <c r="L135" s="367"/>
      <c r="M135" s="367"/>
      <c r="N135" s="368"/>
    </row>
    <row r="136" spans="1:14">
      <c r="A136" s="369" t="s">
        <v>108</v>
      </c>
      <c r="B136" s="371" t="s">
        <v>109</v>
      </c>
      <c r="C136" s="371" t="s">
        <v>110</v>
      </c>
      <c r="D136" s="373" t="s">
        <v>111</v>
      </c>
      <c r="E136" s="375" t="s">
        <v>112</v>
      </c>
      <c r="F136" s="376"/>
      <c r="G136" s="376"/>
      <c r="H136" s="376"/>
      <c r="I136" s="376"/>
      <c r="J136" s="369" t="s">
        <v>113</v>
      </c>
      <c r="K136" s="371"/>
      <c r="L136" s="371"/>
      <c r="M136" s="371"/>
      <c r="N136" s="377"/>
    </row>
    <row r="137" spans="1:14" ht="26.25" thickBot="1">
      <c r="A137" s="370"/>
      <c r="B137" s="372"/>
      <c r="C137" s="372"/>
      <c r="D137" s="374"/>
      <c r="E137" s="75" t="s">
        <v>114</v>
      </c>
      <c r="F137" s="76" t="s">
        <v>115</v>
      </c>
      <c r="G137" s="76" t="s">
        <v>116</v>
      </c>
      <c r="H137" s="76" t="s">
        <v>117</v>
      </c>
      <c r="I137" s="77" t="s">
        <v>118</v>
      </c>
      <c r="J137" s="75" t="s">
        <v>114</v>
      </c>
      <c r="K137" s="76" t="s">
        <v>115</v>
      </c>
      <c r="L137" s="76" t="s">
        <v>116</v>
      </c>
      <c r="M137" s="76" t="s">
        <v>117</v>
      </c>
      <c r="N137" s="78" t="s">
        <v>11</v>
      </c>
    </row>
    <row r="138" spans="1:14" ht="11.25" customHeight="1" thickBot="1">
      <c r="A138" s="392"/>
      <c r="B138" s="393"/>
      <c r="C138" s="393"/>
      <c r="D138" s="393"/>
      <c r="E138" s="393"/>
      <c r="F138" s="393"/>
      <c r="G138" s="393"/>
      <c r="H138" s="393"/>
      <c r="I138" s="393"/>
      <c r="J138" s="393"/>
      <c r="K138" s="393"/>
      <c r="L138" s="393"/>
      <c r="M138" s="393"/>
      <c r="N138" s="394"/>
    </row>
    <row r="139" spans="1:14" ht="24" thickBot="1">
      <c r="A139" s="385" t="s">
        <v>214</v>
      </c>
      <c r="B139" s="386"/>
      <c r="C139" s="386"/>
      <c r="D139" s="386"/>
      <c r="E139" s="386"/>
      <c r="F139" s="386"/>
      <c r="G139" s="386"/>
      <c r="H139" s="386"/>
      <c r="I139" s="386"/>
      <c r="J139" s="386"/>
      <c r="K139" s="386"/>
      <c r="L139" s="386"/>
      <c r="M139" s="386"/>
      <c r="N139" s="387"/>
    </row>
    <row r="140" spans="1:14" ht="16.5" thickBot="1">
      <c r="A140" s="81">
        <v>40</v>
      </c>
      <c r="B140" s="379" t="s">
        <v>8</v>
      </c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1"/>
      <c r="N140" s="82">
        <f>SUM(N141:O145)</f>
        <v>5649.0266666666666</v>
      </c>
    </row>
    <row r="141" spans="1:14" ht="60">
      <c r="A141" s="85">
        <v>40.1</v>
      </c>
      <c r="B141" s="90" t="s">
        <v>136</v>
      </c>
      <c r="C141" s="93" t="s">
        <v>137</v>
      </c>
      <c r="D141" s="92">
        <f>+D49</f>
        <v>1502.3333333333333</v>
      </c>
      <c r="E141" s="94">
        <v>0.45</v>
      </c>
      <c r="F141" s="94">
        <v>1</v>
      </c>
      <c r="G141" s="94">
        <v>0.1</v>
      </c>
      <c r="H141" s="88">
        <v>0</v>
      </c>
      <c r="I141" s="88">
        <f>+E141+F141+G141+H141</f>
        <v>1.55</v>
      </c>
      <c r="J141" s="88">
        <f>+E141*D141</f>
        <v>676.05</v>
      </c>
      <c r="K141" s="88">
        <f>+F141*D141</f>
        <v>1502.3333333333333</v>
      </c>
      <c r="L141" s="88">
        <f>+G141*D141</f>
        <v>150.23333333333332</v>
      </c>
      <c r="M141" s="88">
        <f>+H141*D141</f>
        <v>0</v>
      </c>
      <c r="N141" s="88">
        <f>+I141*D141</f>
        <v>2328.6166666666668</v>
      </c>
    </row>
    <row r="142" spans="1:14">
      <c r="A142" s="85">
        <v>40.200000000000003</v>
      </c>
      <c r="B142" s="90" t="s">
        <v>138</v>
      </c>
      <c r="C142" s="93" t="s">
        <v>139</v>
      </c>
      <c r="D142" s="92">
        <v>1</v>
      </c>
      <c r="E142" s="94">
        <v>0</v>
      </c>
      <c r="F142" s="94">
        <v>80.599999999999994</v>
      </c>
      <c r="G142" s="94">
        <v>20</v>
      </c>
      <c r="H142" s="88">
        <v>0</v>
      </c>
      <c r="I142" s="88">
        <f>+E142+F142+G142+H142</f>
        <v>100.6</v>
      </c>
      <c r="J142" s="88">
        <f>+E142*D142</f>
        <v>0</v>
      </c>
      <c r="K142" s="88">
        <f>+F142*D142</f>
        <v>80.599999999999994</v>
      </c>
      <c r="L142" s="88">
        <f>+G142*D142</f>
        <v>20</v>
      </c>
      <c r="M142" s="88">
        <f>+H142*D142</f>
        <v>0</v>
      </c>
      <c r="N142" s="88">
        <f>+I142*D142</f>
        <v>100.6</v>
      </c>
    </row>
    <row r="143" spans="1:14" ht="60">
      <c r="A143" s="85">
        <v>40.299999999999997</v>
      </c>
      <c r="B143" s="90" t="s">
        <v>140</v>
      </c>
      <c r="C143" s="93" t="s">
        <v>137</v>
      </c>
      <c r="D143" s="92">
        <f>+D141</f>
        <v>1502.3333333333333</v>
      </c>
      <c r="E143" s="94">
        <v>0.2</v>
      </c>
      <c r="F143" s="94">
        <v>0.05</v>
      </c>
      <c r="G143" s="94">
        <v>0.08</v>
      </c>
      <c r="H143" s="88">
        <v>0</v>
      </c>
      <c r="I143" s="88">
        <f>+E143+F143+G143+H143</f>
        <v>0.33</v>
      </c>
      <c r="J143" s="88">
        <f>+E143*D143</f>
        <v>300.46666666666664</v>
      </c>
      <c r="K143" s="88">
        <f>+F143*D143</f>
        <v>75.11666666666666</v>
      </c>
      <c r="L143" s="88">
        <f>+G143*D143</f>
        <v>120.18666666666667</v>
      </c>
      <c r="M143" s="88">
        <f>+H143*D143</f>
        <v>0</v>
      </c>
      <c r="N143" s="88">
        <f>+I143*D143</f>
        <v>495.77</v>
      </c>
    </row>
    <row r="144" spans="1:14" ht="75">
      <c r="A144" s="85">
        <v>40.4</v>
      </c>
      <c r="B144" s="90" t="s">
        <v>197</v>
      </c>
      <c r="C144" s="85" t="s">
        <v>137</v>
      </c>
      <c r="D144" s="87">
        <v>1074.6199999999999</v>
      </c>
      <c r="E144" s="88">
        <v>0.9</v>
      </c>
      <c r="F144" s="88">
        <v>1.2</v>
      </c>
      <c r="G144" s="88">
        <v>0.1</v>
      </c>
      <c r="H144" s="88">
        <v>0</v>
      </c>
      <c r="I144" s="88">
        <f>+E144+F144+G144+H144</f>
        <v>2.2000000000000002</v>
      </c>
      <c r="J144" s="88">
        <f>+E144*D144</f>
        <v>967.1579999999999</v>
      </c>
      <c r="K144" s="88">
        <f>+F144*D144</f>
        <v>1289.5439999999999</v>
      </c>
      <c r="L144" s="88">
        <f>+G144*D144</f>
        <v>107.46199999999999</v>
      </c>
      <c r="M144" s="88">
        <f>+H144*D144</f>
        <v>0</v>
      </c>
      <c r="N144" s="88">
        <f>+I144*D144</f>
        <v>2364.1639999999998</v>
      </c>
    </row>
    <row r="145" spans="1:16" ht="60.75" thickBot="1">
      <c r="A145" s="85">
        <v>40.5</v>
      </c>
      <c r="B145" s="90" t="s">
        <v>198</v>
      </c>
      <c r="C145" s="85" t="s">
        <v>137</v>
      </c>
      <c r="D145" s="87">
        <v>163.58000000000001</v>
      </c>
      <c r="E145" s="88">
        <v>0.9</v>
      </c>
      <c r="F145" s="88">
        <v>1.2</v>
      </c>
      <c r="G145" s="88">
        <v>0.1</v>
      </c>
      <c r="H145" s="88">
        <v>0</v>
      </c>
      <c r="I145" s="88">
        <f>+E145+F145+G145+H145</f>
        <v>2.2000000000000002</v>
      </c>
      <c r="J145" s="88">
        <f>+E145*D145</f>
        <v>147.22200000000001</v>
      </c>
      <c r="K145" s="88">
        <f>+F145*D145</f>
        <v>196.29600000000002</v>
      </c>
      <c r="L145" s="88">
        <f>+G145*D145</f>
        <v>16.358000000000001</v>
      </c>
      <c r="M145" s="88">
        <f>+H145*D145</f>
        <v>0</v>
      </c>
      <c r="N145" s="88">
        <f>+I145*D145</f>
        <v>359.87600000000003</v>
      </c>
    </row>
    <row r="146" spans="1:16" ht="16.5" thickBot="1">
      <c r="A146" s="95"/>
      <c r="B146" s="388" t="s">
        <v>160</v>
      </c>
      <c r="C146" s="389"/>
      <c r="D146" s="389"/>
      <c r="E146" s="389"/>
      <c r="F146" s="389"/>
      <c r="G146" s="389"/>
      <c r="H146" s="389"/>
      <c r="I146" s="389"/>
      <c r="J146" s="389"/>
      <c r="K146" s="389"/>
      <c r="L146" s="389"/>
      <c r="M146" s="390"/>
      <c r="N146" s="96">
        <f>+N73-N48+N140</f>
        <v>14406.855958333335</v>
      </c>
    </row>
    <row r="147" spans="1:16" s="102" customFormat="1" ht="15.75" customHeight="1" thickBot="1"/>
    <row r="148" spans="1:16" ht="24" thickBot="1">
      <c r="A148" s="385" t="s">
        <v>96</v>
      </c>
      <c r="B148" s="386"/>
      <c r="C148" s="386"/>
      <c r="D148" s="386"/>
      <c r="E148" s="386"/>
      <c r="F148" s="386"/>
      <c r="G148" s="386"/>
      <c r="H148" s="386"/>
      <c r="I148" s="386"/>
      <c r="J148" s="386"/>
      <c r="K148" s="386"/>
      <c r="L148" s="386"/>
      <c r="M148" s="386"/>
      <c r="N148" s="387"/>
    </row>
    <row r="149" spans="1:16" ht="16.5" thickBot="1">
      <c r="A149" s="81">
        <v>40</v>
      </c>
      <c r="B149" s="379" t="s">
        <v>8</v>
      </c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1"/>
      <c r="N149" s="82">
        <f>SUM(N150:O153)</f>
        <v>1146.0300000000002</v>
      </c>
    </row>
    <row r="150" spans="1:16" ht="60">
      <c r="A150" s="85">
        <v>40.1</v>
      </c>
      <c r="B150" s="90" t="s">
        <v>162</v>
      </c>
      <c r="C150" s="93" t="s">
        <v>137</v>
      </c>
      <c r="D150" s="92">
        <f>+D87</f>
        <v>196</v>
      </c>
      <c r="E150" s="94">
        <v>0.45</v>
      </c>
      <c r="F150" s="94">
        <v>1</v>
      </c>
      <c r="G150" s="94">
        <v>0.1</v>
      </c>
      <c r="H150" s="94">
        <v>0</v>
      </c>
      <c r="I150" s="88">
        <f>+E150+F150+G150+H150</f>
        <v>1.55</v>
      </c>
      <c r="J150" s="88">
        <f>+E150*D150</f>
        <v>88.2</v>
      </c>
      <c r="K150" s="88">
        <f>+F150*D150</f>
        <v>196</v>
      </c>
      <c r="L150" s="88">
        <f>+G150*D150</f>
        <v>19.600000000000001</v>
      </c>
      <c r="M150" s="88">
        <f>+H150*D150</f>
        <v>0</v>
      </c>
      <c r="N150" s="88">
        <f>+I150*D150</f>
        <v>303.8</v>
      </c>
    </row>
    <row r="151" spans="1:16">
      <c r="A151" s="85">
        <v>40.200000000000003</v>
      </c>
      <c r="B151" s="90" t="s">
        <v>138</v>
      </c>
      <c r="C151" s="93" t="s">
        <v>139</v>
      </c>
      <c r="D151" s="92">
        <v>1</v>
      </c>
      <c r="E151" s="94">
        <v>0</v>
      </c>
      <c r="F151" s="94">
        <v>20.149999999999999</v>
      </c>
      <c r="G151" s="94">
        <v>5</v>
      </c>
      <c r="H151" s="94">
        <v>0</v>
      </c>
      <c r="I151" s="88">
        <f>+E151+F151+G151+H151</f>
        <v>25.15</v>
      </c>
      <c r="J151" s="88">
        <f>+E151*D151</f>
        <v>0</v>
      </c>
      <c r="K151" s="88">
        <f>+F151*D151</f>
        <v>20.149999999999999</v>
      </c>
      <c r="L151" s="88">
        <f>+G151*D151</f>
        <v>5</v>
      </c>
      <c r="M151" s="88">
        <f>+H151*D151</f>
        <v>0</v>
      </c>
      <c r="N151" s="88">
        <f>+I151*D151</f>
        <v>25.15</v>
      </c>
    </row>
    <row r="152" spans="1:16" ht="60">
      <c r="A152" s="85">
        <v>40.299999999999997</v>
      </c>
      <c r="B152" s="90" t="s">
        <v>163</v>
      </c>
      <c r="C152" s="93" t="s">
        <v>137</v>
      </c>
      <c r="D152" s="92">
        <f>+D150</f>
        <v>196</v>
      </c>
      <c r="E152" s="94">
        <v>0.2</v>
      </c>
      <c r="F152" s="94">
        <v>0.05</v>
      </c>
      <c r="G152" s="94">
        <v>0.08</v>
      </c>
      <c r="H152" s="94">
        <v>0</v>
      </c>
      <c r="I152" s="88">
        <f>+E152+F152+G152+H152</f>
        <v>0.33</v>
      </c>
      <c r="J152" s="88">
        <f>+E152*D152</f>
        <v>39.200000000000003</v>
      </c>
      <c r="K152" s="88">
        <f>+F152*D152</f>
        <v>9.8000000000000007</v>
      </c>
      <c r="L152" s="88">
        <f>+G152*D152</f>
        <v>15.68</v>
      </c>
      <c r="M152" s="88">
        <f>+H152*D152</f>
        <v>0</v>
      </c>
      <c r="N152" s="88">
        <f>+I152*D152</f>
        <v>64.680000000000007</v>
      </c>
    </row>
    <row r="153" spans="1:16" ht="75.75" thickBot="1">
      <c r="A153" s="85">
        <v>40.4</v>
      </c>
      <c r="B153" s="90" t="s">
        <v>197</v>
      </c>
      <c r="C153" s="85" t="s">
        <v>137</v>
      </c>
      <c r="D153" s="87">
        <f>+'Wood Rural'!Q604</f>
        <v>342</v>
      </c>
      <c r="E153" s="88">
        <v>0.9</v>
      </c>
      <c r="F153" s="88">
        <v>1.2</v>
      </c>
      <c r="G153" s="88">
        <v>0.1</v>
      </c>
      <c r="H153" s="88">
        <v>0</v>
      </c>
      <c r="I153" s="88">
        <f>+E153+F153+G153+H153</f>
        <v>2.2000000000000002</v>
      </c>
      <c r="J153" s="88">
        <f>+E153*D153</f>
        <v>307.8</v>
      </c>
      <c r="K153" s="88">
        <f>+F153*D153</f>
        <v>410.4</v>
      </c>
      <c r="L153" s="88">
        <f>+G153*D153</f>
        <v>34.200000000000003</v>
      </c>
      <c r="M153" s="88">
        <f>+H153*D153</f>
        <v>0</v>
      </c>
      <c r="N153" s="88">
        <f>+I153*D153</f>
        <v>752.40000000000009</v>
      </c>
    </row>
    <row r="154" spans="1:16" ht="16.5" thickBot="1">
      <c r="A154" s="95"/>
      <c r="B154" s="388" t="s">
        <v>160</v>
      </c>
      <c r="C154" s="389"/>
      <c r="D154" s="389"/>
      <c r="E154" s="389"/>
      <c r="F154" s="389"/>
      <c r="G154" s="389"/>
      <c r="H154" s="389"/>
      <c r="I154" s="389"/>
      <c r="J154" s="389"/>
      <c r="K154" s="389"/>
      <c r="L154" s="389"/>
      <c r="M154" s="390"/>
      <c r="N154" s="96">
        <f>+N106-N86+N149</f>
        <v>2149.161075</v>
      </c>
    </row>
    <row r="157" spans="1:16">
      <c r="A157" s="391"/>
      <c r="B157" s="391"/>
      <c r="C157" s="391"/>
      <c r="D157" s="391"/>
      <c r="E157" s="391"/>
      <c r="F157" s="391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</row>
    <row r="159" spans="1:16" ht="21">
      <c r="A159" s="344" t="s">
        <v>241</v>
      </c>
      <c r="B159" s="344"/>
      <c r="C159" s="344"/>
      <c r="D159" s="344"/>
      <c r="E159" s="344"/>
      <c r="F159" s="344"/>
      <c r="G159" s="344"/>
      <c r="H159" s="344"/>
      <c r="I159" s="344"/>
      <c r="J159" s="344"/>
      <c r="K159" s="344"/>
      <c r="L159" s="344"/>
      <c r="M159" s="344"/>
      <c r="N159" s="344"/>
    </row>
    <row r="160" spans="1:16" ht="16.5" thickBot="1"/>
    <row r="161" spans="1:14" ht="32.25" customHeight="1" thickBot="1">
      <c r="A161" s="345" t="s">
        <v>92</v>
      </c>
      <c r="B161" s="346"/>
      <c r="C161" s="346"/>
      <c r="D161" s="346"/>
      <c r="E161" s="346"/>
      <c r="F161" s="347"/>
      <c r="G161" s="348" t="s">
        <v>213</v>
      </c>
      <c r="H161" s="398"/>
      <c r="I161" s="398"/>
      <c r="J161" s="349"/>
      <c r="K161" s="350" t="s">
        <v>96</v>
      </c>
      <c r="L161" s="351"/>
      <c r="M161" s="348" t="s">
        <v>98</v>
      </c>
      <c r="N161" s="349"/>
    </row>
    <row r="162" spans="1:14" ht="21" customHeight="1">
      <c r="A162" s="328" t="s">
        <v>99</v>
      </c>
      <c r="B162" s="329"/>
      <c r="C162" s="329"/>
      <c r="D162" s="330"/>
      <c r="E162" s="331">
        <f>+G162+K162+M162</f>
        <v>19326.880033333335</v>
      </c>
      <c r="F162" s="332"/>
      <c r="G162" s="333">
        <f>+N181</f>
        <v>14377.448958333334</v>
      </c>
      <c r="H162" s="399"/>
      <c r="I162" s="399"/>
      <c r="J162" s="334"/>
      <c r="K162" s="333">
        <f>+K126</f>
        <v>2149.161075</v>
      </c>
      <c r="L162" s="335"/>
      <c r="M162" s="333">
        <f>+M126</f>
        <v>2800.27</v>
      </c>
      <c r="N162" s="334"/>
    </row>
    <row r="163" spans="1:14" ht="21.75" thickBot="1">
      <c r="A163" s="336" t="s">
        <v>100</v>
      </c>
      <c r="B163" s="337"/>
      <c r="C163" s="337"/>
      <c r="D163" s="337"/>
      <c r="E163" s="338">
        <f>+G163+K163</f>
        <v>14307.919333333333</v>
      </c>
      <c r="F163" s="339"/>
      <c r="G163" s="400">
        <f>+G127-N58+N176</f>
        <v>12541.650958333334</v>
      </c>
      <c r="H163" s="401"/>
      <c r="I163" s="401"/>
      <c r="J163" s="402"/>
      <c r="K163" s="340">
        <f>+K127</f>
        <v>1766.2683750000001</v>
      </c>
      <c r="L163" s="341"/>
      <c r="M163" s="400"/>
      <c r="N163" s="402"/>
    </row>
    <row r="164" spans="1:14" ht="21.75" thickBot="1">
      <c r="A164" s="53"/>
      <c r="B164" s="53"/>
      <c r="C164" s="53"/>
      <c r="D164" s="53"/>
      <c r="E164" s="67"/>
      <c r="F164" s="67"/>
      <c r="G164" s="68"/>
      <c r="H164" s="68"/>
      <c r="I164" s="69"/>
      <c r="J164" s="70"/>
      <c r="K164" s="69"/>
      <c r="L164" s="70"/>
      <c r="M164" s="68"/>
      <c r="N164" s="66"/>
    </row>
    <row r="165" spans="1:14" ht="21.75" thickBot="1">
      <c r="A165" s="359" t="s">
        <v>101</v>
      </c>
      <c r="B165" s="360"/>
      <c r="C165" s="360"/>
      <c r="D165" s="360"/>
      <c r="E165" s="331">
        <f>+E129-N59+N177+N178</f>
        <v>10849.347333333335</v>
      </c>
      <c r="F165" s="332"/>
      <c r="G165" s="71">
        <f>+E165/E162</f>
        <v>0.56136051523170405</v>
      </c>
      <c r="H165" s="68"/>
      <c r="I165" s="361">
        <f>+E162-E165</f>
        <v>8477.5326999999997</v>
      </c>
      <c r="J165" s="361"/>
      <c r="K165" s="357"/>
      <c r="L165" s="357"/>
      <c r="M165" s="357"/>
      <c r="N165" s="357"/>
    </row>
    <row r="166" spans="1:14" ht="21.75" thickBot="1">
      <c r="A166" s="352" t="s">
        <v>102</v>
      </c>
      <c r="B166" s="353"/>
      <c r="C166" s="353"/>
      <c r="D166" s="353"/>
      <c r="E166" s="354">
        <f>+E130-L59-L60-L61+L177+L178-L62-L63+L179+L180</f>
        <v>1390.4484333333339</v>
      </c>
      <c r="F166" s="355"/>
      <c r="G166" s="72">
        <f>+E166/E162</f>
        <v>7.1943760758860636E-2</v>
      </c>
      <c r="H166" s="68"/>
      <c r="I166" s="362" t="s">
        <v>103</v>
      </c>
      <c r="J166" s="363"/>
      <c r="K166" s="363"/>
      <c r="L166" s="363"/>
      <c r="M166" s="364">
        <f>+E162-E165</f>
        <v>8477.5326999999997</v>
      </c>
      <c r="N166" s="365"/>
    </row>
    <row r="167" spans="1:14" ht="21">
      <c r="A167" s="352" t="s">
        <v>104</v>
      </c>
      <c r="B167" s="353"/>
      <c r="C167" s="353"/>
      <c r="D167" s="353"/>
      <c r="E167" s="354">
        <f>+E131-J59-J60-J61+J177+J178-J62-J63+J179+J180</f>
        <v>5843.9392666666663</v>
      </c>
      <c r="F167" s="355"/>
      <c r="G167" s="72">
        <f>+E167/E162</f>
        <v>0.30237365040749176</v>
      </c>
      <c r="H167" s="68"/>
      <c r="I167" s="356"/>
      <c r="J167" s="356"/>
      <c r="K167" s="69"/>
      <c r="L167" s="70"/>
      <c r="M167" s="68"/>
      <c r="N167" s="66"/>
    </row>
    <row r="168" spans="1:14" ht="21">
      <c r="A168" s="352" t="s">
        <v>105</v>
      </c>
      <c r="B168" s="353"/>
      <c r="C168" s="353"/>
      <c r="D168" s="353"/>
      <c r="E168" s="354">
        <f>+E132-K59-K60-K61+K177+K178-K62-K63+K179+K180</f>
        <v>10625.068333333333</v>
      </c>
      <c r="F168" s="355"/>
      <c r="G168" s="72">
        <f>+E168/E162</f>
        <v>0.54975600381479739</v>
      </c>
      <c r="H168" s="68"/>
      <c r="I168" s="69"/>
      <c r="J168" s="357">
        <f>+E166+E167+E168+E169</f>
        <v>18759.456033333332</v>
      </c>
      <c r="K168" s="358"/>
      <c r="L168" s="70"/>
      <c r="M168" s="357"/>
      <c r="N168" s="357"/>
    </row>
    <row r="169" spans="1:14" ht="21.75" thickBot="1">
      <c r="A169" s="336" t="s">
        <v>106</v>
      </c>
      <c r="B169" s="337"/>
      <c r="C169" s="337"/>
      <c r="D169" s="337"/>
      <c r="E169" s="338">
        <f>+E133</f>
        <v>900</v>
      </c>
      <c r="F169" s="339"/>
      <c r="G169" s="72">
        <f>+E169/E162</f>
        <v>4.6567267890510917E-2</v>
      </c>
      <c r="H169" s="68"/>
      <c r="I169" s="69"/>
      <c r="J169" s="357"/>
      <c r="K169" s="358"/>
      <c r="L169" s="70"/>
      <c r="M169" s="357"/>
      <c r="N169" s="357"/>
    </row>
    <row r="170" spans="1:14" ht="16.5" thickBot="1"/>
    <row r="171" spans="1:14" ht="16.5" thickBot="1">
      <c r="A171" s="366" t="s">
        <v>107</v>
      </c>
      <c r="B171" s="367"/>
      <c r="C171" s="367"/>
      <c r="D171" s="367"/>
      <c r="E171" s="367"/>
      <c r="F171" s="367"/>
      <c r="G171" s="367"/>
      <c r="H171" s="367"/>
      <c r="I171" s="367"/>
      <c r="J171" s="367"/>
      <c r="K171" s="367"/>
      <c r="L171" s="367"/>
      <c r="M171" s="367"/>
      <c r="N171" s="368"/>
    </row>
    <row r="172" spans="1:14">
      <c r="A172" s="369" t="s">
        <v>108</v>
      </c>
      <c r="B172" s="371" t="s">
        <v>109</v>
      </c>
      <c r="C172" s="371" t="s">
        <v>110</v>
      </c>
      <c r="D172" s="373" t="s">
        <v>111</v>
      </c>
      <c r="E172" s="375" t="s">
        <v>112</v>
      </c>
      <c r="F172" s="376"/>
      <c r="G172" s="376"/>
      <c r="H172" s="376"/>
      <c r="I172" s="376"/>
      <c r="J172" s="369" t="s">
        <v>113</v>
      </c>
      <c r="K172" s="371"/>
      <c r="L172" s="371"/>
      <c r="M172" s="371"/>
      <c r="N172" s="377"/>
    </row>
    <row r="173" spans="1:14" ht="26.25" thickBot="1">
      <c r="A173" s="370"/>
      <c r="B173" s="372"/>
      <c r="C173" s="372"/>
      <c r="D173" s="374"/>
      <c r="E173" s="75" t="s">
        <v>114</v>
      </c>
      <c r="F173" s="76" t="s">
        <v>115</v>
      </c>
      <c r="G173" s="76" t="s">
        <v>116</v>
      </c>
      <c r="H173" s="76" t="s">
        <v>117</v>
      </c>
      <c r="I173" s="77" t="s">
        <v>118</v>
      </c>
      <c r="J173" s="75" t="s">
        <v>114</v>
      </c>
      <c r="K173" s="76" t="s">
        <v>115</v>
      </c>
      <c r="L173" s="76" t="s">
        <v>116</v>
      </c>
      <c r="M173" s="76" t="s">
        <v>117</v>
      </c>
      <c r="N173" s="78" t="s">
        <v>11</v>
      </c>
    </row>
    <row r="174" spans="1:14" ht="16.5" thickBot="1">
      <c r="A174" s="392"/>
      <c r="B174" s="393"/>
      <c r="C174" s="393"/>
      <c r="D174" s="393"/>
      <c r="E174" s="393"/>
      <c r="F174" s="393"/>
      <c r="G174" s="393"/>
      <c r="H174" s="393"/>
      <c r="I174" s="393"/>
      <c r="J174" s="393"/>
      <c r="K174" s="393"/>
      <c r="L174" s="393"/>
      <c r="M174" s="393"/>
      <c r="N174" s="394"/>
    </row>
    <row r="175" spans="1:14" ht="24" thickBot="1">
      <c r="A175" s="385" t="s">
        <v>214</v>
      </c>
      <c r="B175" s="386"/>
      <c r="C175" s="386"/>
      <c r="D175" s="386"/>
      <c r="E175" s="386"/>
      <c r="F175" s="386"/>
      <c r="G175" s="386"/>
      <c r="H175" s="386"/>
      <c r="I175" s="386"/>
      <c r="J175" s="386"/>
      <c r="K175" s="386"/>
      <c r="L175" s="386"/>
      <c r="M175" s="386"/>
      <c r="N175" s="387"/>
    </row>
    <row r="176" spans="1:14" ht="16.5" thickBot="1">
      <c r="A176" s="81">
        <v>70</v>
      </c>
      <c r="B176" s="379" t="s">
        <v>7</v>
      </c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1"/>
      <c r="N176" s="82">
        <f>+N177+N178+N179+N180</f>
        <v>1972.4273333333335</v>
      </c>
    </row>
    <row r="177" spans="1:16" ht="45">
      <c r="A177" s="85">
        <v>70.099999999999994</v>
      </c>
      <c r="B177" s="90" t="s">
        <v>216</v>
      </c>
      <c r="C177" s="93" t="s">
        <v>137</v>
      </c>
      <c r="D177" s="92">
        <f>+D59</f>
        <v>439.66666666666663</v>
      </c>
      <c r="E177" s="94">
        <v>0.45</v>
      </c>
      <c r="F177" s="94">
        <v>1</v>
      </c>
      <c r="G177" s="94">
        <v>0.1</v>
      </c>
      <c r="H177" s="94">
        <v>0</v>
      </c>
      <c r="I177" s="94">
        <f>+E177+F177+G177+H177</f>
        <v>1.55</v>
      </c>
      <c r="J177" s="94">
        <f>+E177*D177</f>
        <v>197.85</v>
      </c>
      <c r="K177" s="88">
        <f>+F177*D177</f>
        <v>439.66666666666663</v>
      </c>
      <c r="L177" s="88">
        <f>+G177*D177</f>
        <v>43.966666666666669</v>
      </c>
      <c r="M177" s="88">
        <f>+H177*D177</f>
        <v>0</v>
      </c>
      <c r="N177" s="88">
        <f>+I177*D177</f>
        <v>681.48333333333335</v>
      </c>
    </row>
    <row r="178" spans="1:16" ht="45">
      <c r="A178" s="85">
        <v>70.2</v>
      </c>
      <c r="B178" s="90" t="s">
        <v>200</v>
      </c>
      <c r="C178" s="85" t="s">
        <v>137</v>
      </c>
      <c r="D178" s="87">
        <v>505.72</v>
      </c>
      <c r="E178" s="88">
        <v>0.9</v>
      </c>
      <c r="F178" s="88">
        <v>1.2</v>
      </c>
      <c r="G178" s="88">
        <v>0.1</v>
      </c>
      <c r="H178" s="88">
        <v>0</v>
      </c>
      <c r="I178" s="88">
        <f>+E178+F178+G178+H178</f>
        <v>2.2000000000000002</v>
      </c>
      <c r="J178" s="88">
        <f>+E178*D178</f>
        <v>455.14800000000002</v>
      </c>
      <c r="K178" s="88">
        <f>+F178*D178</f>
        <v>606.86400000000003</v>
      </c>
      <c r="L178" s="88">
        <f>+G178*D178</f>
        <v>50.572000000000003</v>
      </c>
      <c r="M178" s="88">
        <f>+H178*D178</f>
        <v>0</v>
      </c>
      <c r="N178" s="88">
        <f>+I178*D178</f>
        <v>1112.5840000000001</v>
      </c>
    </row>
    <row r="179" spans="1:16" ht="17.25">
      <c r="A179" s="85">
        <v>70.400000000000006</v>
      </c>
      <c r="B179" s="101" t="s">
        <v>176</v>
      </c>
      <c r="C179" s="93" t="s">
        <v>122</v>
      </c>
      <c r="D179" s="92">
        <v>9.8000000000000007</v>
      </c>
      <c r="E179" s="88">
        <v>5.2</v>
      </c>
      <c r="F179" s="88">
        <v>6</v>
      </c>
      <c r="G179" s="88">
        <v>1.75</v>
      </c>
      <c r="H179" s="88">
        <v>0</v>
      </c>
      <c r="I179" s="88">
        <f>+E179+F179+G179+H179</f>
        <v>12.95</v>
      </c>
      <c r="J179" s="88">
        <f>+E179*D179</f>
        <v>50.960000000000008</v>
      </c>
      <c r="K179" s="88">
        <f>+F179*D179</f>
        <v>58.800000000000004</v>
      </c>
      <c r="L179" s="88">
        <f>+G179*D179</f>
        <v>17.150000000000002</v>
      </c>
      <c r="M179" s="88">
        <f>+H179*D179</f>
        <v>0</v>
      </c>
      <c r="N179" s="88">
        <f>+I179*D179</f>
        <v>126.91</v>
      </c>
    </row>
    <row r="180" spans="1:16" ht="30.75" thickBot="1">
      <c r="A180" s="85">
        <v>70.5</v>
      </c>
      <c r="B180" s="90" t="s">
        <v>165</v>
      </c>
      <c r="C180" s="93" t="s">
        <v>122</v>
      </c>
      <c r="D180" s="92">
        <v>9.8000000000000007</v>
      </c>
      <c r="E180" s="88">
        <v>1.5</v>
      </c>
      <c r="F180" s="88">
        <v>2.5</v>
      </c>
      <c r="G180" s="88">
        <v>1.25</v>
      </c>
      <c r="H180" s="88">
        <v>0</v>
      </c>
      <c r="I180" s="88">
        <f>+E180+F180+G180+H180</f>
        <v>5.25</v>
      </c>
      <c r="J180" s="88">
        <f>+E180*D180</f>
        <v>14.700000000000001</v>
      </c>
      <c r="K180" s="88">
        <f>+F180*D180</f>
        <v>24.5</v>
      </c>
      <c r="L180" s="88">
        <f>+G180*D180</f>
        <v>12.25</v>
      </c>
      <c r="M180" s="88">
        <f>+H180*D180</f>
        <v>0</v>
      </c>
      <c r="N180" s="88">
        <f>+I180*D180</f>
        <v>51.45</v>
      </c>
    </row>
    <row r="181" spans="1:16" ht="16.5" thickBot="1">
      <c r="A181" s="95"/>
      <c r="B181" s="388" t="s">
        <v>160</v>
      </c>
      <c r="C181" s="389"/>
      <c r="D181" s="389"/>
      <c r="E181" s="389"/>
      <c r="F181" s="389"/>
      <c r="G181" s="389"/>
      <c r="H181" s="389"/>
      <c r="I181" s="389"/>
      <c r="J181" s="389"/>
      <c r="K181" s="389"/>
      <c r="L181" s="389"/>
      <c r="M181" s="390"/>
      <c r="N181" s="96">
        <f>+N146-N58+N176</f>
        <v>14377.448958333334</v>
      </c>
    </row>
    <row r="182" spans="1:16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</row>
    <row r="183" spans="1:16">
      <c r="A183" s="391"/>
      <c r="B183" s="391"/>
      <c r="C183" s="391"/>
      <c r="D183" s="391"/>
      <c r="E183" s="391"/>
      <c r="F183" s="391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</row>
    <row r="185" spans="1:16" ht="21">
      <c r="A185" s="344" t="s">
        <v>242</v>
      </c>
      <c r="B185" s="344"/>
      <c r="C185" s="344"/>
      <c r="D185" s="344"/>
      <c r="E185" s="344"/>
      <c r="F185" s="344"/>
      <c r="G185" s="344"/>
      <c r="H185" s="344"/>
      <c r="I185" s="344"/>
      <c r="J185" s="344"/>
      <c r="K185" s="344"/>
      <c r="L185" s="344"/>
      <c r="M185" s="344"/>
      <c r="N185" s="344"/>
    </row>
    <row r="186" spans="1:16" ht="16.5" thickBot="1"/>
    <row r="187" spans="1:16" ht="32.25" customHeight="1" thickBot="1">
      <c r="A187" s="345" t="s">
        <v>92</v>
      </c>
      <c r="B187" s="346"/>
      <c r="C187" s="346"/>
      <c r="D187" s="346"/>
      <c r="E187" s="346"/>
      <c r="F187" s="347"/>
      <c r="G187" s="348" t="s">
        <v>213</v>
      </c>
      <c r="H187" s="398"/>
      <c r="I187" s="398"/>
      <c r="J187" s="349"/>
      <c r="K187" s="350" t="s">
        <v>96</v>
      </c>
      <c r="L187" s="351"/>
      <c r="M187" s="348" t="s">
        <v>98</v>
      </c>
      <c r="N187" s="349"/>
    </row>
    <row r="188" spans="1:16" ht="21" customHeight="1">
      <c r="A188" s="328" t="s">
        <v>99</v>
      </c>
      <c r="B188" s="329"/>
      <c r="C188" s="329"/>
      <c r="D188" s="330"/>
      <c r="E188" s="331">
        <f>+G188+K188+M188</f>
        <v>18784.195033333333</v>
      </c>
      <c r="F188" s="332"/>
      <c r="G188" s="333">
        <f>+N209</f>
        <v>14059.410158333334</v>
      </c>
      <c r="H188" s="399"/>
      <c r="I188" s="399"/>
      <c r="J188" s="334"/>
      <c r="K188" s="333">
        <f>+N219</f>
        <v>1924.5148749999998</v>
      </c>
      <c r="L188" s="335"/>
      <c r="M188" s="333">
        <f>+M162</f>
        <v>2800.27</v>
      </c>
      <c r="N188" s="334"/>
    </row>
    <row r="189" spans="1:16" ht="21.75" thickBot="1">
      <c r="A189" s="336" t="s">
        <v>100</v>
      </c>
      <c r="B189" s="337"/>
      <c r="C189" s="337"/>
      <c r="D189" s="337"/>
      <c r="E189" s="338">
        <f>+G189+K189</f>
        <v>13765.234333333334</v>
      </c>
      <c r="F189" s="339"/>
      <c r="G189" s="400">
        <f>+G163-N140+N202</f>
        <v>12223.612158333333</v>
      </c>
      <c r="H189" s="401"/>
      <c r="I189" s="401"/>
      <c r="J189" s="402"/>
      <c r="K189" s="340">
        <f>+K163-N149+N212</f>
        <v>1541.622175</v>
      </c>
      <c r="L189" s="341"/>
      <c r="M189" s="400"/>
      <c r="N189" s="402"/>
    </row>
    <row r="190" spans="1:16" ht="21.75" thickBot="1">
      <c r="A190" s="53"/>
      <c r="B190" s="53"/>
      <c r="C190" s="53"/>
      <c r="D190" s="53"/>
      <c r="E190" s="67"/>
      <c r="F190" s="67"/>
      <c r="G190" s="68"/>
      <c r="H190" s="68"/>
      <c r="I190" s="69"/>
      <c r="J190" s="70"/>
      <c r="K190" s="69"/>
      <c r="L190" s="70"/>
      <c r="M190" s="68"/>
      <c r="N190" s="66"/>
    </row>
    <row r="191" spans="1:16" ht="21.75" thickBot="1">
      <c r="A191" s="359" t="s">
        <v>101</v>
      </c>
      <c r="B191" s="360"/>
      <c r="C191" s="360"/>
      <c r="D191" s="360"/>
      <c r="E191" s="331">
        <f>+N54+N57+N93+N94+N203+N205+N207+N208+N213+N215+N218+N177+N178</f>
        <v>9291.0653333333357</v>
      </c>
      <c r="F191" s="332"/>
      <c r="G191" s="71">
        <f>+E191/E188</f>
        <v>0.49462142598317121</v>
      </c>
      <c r="H191" s="68"/>
      <c r="I191" s="361">
        <f>+E188-E191</f>
        <v>9493.1296999999977</v>
      </c>
      <c r="J191" s="361"/>
      <c r="K191" s="357"/>
      <c r="L191" s="357"/>
      <c r="M191" s="357"/>
      <c r="N191" s="357"/>
    </row>
    <row r="192" spans="1:16" ht="21.75" thickBot="1">
      <c r="A192" s="352" t="s">
        <v>102</v>
      </c>
      <c r="B192" s="353"/>
      <c r="C192" s="353"/>
      <c r="D192" s="353"/>
      <c r="E192" s="354">
        <f>+E166-L141-L142-L143-L144-L145+L203+L204+L205+L206+L207+L208-L150-L151-L152-L153+L213+L214+L215+L216+L217+L218</f>
        <v>1320.8974333333338</v>
      </c>
      <c r="F192" s="355"/>
      <c r="G192" s="72">
        <f>+E192/E188</f>
        <v>7.0319618753390628E-2</v>
      </c>
      <c r="H192" s="68"/>
      <c r="I192" s="362" t="s">
        <v>103</v>
      </c>
      <c r="J192" s="363"/>
      <c r="K192" s="363"/>
      <c r="L192" s="363"/>
      <c r="M192" s="364">
        <f>+E188-E191</f>
        <v>9493.1296999999977</v>
      </c>
      <c r="N192" s="365"/>
    </row>
    <row r="193" spans="1:14" ht="21">
      <c r="A193" s="352" t="s">
        <v>104</v>
      </c>
      <c r="B193" s="353"/>
      <c r="C193" s="353"/>
      <c r="D193" s="353"/>
      <c r="E193" s="354">
        <f>+E167-J141-J143-J142-J144-J145-J150-J151-J152-J153+J203+J204+J205+J206+J207+J208+J213+J214+J215+J216+J217+J218</f>
        <v>5479.5952666666653</v>
      </c>
      <c r="F193" s="355"/>
      <c r="G193" s="72">
        <f>+E193/E188</f>
        <v>0.29171307351435055</v>
      </c>
      <c r="H193" s="68"/>
      <c r="I193" s="356"/>
      <c r="J193" s="356"/>
      <c r="K193" s="69"/>
      <c r="L193" s="70"/>
      <c r="M193" s="68"/>
      <c r="N193" s="66"/>
    </row>
    <row r="194" spans="1:14" ht="21">
      <c r="A194" s="352" t="s">
        <v>105</v>
      </c>
      <c r="B194" s="353"/>
      <c r="C194" s="353"/>
      <c r="D194" s="353"/>
      <c r="E194" s="354">
        <f>+E168-K141-K142-K143-K144-K145-K150-K152-K151-K153+K203+K204+K205+K206+K207+K208+K213+K214+K215+K216+K217+K218</f>
        <v>10516.278333333332</v>
      </c>
      <c r="F194" s="355"/>
      <c r="G194" s="72">
        <f>+E194/E188</f>
        <v>0.5598471648463913</v>
      </c>
      <c r="H194" s="68"/>
      <c r="I194" s="69"/>
      <c r="J194" s="357">
        <f>+E192+E193+E194+E195</f>
        <v>18216.771033333331</v>
      </c>
      <c r="K194" s="358"/>
      <c r="L194" s="70"/>
      <c r="M194" s="357"/>
      <c r="N194" s="357"/>
    </row>
    <row r="195" spans="1:14" ht="21.75" thickBot="1">
      <c r="A195" s="336" t="s">
        <v>106</v>
      </c>
      <c r="B195" s="337"/>
      <c r="C195" s="337"/>
      <c r="D195" s="337"/>
      <c r="E195" s="338">
        <f>+E169</f>
        <v>900</v>
      </c>
      <c r="F195" s="339"/>
      <c r="G195" s="72">
        <f>+E195/E188</f>
        <v>4.791262007250844E-2</v>
      </c>
      <c r="H195" s="68"/>
      <c r="I195" s="69"/>
      <c r="J195" s="357"/>
      <c r="K195" s="358"/>
      <c r="L195" s="70"/>
      <c r="M195" s="357"/>
      <c r="N195" s="357"/>
    </row>
    <row r="196" spans="1:14" ht="16.5" thickBot="1"/>
    <row r="197" spans="1:14" ht="16.5" thickBot="1">
      <c r="A197" s="366" t="s">
        <v>107</v>
      </c>
      <c r="B197" s="367"/>
      <c r="C197" s="367"/>
      <c r="D197" s="367"/>
      <c r="E197" s="367"/>
      <c r="F197" s="367"/>
      <c r="G197" s="367"/>
      <c r="H197" s="367"/>
      <c r="I197" s="367"/>
      <c r="J197" s="367"/>
      <c r="K197" s="367"/>
      <c r="L197" s="367"/>
      <c r="M197" s="367"/>
      <c r="N197" s="368"/>
    </row>
    <row r="198" spans="1:14">
      <c r="A198" s="369" t="s">
        <v>108</v>
      </c>
      <c r="B198" s="371" t="s">
        <v>109</v>
      </c>
      <c r="C198" s="371" t="s">
        <v>110</v>
      </c>
      <c r="D198" s="373" t="s">
        <v>111</v>
      </c>
      <c r="E198" s="375" t="s">
        <v>112</v>
      </c>
      <c r="F198" s="376"/>
      <c r="G198" s="376"/>
      <c r="H198" s="376"/>
      <c r="I198" s="376"/>
      <c r="J198" s="369" t="s">
        <v>113</v>
      </c>
      <c r="K198" s="371"/>
      <c r="L198" s="371"/>
      <c r="M198" s="371"/>
      <c r="N198" s="377"/>
    </row>
    <row r="199" spans="1:14" ht="26.25" thickBot="1">
      <c r="A199" s="370"/>
      <c r="B199" s="372"/>
      <c r="C199" s="372"/>
      <c r="D199" s="374"/>
      <c r="E199" s="75" t="s">
        <v>114</v>
      </c>
      <c r="F199" s="76" t="s">
        <v>115</v>
      </c>
      <c r="G199" s="76" t="s">
        <v>116</v>
      </c>
      <c r="H199" s="76" t="s">
        <v>117</v>
      </c>
      <c r="I199" s="77" t="s">
        <v>118</v>
      </c>
      <c r="J199" s="75" t="s">
        <v>114</v>
      </c>
      <c r="K199" s="76" t="s">
        <v>115</v>
      </c>
      <c r="L199" s="76" t="s">
        <v>116</v>
      </c>
      <c r="M199" s="76" t="s">
        <v>117</v>
      </c>
      <c r="N199" s="78" t="s">
        <v>11</v>
      </c>
    </row>
    <row r="200" spans="1:14" ht="11.25" customHeight="1" thickBot="1">
      <c r="A200" s="392"/>
      <c r="B200" s="393"/>
      <c r="C200" s="393"/>
      <c r="D200" s="393"/>
      <c r="E200" s="393"/>
      <c r="F200" s="393"/>
      <c r="G200" s="393"/>
      <c r="H200" s="393"/>
      <c r="I200" s="393"/>
      <c r="J200" s="393"/>
      <c r="K200" s="393"/>
      <c r="L200" s="393"/>
      <c r="M200" s="393"/>
      <c r="N200" s="394"/>
    </row>
    <row r="201" spans="1:14" ht="24" thickBot="1">
      <c r="A201" s="385" t="s">
        <v>214</v>
      </c>
      <c r="B201" s="386"/>
      <c r="C201" s="386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7"/>
    </row>
    <row r="202" spans="1:14" ht="16.5" thickBot="1">
      <c r="A202" s="81">
        <v>40</v>
      </c>
      <c r="B202" s="379" t="s">
        <v>8</v>
      </c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1"/>
      <c r="N202" s="82">
        <f>SUM(N203:O208)</f>
        <v>5330.9878666666664</v>
      </c>
    </row>
    <row r="203" spans="1:14" ht="60">
      <c r="A203" s="85">
        <v>40.1</v>
      </c>
      <c r="B203" s="90" t="s">
        <v>136</v>
      </c>
      <c r="C203" s="93" t="s">
        <v>137</v>
      </c>
      <c r="D203" s="92">
        <f>+D49</f>
        <v>1502.3333333333333</v>
      </c>
      <c r="E203" s="94">
        <v>0.45</v>
      </c>
      <c r="F203" s="94">
        <v>1</v>
      </c>
      <c r="G203" s="94">
        <v>0.1</v>
      </c>
      <c r="H203" s="88">
        <v>0</v>
      </c>
      <c r="I203" s="88">
        <f t="shared" ref="I203:I208" si="6">+E203+F203+G203+H203</f>
        <v>1.55</v>
      </c>
      <c r="J203" s="88">
        <f t="shared" ref="J203:J208" si="7">+E203*D203</f>
        <v>676.05</v>
      </c>
      <c r="K203" s="88">
        <f t="shared" ref="K203:K208" si="8">+F203*D203</f>
        <v>1502.3333333333333</v>
      </c>
      <c r="L203" s="88">
        <f t="shared" ref="L203:L208" si="9">+G203*D203</f>
        <v>150.23333333333332</v>
      </c>
      <c r="M203" s="88">
        <f t="shared" ref="M203:M208" si="10">+H203*D203</f>
        <v>0</v>
      </c>
      <c r="N203" s="88">
        <f t="shared" ref="N203:N208" si="11">+I203*D203</f>
        <v>2328.6166666666668</v>
      </c>
    </row>
    <row r="204" spans="1:14">
      <c r="A204" s="85">
        <v>40.200000000000003</v>
      </c>
      <c r="B204" s="90" t="s">
        <v>138</v>
      </c>
      <c r="C204" s="93" t="s">
        <v>139</v>
      </c>
      <c r="D204" s="92">
        <v>1</v>
      </c>
      <c r="E204" s="94">
        <v>0</v>
      </c>
      <c r="F204" s="94">
        <v>80.599999999999994</v>
      </c>
      <c r="G204" s="94">
        <v>20</v>
      </c>
      <c r="H204" s="88">
        <v>0</v>
      </c>
      <c r="I204" s="88">
        <f t="shared" si="6"/>
        <v>100.6</v>
      </c>
      <c r="J204" s="88">
        <f t="shared" si="7"/>
        <v>0</v>
      </c>
      <c r="K204" s="88">
        <f t="shared" si="8"/>
        <v>80.599999999999994</v>
      </c>
      <c r="L204" s="88">
        <f t="shared" si="9"/>
        <v>20</v>
      </c>
      <c r="M204" s="88">
        <f t="shared" si="10"/>
        <v>0</v>
      </c>
      <c r="N204" s="88">
        <f t="shared" si="11"/>
        <v>100.6</v>
      </c>
    </row>
    <row r="205" spans="1:14" ht="60">
      <c r="A205" s="85">
        <v>40.299999999999997</v>
      </c>
      <c r="B205" s="90" t="s">
        <v>140</v>
      </c>
      <c r="C205" s="93" t="s">
        <v>137</v>
      </c>
      <c r="D205" s="92">
        <f>+D203</f>
        <v>1502.3333333333333</v>
      </c>
      <c r="E205" s="94">
        <v>0.2</v>
      </c>
      <c r="F205" s="94">
        <v>0.05</v>
      </c>
      <c r="G205" s="94">
        <v>0.08</v>
      </c>
      <c r="H205" s="88">
        <v>0</v>
      </c>
      <c r="I205" s="88">
        <f t="shared" si="6"/>
        <v>0.33</v>
      </c>
      <c r="J205" s="88">
        <f t="shared" si="7"/>
        <v>300.46666666666664</v>
      </c>
      <c r="K205" s="88">
        <f t="shared" si="8"/>
        <v>75.11666666666666</v>
      </c>
      <c r="L205" s="88">
        <f t="shared" si="9"/>
        <v>120.18666666666667</v>
      </c>
      <c r="M205" s="88">
        <f t="shared" si="10"/>
        <v>0</v>
      </c>
      <c r="N205" s="88">
        <f t="shared" si="11"/>
        <v>495.77</v>
      </c>
    </row>
    <row r="206" spans="1:14" ht="45">
      <c r="A206" s="85">
        <v>40.4</v>
      </c>
      <c r="B206" s="90" t="s">
        <v>141</v>
      </c>
      <c r="C206" s="93" t="s">
        <v>122</v>
      </c>
      <c r="D206" s="92">
        <f>+D52/2</f>
        <v>42.48</v>
      </c>
      <c r="E206" s="94">
        <v>5.5</v>
      </c>
      <c r="F206" s="94">
        <v>14.84</v>
      </c>
      <c r="G206" s="94">
        <v>0</v>
      </c>
      <c r="H206" s="88">
        <v>0</v>
      </c>
      <c r="I206" s="88">
        <f t="shared" si="6"/>
        <v>20.34</v>
      </c>
      <c r="J206" s="88">
        <f t="shared" si="7"/>
        <v>233.64</v>
      </c>
      <c r="K206" s="88">
        <f t="shared" si="8"/>
        <v>630.40319999999997</v>
      </c>
      <c r="L206" s="88">
        <f t="shared" si="9"/>
        <v>0</v>
      </c>
      <c r="M206" s="88">
        <f t="shared" si="10"/>
        <v>0</v>
      </c>
      <c r="N206" s="88">
        <f t="shared" si="11"/>
        <v>864.04319999999996</v>
      </c>
    </row>
    <row r="207" spans="1:14" ht="75">
      <c r="A207" s="85">
        <v>40.5</v>
      </c>
      <c r="B207" s="90" t="s">
        <v>197</v>
      </c>
      <c r="C207" s="85" t="s">
        <v>137</v>
      </c>
      <c r="D207" s="87">
        <f>(+D144)/2</f>
        <v>537.30999999999995</v>
      </c>
      <c r="E207" s="88">
        <v>0.9</v>
      </c>
      <c r="F207" s="88">
        <v>1.2</v>
      </c>
      <c r="G207" s="88">
        <v>0.1</v>
      </c>
      <c r="H207" s="88">
        <v>0</v>
      </c>
      <c r="I207" s="88">
        <f t="shared" si="6"/>
        <v>2.2000000000000002</v>
      </c>
      <c r="J207" s="88">
        <f t="shared" si="7"/>
        <v>483.57899999999995</v>
      </c>
      <c r="K207" s="88">
        <f t="shared" si="8"/>
        <v>644.77199999999993</v>
      </c>
      <c r="L207" s="88">
        <f t="shared" si="9"/>
        <v>53.730999999999995</v>
      </c>
      <c r="M207" s="88">
        <f t="shared" si="10"/>
        <v>0</v>
      </c>
      <c r="N207" s="88">
        <f t="shared" si="11"/>
        <v>1182.0819999999999</v>
      </c>
    </row>
    <row r="208" spans="1:14" ht="60.75" thickBot="1">
      <c r="A208" s="85">
        <v>40.6</v>
      </c>
      <c r="B208" s="90" t="s">
        <v>198</v>
      </c>
      <c r="C208" s="85" t="s">
        <v>137</v>
      </c>
      <c r="D208" s="87">
        <f>+D145</f>
        <v>163.58000000000001</v>
      </c>
      <c r="E208" s="88">
        <v>0.9</v>
      </c>
      <c r="F208" s="88">
        <v>1.2</v>
      </c>
      <c r="G208" s="88">
        <v>0.1</v>
      </c>
      <c r="H208" s="88">
        <v>0</v>
      </c>
      <c r="I208" s="88">
        <f t="shared" si="6"/>
        <v>2.2000000000000002</v>
      </c>
      <c r="J208" s="88">
        <f t="shared" si="7"/>
        <v>147.22200000000001</v>
      </c>
      <c r="K208" s="88">
        <f t="shared" si="8"/>
        <v>196.29600000000002</v>
      </c>
      <c r="L208" s="88">
        <f t="shared" si="9"/>
        <v>16.358000000000001</v>
      </c>
      <c r="M208" s="88">
        <f t="shared" si="10"/>
        <v>0</v>
      </c>
      <c r="N208" s="88">
        <f t="shared" si="11"/>
        <v>359.87600000000003</v>
      </c>
    </row>
    <row r="209" spans="1:14" ht="16.5" thickBot="1">
      <c r="A209" s="95"/>
      <c r="B209" s="388" t="s">
        <v>160</v>
      </c>
      <c r="C209" s="389"/>
      <c r="D209" s="389"/>
      <c r="E209" s="389"/>
      <c r="F209" s="389"/>
      <c r="G209" s="389"/>
      <c r="H209" s="389"/>
      <c r="I209" s="389"/>
      <c r="J209" s="389"/>
      <c r="K209" s="389"/>
      <c r="L209" s="389"/>
      <c r="M209" s="390"/>
      <c r="N209" s="96">
        <f>+N181-N140+N202</f>
        <v>14059.410158333334</v>
      </c>
    </row>
    <row r="210" spans="1:14" s="102" customFormat="1" ht="15.75" customHeight="1" thickBot="1"/>
    <row r="211" spans="1:14" ht="24" thickBot="1">
      <c r="A211" s="385" t="s">
        <v>96</v>
      </c>
      <c r="B211" s="386"/>
      <c r="C211" s="386"/>
      <c r="D211" s="386"/>
      <c r="E211" s="386"/>
      <c r="F211" s="386"/>
      <c r="G211" s="386"/>
      <c r="H211" s="386"/>
      <c r="I211" s="386"/>
      <c r="J211" s="386"/>
      <c r="K211" s="386"/>
      <c r="L211" s="386"/>
      <c r="M211" s="386"/>
      <c r="N211" s="387"/>
    </row>
    <row r="212" spans="1:14" ht="16.5" thickBot="1">
      <c r="A212" s="81">
        <v>40</v>
      </c>
      <c r="B212" s="379" t="s">
        <v>8</v>
      </c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1"/>
      <c r="N212" s="82">
        <f>SUM(N213:O218)</f>
        <v>921.38379999999995</v>
      </c>
    </row>
    <row r="213" spans="1:14" ht="60">
      <c r="A213" s="85">
        <v>40.1</v>
      </c>
      <c r="B213" s="90" t="s">
        <v>162</v>
      </c>
      <c r="C213" s="93" t="s">
        <v>137</v>
      </c>
      <c r="D213" s="92">
        <f>+D87</f>
        <v>196</v>
      </c>
      <c r="E213" s="94">
        <v>0.45</v>
      </c>
      <c r="F213" s="94">
        <v>1</v>
      </c>
      <c r="G213" s="94">
        <v>0.1</v>
      </c>
      <c r="H213" s="94">
        <v>0</v>
      </c>
      <c r="I213" s="88">
        <f t="shared" ref="I213:I218" si="12">+E213+F213+G213+H213</f>
        <v>1.55</v>
      </c>
      <c r="J213" s="88">
        <f t="shared" ref="J213:J218" si="13">+E213*D213</f>
        <v>88.2</v>
      </c>
      <c r="K213" s="88">
        <f t="shared" ref="K213:K218" si="14">+F213*D213</f>
        <v>196</v>
      </c>
      <c r="L213" s="88">
        <f t="shared" ref="L213:L218" si="15">+G213*D213</f>
        <v>19.600000000000001</v>
      </c>
      <c r="M213" s="88">
        <f t="shared" ref="M213:M218" si="16">+H213*D213</f>
        <v>0</v>
      </c>
      <c r="N213" s="88">
        <f t="shared" ref="N213:N218" si="17">+I213*D213</f>
        <v>303.8</v>
      </c>
    </row>
    <row r="214" spans="1:14">
      <c r="A214" s="85">
        <v>40.200000000000003</v>
      </c>
      <c r="B214" s="90" t="s">
        <v>138</v>
      </c>
      <c r="C214" s="93" t="s">
        <v>139</v>
      </c>
      <c r="D214" s="92">
        <v>1</v>
      </c>
      <c r="E214" s="94">
        <v>0</v>
      </c>
      <c r="F214" s="94">
        <v>20.149999999999999</v>
      </c>
      <c r="G214" s="94">
        <v>5</v>
      </c>
      <c r="H214" s="94">
        <v>0</v>
      </c>
      <c r="I214" s="88">
        <f t="shared" si="12"/>
        <v>25.15</v>
      </c>
      <c r="J214" s="88">
        <f t="shared" si="13"/>
        <v>0</v>
      </c>
      <c r="K214" s="88">
        <f t="shared" si="14"/>
        <v>20.149999999999999</v>
      </c>
      <c r="L214" s="88">
        <f t="shared" si="15"/>
        <v>5</v>
      </c>
      <c r="M214" s="88">
        <f t="shared" si="16"/>
        <v>0</v>
      </c>
      <c r="N214" s="88">
        <f t="shared" si="17"/>
        <v>25.15</v>
      </c>
    </row>
    <row r="215" spans="1:14" ht="60">
      <c r="A215" s="85">
        <v>40.299999999999997</v>
      </c>
      <c r="B215" s="90" t="s">
        <v>163</v>
      </c>
      <c r="C215" s="93" t="s">
        <v>137</v>
      </c>
      <c r="D215" s="92">
        <f>+D213</f>
        <v>196</v>
      </c>
      <c r="E215" s="94">
        <v>0.2</v>
      </c>
      <c r="F215" s="94">
        <v>0.05</v>
      </c>
      <c r="G215" s="94">
        <v>0.08</v>
      </c>
      <c r="H215" s="94">
        <v>0</v>
      </c>
      <c r="I215" s="88">
        <f t="shared" si="12"/>
        <v>0.33</v>
      </c>
      <c r="J215" s="88">
        <f t="shared" si="13"/>
        <v>39.200000000000003</v>
      </c>
      <c r="K215" s="88">
        <f t="shared" si="14"/>
        <v>9.8000000000000007</v>
      </c>
      <c r="L215" s="88">
        <f t="shared" si="15"/>
        <v>15.68</v>
      </c>
      <c r="M215" s="88">
        <f t="shared" si="16"/>
        <v>0</v>
      </c>
      <c r="N215" s="88">
        <f t="shared" si="17"/>
        <v>64.680000000000007</v>
      </c>
    </row>
    <row r="216" spans="1:14" ht="45">
      <c r="A216" s="85">
        <v>40.4</v>
      </c>
      <c r="B216" s="90" t="s">
        <v>141</v>
      </c>
      <c r="C216" s="93" t="s">
        <v>122</v>
      </c>
      <c r="D216" s="92">
        <f>13.14/2</f>
        <v>6.57</v>
      </c>
      <c r="E216" s="94">
        <v>5.5</v>
      </c>
      <c r="F216" s="94">
        <v>14.84</v>
      </c>
      <c r="G216" s="94">
        <v>0</v>
      </c>
      <c r="H216" s="94">
        <v>0</v>
      </c>
      <c r="I216" s="88">
        <f t="shared" si="12"/>
        <v>20.34</v>
      </c>
      <c r="J216" s="88">
        <f t="shared" si="13"/>
        <v>36.135000000000005</v>
      </c>
      <c r="K216" s="88">
        <f t="shared" si="14"/>
        <v>97.498800000000003</v>
      </c>
      <c r="L216" s="88">
        <f t="shared" si="15"/>
        <v>0</v>
      </c>
      <c r="M216" s="88">
        <f t="shared" si="16"/>
        <v>0</v>
      </c>
      <c r="N216" s="88">
        <f t="shared" si="17"/>
        <v>133.63380000000001</v>
      </c>
    </row>
    <row r="217" spans="1:14" ht="30">
      <c r="A217" s="85">
        <v>40.5</v>
      </c>
      <c r="B217" s="90" t="s">
        <v>173</v>
      </c>
      <c r="C217" s="85" t="s">
        <v>122</v>
      </c>
      <c r="D217" s="87">
        <v>0.64</v>
      </c>
      <c r="E217" s="88">
        <v>5.25</v>
      </c>
      <c r="F217" s="88">
        <v>20.75</v>
      </c>
      <c r="G217" s="88">
        <v>2</v>
      </c>
      <c r="H217" s="88">
        <v>0</v>
      </c>
      <c r="I217" s="88">
        <f t="shared" si="12"/>
        <v>28</v>
      </c>
      <c r="J217" s="88">
        <f t="shared" si="13"/>
        <v>3.36</v>
      </c>
      <c r="K217" s="88">
        <f t="shared" si="14"/>
        <v>13.280000000000001</v>
      </c>
      <c r="L217" s="88">
        <f t="shared" si="15"/>
        <v>1.28</v>
      </c>
      <c r="M217" s="88">
        <f t="shared" si="16"/>
        <v>0</v>
      </c>
      <c r="N217" s="88">
        <f t="shared" si="17"/>
        <v>17.920000000000002</v>
      </c>
    </row>
    <row r="218" spans="1:14" ht="75.75" thickBot="1">
      <c r="A218" s="85">
        <v>40.6</v>
      </c>
      <c r="B218" s="90" t="s">
        <v>197</v>
      </c>
      <c r="C218" s="85" t="s">
        <v>137</v>
      </c>
      <c r="D218" s="87">
        <f>+D153/2</f>
        <v>171</v>
      </c>
      <c r="E218" s="88">
        <v>0.9</v>
      </c>
      <c r="F218" s="88">
        <v>1.2</v>
      </c>
      <c r="G218" s="88">
        <v>0.1</v>
      </c>
      <c r="H218" s="88">
        <v>0</v>
      </c>
      <c r="I218" s="88">
        <f t="shared" si="12"/>
        <v>2.2000000000000002</v>
      </c>
      <c r="J218" s="88">
        <f t="shared" si="13"/>
        <v>153.9</v>
      </c>
      <c r="K218" s="88">
        <f t="shared" si="14"/>
        <v>205.2</v>
      </c>
      <c r="L218" s="88">
        <f t="shared" si="15"/>
        <v>17.100000000000001</v>
      </c>
      <c r="M218" s="88">
        <f t="shared" si="16"/>
        <v>0</v>
      </c>
      <c r="N218" s="88">
        <f t="shared" si="17"/>
        <v>376.20000000000005</v>
      </c>
    </row>
    <row r="219" spans="1:14" ht="16.5" thickBot="1">
      <c r="A219" s="95"/>
      <c r="B219" s="388" t="s">
        <v>160</v>
      </c>
      <c r="C219" s="389"/>
      <c r="D219" s="389"/>
      <c r="E219" s="389"/>
      <c r="F219" s="389"/>
      <c r="G219" s="389"/>
      <c r="H219" s="389"/>
      <c r="I219" s="389"/>
      <c r="J219" s="389"/>
      <c r="K219" s="389"/>
      <c r="L219" s="389"/>
      <c r="M219" s="390"/>
      <c r="N219" s="96">
        <f>+N154-N149+N212</f>
        <v>1924.5148749999998</v>
      </c>
    </row>
  </sheetData>
  <dataConsolidate/>
  <mergeCells count="217">
    <mergeCell ref="B219:M219"/>
    <mergeCell ref="A200:N200"/>
    <mergeCell ref="A201:N201"/>
    <mergeCell ref="B202:M202"/>
    <mergeCell ref="B209:M209"/>
    <mergeCell ref="A211:N211"/>
    <mergeCell ref="B212:M212"/>
    <mergeCell ref="A197:N197"/>
    <mergeCell ref="A198:A199"/>
    <mergeCell ref="B198:B199"/>
    <mergeCell ref="C198:C199"/>
    <mergeCell ref="D198:D199"/>
    <mergeCell ref="E198:I198"/>
    <mergeCell ref="J198:N198"/>
    <mergeCell ref="A194:D194"/>
    <mergeCell ref="E194:F194"/>
    <mergeCell ref="J194:K194"/>
    <mergeCell ref="M194:N194"/>
    <mergeCell ref="A195:D195"/>
    <mergeCell ref="E195:F195"/>
    <mergeCell ref="J195:K195"/>
    <mergeCell ref="M195:N195"/>
    <mergeCell ref="A192:D192"/>
    <mergeCell ref="E192:F192"/>
    <mergeCell ref="I192:L192"/>
    <mergeCell ref="M192:N192"/>
    <mergeCell ref="A193:D193"/>
    <mergeCell ref="E193:F193"/>
    <mergeCell ref="I193:J193"/>
    <mergeCell ref="A189:D189"/>
    <mergeCell ref="E189:F189"/>
    <mergeCell ref="G189:J189"/>
    <mergeCell ref="K189:L189"/>
    <mergeCell ref="M189:N189"/>
    <mergeCell ref="A191:D191"/>
    <mergeCell ref="E191:F191"/>
    <mergeCell ref="I191:J191"/>
    <mergeCell ref="K191:N191"/>
    <mergeCell ref="A187:F187"/>
    <mergeCell ref="G187:J187"/>
    <mergeCell ref="K187:L187"/>
    <mergeCell ref="M187:N187"/>
    <mergeCell ref="A188:D188"/>
    <mergeCell ref="E188:F188"/>
    <mergeCell ref="G188:J188"/>
    <mergeCell ref="K188:L188"/>
    <mergeCell ref="M188:N188"/>
    <mergeCell ref="A174:N174"/>
    <mergeCell ref="A175:N175"/>
    <mergeCell ref="B176:M176"/>
    <mergeCell ref="B181:M181"/>
    <mergeCell ref="A183:P183"/>
    <mergeCell ref="A185:N185"/>
    <mergeCell ref="A172:A173"/>
    <mergeCell ref="B172:B173"/>
    <mergeCell ref="C172:C173"/>
    <mergeCell ref="D172:D173"/>
    <mergeCell ref="E172:I172"/>
    <mergeCell ref="J172:N172"/>
    <mergeCell ref="M168:N168"/>
    <mergeCell ref="A169:D169"/>
    <mergeCell ref="E169:F169"/>
    <mergeCell ref="J169:K169"/>
    <mergeCell ref="M169:N169"/>
    <mergeCell ref="A171:N171"/>
    <mergeCell ref="A167:D167"/>
    <mergeCell ref="E167:F167"/>
    <mergeCell ref="I167:J167"/>
    <mergeCell ref="A168:D168"/>
    <mergeCell ref="E168:F168"/>
    <mergeCell ref="J168:K168"/>
    <mergeCell ref="A165:D165"/>
    <mergeCell ref="E165:F165"/>
    <mergeCell ref="I165:J165"/>
    <mergeCell ref="K165:N165"/>
    <mergeCell ref="A166:D166"/>
    <mergeCell ref="E166:F166"/>
    <mergeCell ref="I166:L166"/>
    <mergeCell ref="M166:N166"/>
    <mergeCell ref="A162:D162"/>
    <mergeCell ref="E162:F162"/>
    <mergeCell ref="G162:J162"/>
    <mergeCell ref="K162:L162"/>
    <mergeCell ref="M162:N162"/>
    <mergeCell ref="A163:D163"/>
    <mergeCell ref="E163:F163"/>
    <mergeCell ref="G163:J163"/>
    <mergeCell ref="K163:L163"/>
    <mergeCell ref="M163:N163"/>
    <mergeCell ref="B154:M154"/>
    <mergeCell ref="A157:P157"/>
    <mergeCell ref="A159:N159"/>
    <mergeCell ref="A161:F161"/>
    <mergeCell ref="G161:J161"/>
    <mergeCell ref="K161:L161"/>
    <mergeCell ref="M161:N161"/>
    <mergeCell ref="A138:N138"/>
    <mergeCell ref="A139:N139"/>
    <mergeCell ref="B140:M140"/>
    <mergeCell ref="B146:M146"/>
    <mergeCell ref="A148:N148"/>
    <mergeCell ref="B149:M149"/>
    <mergeCell ref="A135:N135"/>
    <mergeCell ref="A136:A137"/>
    <mergeCell ref="B136:B137"/>
    <mergeCell ref="C136:C137"/>
    <mergeCell ref="D136:D137"/>
    <mergeCell ref="E136:I136"/>
    <mergeCell ref="J136:N136"/>
    <mergeCell ref="A132:D132"/>
    <mergeCell ref="E132:F132"/>
    <mergeCell ref="J132:K132"/>
    <mergeCell ref="M132:N132"/>
    <mergeCell ref="A133:D133"/>
    <mergeCell ref="E133:F133"/>
    <mergeCell ref="J133:K133"/>
    <mergeCell ref="M133:N133"/>
    <mergeCell ref="A130:D130"/>
    <mergeCell ref="E130:F130"/>
    <mergeCell ref="I130:L130"/>
    <mergeCell ref="M130:N130"/>
    <mergeCell ref="A131:D131"/>
    <mergeCell ref="E131:F131"/>
    <mergeCell ref="I131:J131"/>
    <mergeCell ref="A127:D127"/>
    <mergeCell ref="E127:F127"/>
    <mergeCell ref="G127:J127"/>
    <mergeCell ref="K127:L127"/>
    <mergeCell ref="M127:N127"/>
    <mergeCell ref="A129:D129"/>
    <mergeCell ref="E129:F129"/>
    <mergeCell ref="I129:J129"/>
    <mergeCell ref="K129:N129"/>
    <mergeCell ref="A123:N123"/>
    <mergeCell ref="A125:F125"/>
    <mergeCell ref="G125:J125"/>
    <mergeCell ref="K125:L125"/>
    <mergeCell ref="M125:N125"/>
    <mergeCell ref="A126:D126"/>
    <mergeCell ref="E126:F126"/>
    <mergeCell ref="G126:J126"/>
    <mergeCell ref="K126:L126"/>
    <mergeCell ref="M126:N126"/>
    <mergeCell ref="A108:N108"/>
    <mergeCell ref="B109:M109"/>
    <mergeCell ref="B115:M115"/>
    <mergeCell ref="B117:M117"/>
    <mergeCell ref="B119:M119"/>
    <mergeCell ref="A121:P121"/>
    <mergeCell ref="B92:M92"/>
    <mergeCell ref="B96:M96"/>
    <mergeCell ref="B99:M99"/>
    <mergeCell ref="B101:M101"/>
    <mergeCell ref="B104:M104"/>
    <mergeCell ref="B106:M106"/>
    <mergeCell ref="B73:M73"/>
    <mergeCell ref="A75:N75"/>
    <mergeCell ref="B76:M76"/>
    <mergeCell ref="B79:M79"/>
    <mergeCell ref="B83:M83"/>
    <mergeCell ref="B86:M86"/>
    <mergeCell ref="B53:M53"/>
    <mergeCell ref="B56:M56"/>
    <mergeCell ref="B58:M58"/>
    <mergeCell ref="B64:M64"/>
    <mergeCell ref="B68:M68"/>
    <mergeCell ref="B71:M71"/>
    <mergeCell ref="A33:N33"/>
    <mergeCell ref="A34:N34"/>
    <mergeCell ref="B35:M35"/>
    <mergeCell ref="B38:M38"/>
    <mergeCell ref="B42:M42"/>
    <mergeCell ref="B48:M48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4"/>
  <sheetViews>
    <sheetView showGridLines="0" topLeftCell="A17" zoomScale="90" zoomScaleNormal="90" workbookViewId="0">
      <selection activeCell="K15" sqref="K15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234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4" t="s">
        <v>243</v>
      </c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5" t="s">
        <v>92</v>
      </c>
      <c r="B20" s="346"/>
      <c r="C20" s="346"/>
      <c r="D20" s="346"/>
      <c r="E20" s="346"/>
      <c r="F20" s="347"/>
      <c r="G20" s="348" t="s">
        <v>213</v>
      </c>
      <c r="H20" s="398"/>
      <c r="I20" s="398"/>
      <c r="J20" s="349"/>
      <c r="K20" s="350" t="s">
        <v>96</v>
      </c>
      <c r="L20" s="351"/>
      <c r="M20" s="348" t="s">
        <v>98</v>
      </c>
      <c r="N20" s="349"/>
      <c r="O20" s="56"/>
      <c r="P20" s="57"/>
    </row>
    <row r="21" spans="1:16" ht="21">
      <c r="A21" s="328" t="s">
        <v>99</v>
      </c>
      <c r="B21" s="329"/>
      <c r="C21" s="329"/>
      <c r="D21" s="330"/>
      <c r="E21" s="331">
        <f>+G21+K21+M21</f>
        <v>16382.048850000001</v>
      </c>
      <c r="F21" s="332"/>
      <c r="G21" s="333">
        <f>+N68</f>
        <v>11899.830175000001</v>
      </c>
      <c r="H21" s="399"/>
      <c r="I21" s="399"/>
      <c r="J21" s="334"/>
      <c r="K21" s="333">
        <f>+N101</f>
        <v>1681.9486749999999</v>
      </c>
      <c r="L21" s="335"/>
      <c r="M21" s="333">
        <f>+N114</f>
        <v>2800.27</v>
      </c>
      <c r="N21" s="334"/>
      <c r="O21" s="60"/>
      <c r="P21" s="61"/>
    </row>
    <row r="22" spans="1:16" ht="21.75" thickBot="1">
      <c r="A22" s="336" t="s">
        <v>100</v>
      </c>
      <c r="B22" s="337"/>
      <c r="C22" s="337"/>
      <c r="D22" s="337"/>
      <c r="E22" s="338">
        <f>+G22+K22</f>
        <v>11672.775</v>
      </c>
      <c r="F22" s="339"/>
      <c r="G22" s="400">
        <f>+N47+N52+N55+N57+N59+N63</f>
        <v>10482.009024999999</v>
      </c>
      <c r="H22" s="401"/>
      <c r="I22" s="401"/>
      <c r="J22" s="402"/>
      <c r="K22" s="340">
        <f>+N81+N87+N94+N96</f>
        <v>1190.7659749999998</v>
      </c>
      <c r="L22" s="341"/>
      <c r="M22" s="400"/>
      <c r="N22" s="402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59" t="s">
        <v>101</v>
      </c>
      <c r="B24" s="360"/>
      <c r="C24" s="360"/>
      <c r="D24" s="360"/>
      <c r="E24" s="331">
        <f>+N48+N50+N53+N56+N82+N84+N88+N89</f>
        <v>5578.8400000000011</v>
      </c>
      <c r="F24" s="332"/>
      <c r="G24" s="71">
        <f>+E24/E21</f>
        <v>0.34054592628076558</v>
      </c>
      <c r="H24" s="68"/>
      <c r="I24" s="361">
        <f>+E21-E24</f>
        <v>10803.208849999999</v>
      </c>
      <c r="J24" s="361"/>
      <c r="K24" s="357"/>
      <c r="L24" s="357"/>
      <c r="M24" s="357"/>
      <c r="N24" s="357"/>
      <c r="O24" s="66"/>
      <c r="P24" s="66"/>
    </row>
    <row r="25" spans="1:16" ht="21.75" thickBot="1">
      <c r="A25" s="352" t="s">
        <v>102</v>
      </c>
      <c r="B25" s="353"/>
      <c r="C25" s="353"/>
      <c r="D25" s="353"/>
      <c r="E25" s="354">
        <f>+L36+L37+L39+L40+L41+L43+L44+L45+L46+L48+L49+L50+L51+L53+L54+L56+L58+L60+L61+L62+L64+L65+L67+L72+L73+L75+L76+L77+L79+L80+L82+L83+L84+L85+L86+L88+L89+L90+L92+L93+L95+L97+L98+L100+L107+L105+L106+L108+L109+L111+L113</f>
        <v>1244.1183166666669</v>
      </c>
      <c r="F25" s="355"/>
      <c r="G25" s="72">
        <f>+E25/E21</f>
        <v>7.5943999926887468E-2</v>
      </c>
      <c r="H25" s="68"/>
      <c r="I25" s="362" t="s">
        <v>103</v>
      </c>
      <c r="J25" s="363"/>
      <c r="K25" s="363"/>
      <c r="L25" s="363"/>
      <c r="M25" s="364">
        <f>+E21-E24</f>
        <v>10803.208849999999</v>
      </c>
      <c r="N25" s="365"/>
      <c r="O25" s="66"/>
      <c r="P25" s="66"/>
    </row>
    <row r="26" spans="1:16" ht="21">
      <c r="A26" s="352" t="s">
        <v>104</v>
      </c>
      <c r="B26" s="353"/>
      <c r="C26" s="353"/>
      <c r="D26" s="353"/>
      <c r="E26" s="354">
        <f>+J36+J37+J39+J40+J41+J44+J43+J45+J46+J48+J49+J50+J51+J53+J54+J56+J58+J60+J61+J62+J64+J65+J67+J72+J73+J75+J76+J77+J79+J80+J82+J83+J84+J85+J86+J88+J89+J90+J92+J93+J95+J97+J98+J100+J105+J106+J108+J107+J109+J111+J113</f>
        <v>4838.2988666666661</v>
      </c>
      <c r="F26" s="355"/>
      <c r="G26" s="72">
        <f>+E26/E21</f>
        <v>0.29534149915971381</v>
      </c>
      <c r="H26" s="68"/>
      <c r="I26" s="356"/>
      <c r="J26" s="356"/>
      <c r="K26" s="69"/>
      <c r="L26" s="70"/>
      <c r="M26" s="68"/>
      <c r="N26" s="66"/>
      <c r="O26" s="66"/>
      <c r="P26" s="66"/>
    </row>
    <row r="27" spans="1:16" ht="21">
      <c r="A27" s="352" t="s">
        <v>105</v>
      </c>
      <c r="B27" s="353"/>
      <c r="C27" s="353"/>
      <c r="D27" s="353"/>
      <c r="E27" s="354">
        <f>+K36+K37+K39+K40+K41+K44+K43+K45+K46+K48+K49+K50+K51+K53+K54+K56+K58+K60+K61+K62+K64+K65+K67+K72+K73+K75+K76+K77+K79+K80+K82+K83+K84+K85+K86+K88+K89+K90+K92+K93+K95+K97+K98+K100+K105+K106+K108+K107+K109+K111+K113</f>
        <v>9399.6316666666644</v>
      </c>
      <c r="F27" s="355"/>
      <c r="G27" s="72">
        <f>+E27/E21</f>
        <v>0.57377631776910887</v>
      </c>
      <c r="H27" s="68"/>
      <c r="I27" s="69"/>
      <c r="J27" s="357">
        <f>+E25+E26+E27+E28</f>
        <v>16382.048849999997</v>
      </c>
      <c r="K27" s="358"/>
      <c r="L27" s="70"/>
      <c r="M27" s="357"/>
      <c r="N27" s="357"/>
      <c r="O27" s="66"/>
      <c r="P27" s="66"/>
    </row>
    <row r="28" spans="1:16" ht="21.75" thickBot="1">
      <c r="A28" s="336" t="s">
        <v>106</v>
      </c>
      <c r="B28" s="337"/>
      <c r="C28" s="337"/>
      <c r="D28" s="337"/>
      <c r="E28" s="338">
        <f>+M107+M109</f>
        <v>900</v>
      </c>
      <c r="F28" s="339"/>
      <c r="G28" s="72">
        <f>+E28/E21</f>
        <v>5.4938183144289665E-2</v>
      </c>
      <c r="H28" s="68"/>
      <c r="I28" s="69"/>
      <c r="J28" s="357"/>
      <c r="K28" s="358"/>
      <c r="L28" s="70"/>
      <c r="M28" s="357">
        <f>+N42</f>
        <v>1149.9979499999999</v>
      </c>
      <c r="N28" s="357"/>
      <c r="O28" s="66"/>
      <c r="P28" s="66"/>
    </row>
    <row r="29" spans="1:16" ht="21.75" thickBot="1">
      <c r="A29" s="378"/>
      <c r="B29" s="378"/>
      <c r="C29" s="378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6" t="s">
        <v>107</v>
      </c>
      <c r="B30" s="367"/>
      <c r="C30" s="367"/>
      <c r="D30" s="367"/>
      <c r="E30" s="367"/>
      <c r="F30" s="367"/>
      <c r="G30" s="367"/>
      <c r="H30" s="367"/>
      <c r="I30" s="367"/>
      <c r="J30" s="367"/>
      <c r="K30" s="367"/>
      <c r="L30" s="367"/>
      <c r="M30" s="367"/>
      <c r="N30" s="368"/>
      <c r="O30" s="73"/>
    </row>
    <row r="31" spans="1:16">
      <c r="A31" s="369" t="s">
        <v>108</v>
      </c>
      <c r="B31" s="371" t="s">
        <v>109</v>
      </c>
      <c r="C31" s="371" t="s">
        <v>110</v>
      </c>
      <c r="D31" s="373" t="s">
        <v>111</v>
      </c>
      <c r="E31" s="375" t="s">
        <v>112</v>
      </c>
      <c r="F31" s="376"/>
      <c r="G31" s="376"/>
      <c r="H31" s="376"/>
      <c r="I31" s="376"/>
      <c r="J31" s="369" t="s">
        <v>113</v>
      </c>
      <c r="K31" s="371"/>
      <c r="L31" s="371"/>
      <c r="M31" s="371"/>
      <c r="N31" s="377"/>
      <c r="O31" s="74"/>
    </row>
    <row r="32" spans="1:16" ht="26.25" thickBot="1">
      <c r="A32" s="370"/>
      <c r="B32" s="372"/>
      <c r="C32" s="372"/>
      <c r="D32" s="374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2"/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4"/>
      <c r="O33" s="80"/>
    </row>
    <row r="34" spans="1:17" ht="24" thickBot="1">
      <c r="A34" s="385" t="s">
        <v>214</v>
      </c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7"/>
      <c r="O34" s="80"/>
    </row>
    <row r="35" spans="1:17" ht="16.5" thickBot="1">
      <c r="A35" s="81">
        <v>10</v>
      </c>
      <c r="B35" s="379" t="s">
        <v>120</v>
      </c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1"/>
      <c r="N35" s="82">
        <f>+SUM(N36:N37)</f>
        <v>49.701599999999999</v>
      </c>
      <c r="O35" s="83"/>
      <c r="P35" s="84">
        <f>+N35/N68</f>
        <v>4.1766646472330849E-3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2" si="0">+E37+F37+G37+H37</f>
        <v>0.42999999999999994</v>
      </c>
      <c r="J37" s="88">
        <f t="shared" ref="J37:J62" si="1">+E37*D37</f>
        <v>11.4696</v>
      </c>
      <c r="K37" s="88">
        <f t="shared" ref="K37:K62" si="2">+F37*D37</f>
        <v>9.5579999999999998</v>
      </c>
      <c r="L37" s="88">
        <f t="shared" ref="L37:L62" si="3">+G37*D37</f>
        <v>6.3719999999999999</v>
      </c>
      <c r="M37" s="88">
        <f t="shared" ref="M37:M62" si="4">+H37*D37</f>
        <v>0</v>
      </c>
      <c r="N37" s="88">
        <f t="shared" ref="N37:N62" si="5">+I37*D37</f>
        <v>27.399599999999996</v>
      </c>
      <c r="O37" s="88"/>
    </row>
    <row r="38" spans="1:17" ht="16.5" thickBot="1">
      <c r="A38" s="81">
        <v>20</v>
      </c>
      <c r="B38" s="379" t="s">
        <v>124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1"/>
      <c r="N38" s="82">
        <f>+N39+N40+N41</f>
        <v>186.26160000000002</v>
      </c>
      <c r="O38" s="83"/>
      <c r="P38" s="84">
        <f>+N38/N68</f>
        <v>1.5652458670486868E-2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79" t="s">
        <v>6</v>
      </c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1"/>
      <c r="N42" s="82">
        <f>SUM(N43:O46)</f>
        <v>1149.9979499999999</v>
      </c>
      <c r="O42" s="83"/>
      <c r="P42" s="84">
        <f>+N42/N68</f>
        <v>9.6639862341564881E-2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8.94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17.88</v>
      </c>
      <c r="K43" s="88">
        <f t="shared" si="2"/>
        <v>0</v>
      </c>
      <c r="L43" s="88">
        <f t="shared" si="3"/>
        <v>5.1851999999999991</v>
      </c>
      <c r="M43" s="88">
        <f t="shared" si="4"/>
        <v>0</v>
      </c>
      <c r="N43" s="88">
        <f t="shared" si="5"/>
        <v>23.065200000000001</v>
      </c>
      <c r="O43" s="88"/>
    </row>
    <row r="44" spans="1:17" ht="30">
      <c r="A44" s="85">
        <v>30.2</v>
      </c>
      <c r="B44" s="90" t="s">
        <v>128</v>
      </c>
      <c r="C44" s="85" t="s">
        <v>126</v>
      </c>
      <c r="D44" s="92">
        <f>+D43*1.27</f>
        <v>11.3538</v>
      </c>
      <c r="E44" s="112">
        <v>1</v>
      </c>
      <c r="F44" s="112">
        <v>0</v>
      </c>
      <c r="G44" s="112">
        <v>2.75</v>
      </c>
      <c r="H44" s="112">
        <v>0</v>
      </c>
      <c r="I44" s="112">
        <f t="shared" si="0"/>
        <v>3.75</v>
      </c>
      <c r="J44" s="88">
        <f t="shared" si="1"/>
        <v>11.3538</v>
      </c>
      <c r="K44" s="88">
        <f t="shared" si="2"/>
        <v>0</v>
      </c>
      <c r="L44" s="88">
        <f t="shared" si="3"/>
        <v>31.222949999999997</v>
      </c>
      <c r="M44" s="88">
        <f t="shared" si="4"/>
        <v>0</v>
      </c>
      <c r="N44" s="88">
        <f t="shared" si="5"/>
        <v>42.576749999999997</v>
      </c>
      <c r="O44" s="88"/>
    </row>
    <row r="45" spans="1:17" ht="30">
      <c r="A45" s="85">
        <v>30.3</v>
      </c>
      <c r="B45" s="90" t="s">
        <v>164</v>
      </c>
      <c r="C45" s="85" t="s">
        <v>122</v>
      </c>
      <c r="D45" s="92">
        <v>59.58</v>
      </c>
      <c r="E45" s="112">
        <v>5.2</v>
      </c>
      <c r="F45" s="112">
        <v>6</v>
      </c>
      <c r="G45" s="112">
        <v>1.75</v>
      </c>
      <c r="H45" s="112">
        <v>0</v>
      </c>
      <c r="I45" s="112">
        <f t="shared" si="0"/>
        <v>12.95</v>
      </c>
      <c r="J45" s="88">
        <f t="shared" si="1"/>
        <v>309.81599999999997</v>
      </c>
      <c r="K45" s="88">
        <f t="shared" si="2"/>
        <v>357.48</v>
      </c>
      <c r="L45" s="88">
        <f t="shared" si="3"/>
        <v>104.265</v>
      </c>
      <c r="M45" s="88">
        <f t="shared" si="4"/>
        <v>0</v>
      </c>
      <c r="N45" s="88">
        <f t="shared" si="5"/>
        <v>771.56099999999992</v>
      </c>
      <c r="O45" s="88"/>
    </row>
    <row r="46" spans="1:17" ht="30.75" thickBot="1">
      <c r="A46" s="85">
        <v>30.4</v>
      </c>
      <c r="B46" s="90" t="s">
        <v>165</v>
      </c>
      <c r="C46" s="85" t="s">
        <v>122</v>
      </c>
      <c r="D46" s="92">
        <v>59.58</v>
      </c>
      <c r="E46" s="112">
        <v>1.5</v>
      </c>
      <c r="F46" s="112">
        <v>2.5</v>
      </c>
      <c r="G46" s="112">
        <v>1.25</v>
      </c>
      <c r="H46" s="112">
        <v>0</v>
      </c>
      <c r="I46" s="112">
        <f t="shared" si="0"/>
        <v>5.25</v>
      </c>
      <c r="J46" s="88">
        <f t="shared" si="1"/>
        <v>89.37</v>
      </c>
      <c r="K46" s="88">
        <f t="shared" si="2"/>
        <v>148.94999999999999</v>
      </c>
      <c r="L46" s="88">
        <f t="shared" si="3"/>
        <v>74.474999999999994</v>
      </c>
      <c r="M46" s="88">
        <f t="shared" si="4"/>
        <v>0</v>
      </c>
      <c r="N46" s="88">
        <f t="shared" si="5"/>
        <v>312.79500000000002</v>
      </c>
      <c r="O46" s="88"/>
    </row>
    <row r="47" spans="1:17" ht="16.5" thickBot="1">
      <c r="A47" s="81">
        <v>40</v>
      </c>
      <c r="B47" s="379" t="s">
        <v>8</v>
      </c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1"/>
      <c r="N47" s="82">
        <f>SUM(N48:N51)</f>
        <v>4653.0730666666668</v>
      </c>
      <c r="O47" s="83"/>
      <c r="P47" s="84">
        <f>+N47/N68</f>
        <v>0.3910201236688377</v>
      </c>
    </row>
    <row r="48" spans="1:17" ht="60">
      <c r="A48" s="85">
        <v>40.1</v>
      </c>
      <c r="B48" s="90" t="s">
        <v>136</v>
      </c>
      <c r="C48" s="93" t="s">
        <v>137</v>
      </c>
      <c r="D48" s="92">
        <f>+'Wood Rural'!Q656</f>
        <v>1502.3333333333333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676.05</v>
      </c>
      <c r="K48" s="88">
        <f t="shared" si="2"/>
        <v>1502.3333333333333</v>
      </c>
      <c r="L48" s="88">
        <f t="shared" si="3"/>
        <v>150.23333333333332</v>
      </c>
      <c r="M48" s="88">
        <f t="shared" si="4"/>
        <v>0</v>
      </c>
      <c r="N48" s="88">
        <f t="shared" si="5"/>
        <v>2328.6166666666668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80.599999999999994</v>
      </c>
      <c r="G49" s="94">
        <v>20</v>
      </c>
      <c r="H49" s="88">
        <v>0</v>
      </c>
      <c r="I49" s="88">
        <f t="shared" si="0"/>
        <v>100.6</v>
      </c>
      <c r="J49" s="88">
        <f t="shared" si="1"/>
        <v>0</v>
      </c>
      <c r="K49" s="88">
        <f t="shared" si="2"/>
        <v>80.599999999999994</v>
      </c>
      <c r="L49" s="88">
        <f t="shared" si="3"/>
        <v>20</v>
      </c>
      <c r="M49" s="88">
        <f t="shared" si="4"/>
        <v>0</v>
      </c>
      <c r="N49" s="88">
        <f t="shared" si="5"/>
        <v>100.6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1502.3333333333333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300.46666666666664</v>
      </c>
      <c r="K50" s="88">
        <f t="shared" si="2"/>
        <v>75.11666666666666</v>
      </c>
      <c r="L50" s="88">
        <f t="shared" si="3"/>
        <v>120.18666666666667</v>
      </c>
      <c r="M50" s="88">
        <f t="shared" si="4"/>
        <v>0</v>
      </c>
      <c r="N50" s="88">
        <f t="shared" si="5"/>
        <v>495.77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v>84.96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467.28</v>
      </c>
      <c r="K51" s="88">
        <f t="shared" si="2"/>
        <v>1260.8063999999999</v>
      </c>
      <c r="L51" s="88">
        <f t="shared" si="3"/>
        <v>0</v>
      </c>
      <c r="M51" s="88">
        <f t="shared" si="4"/>
        <v>0</v>
      </c>
      <c r="N51" s="88">
        <f t="shared" si="5"/>
        <v>1728.0863999999999</v>
      </c>
      <c r="O51" s="88"/>
    </row>
    <row r="52" spans="1:16" ht="16.5" thickBot="1">
      <c r="A52" s="81">
        <v>50</v>
      </c>
      <c r="B52" s="379" t="s">
        <v>142</v>
      </c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1"/>
      <c r="N52" s="82">
        <f>+N53+N54</f>
        <v>1540.6239583333333</v>
      </c>
      <c r="O52" s="83"/>
      <c r="P52" s="84">
        <f>+N52/N68</f>
        <v>0.12946604579029913</v>
      </c>
    </row>
    <row r="53" spans="1:16" ht="45">
      <c r="A53" s="85">
        <v>50.1</v>
      </c>
      <c r="B53" s="90" t="s">
        <v>215</v>
      </c>
      <c r="C53" s="85" t="s">
        <v>137</v>
      </c>
      <c r="D53" s="92">
        <f>+'Wood Rural'!Q729</f>
        <v>522.60416666666663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235.171875</v>
      </c>
      <c r="K53" s="88">
        <f t="shared" si="2"/>
        <v>522.60416666666663</v>
      </c>
      <c r="L53" s="88">
        <f t="shared" si="3"/>
        <v>52.260416666666664</v>
      </c>
      <c r="M53" s="88">
        <f t="shared" si="4"/>
        <v>0</v>
      </c>
      <c r="N53" s="88">
        <f t="shared" si="5"/>
        <v>810.03645833333326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87">
        <v>69.25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155.8125</v>
      </c>
      <c r="K54" s="88">
        <f t="shared" si="2"/>
        <v>529.76250000000005</v>
      </c>
      <c r="L54" s="88">
        <f t="shared" si="3"/>
        <v>45.012500000000003</v>
      </c>
      <c r="M54" s="88">
        <f t="shared" si="4"/>
        <v>0</v>
      </c>
      <c r="N54" s="88">
        <f t="shared" si="5"/>
        <v>730.58750000000009</v>
      </c>
      <c r="O54" s="88"/>
    </row>
    <row r="55" spans="1:16" ht="16.5" thickBot="1">
      <c r="A55" s="81">
        <v>60</v>
      </c>
      <c r="B55" s="379" t="s">
        <v>145</v>
      </c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1"/>
      <c r="N55" s="82">
        <f>SUM(N56:N56)</f>
        <v>1395.2649999999999</v>
      </c>
      <c r="O55" s="83"/>
      <c r="P55" s="84">
        <f>+N55/N68</f>
        <v>0.11725083295148787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v>734.35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440.61</v>
      </c>
      <c r="K56" s="88">
        <f t="shared" si="2"/>
        <v>881.22</v>
      </c>
      <c r="L56" s="88">
        <f t="shared" si="3"/>
        <v>73.435000000000002</v>
      </c>
      <c r="M56" s="88">
        <f t="shared" si="4"/>
        <v>0</v>
      </c>
      <c r="N56" s="88">
        <f t="shared" si="5"/>
        <v>1395.2649999999999</v>
      </c>
      <c r="O56" s="88"/>
    </row>
    <row r="57" spans="1:16" ht="16.5" thickBot="1">
      <c r="A57" s="81">
        <v>70</v>
      </c>
      <c r="B57" s="379" t="s">
        <v>7</v>
      </c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1"/>
      <c r="N57" s="82">
        <f>+N58</f>
        <v>908.73900000000003</v>
      </c>
      <c r="O57" s="83"/>
      <c r="P57" s="84">
        <f>+N57/N68</f>
        <v>7.6365711664452385E-2</v>
      </c>
    </row>
    <row r="58" spans="1:16" ht="30.75" thickBot="1">
      <c r="A58" s="85">
        <v>70.3</v>
      </c>
      <c r="B58" s="90" t="s">
        <v>149</v>
      </c>
      <c r="C58" s="93" t="s">
        <v>122</v>
      </c>
      <c r="D58" s="92">
        <v>51.78</v>
      </c>
      <c r="E58" s="94">
        <v>5.5</v>
      </c>
      <c r="F58" s="94">
        <v>11</v>
      </c>
      <c r="G58" s="94">
        <v>1.05</v>
      </c>
      <c r="H58" s="94">
        <v>0</v>
      </c>
      <c r="I58" s="94">
        <f t="shared" si="0"/>
        <v>17.55</v>
      </c>
      <c r="J58" s="94">
        <f t="shared" si="1"/>
        <v>284.79000000000002</v>
      </c>
      <c r="K58" s="88">
        <f t="shared" si="2"/>
        <v>569.58000000000004</v>
      </c>
      <c r="L58" s="88">
        <f t="shared" si="3"/>
        <v>54.369000000000007</v>
      </c>
      <c r="M58" s="88">
        <f t="shared" si="4"/>
        <v>0</v>
      </c>
      <c r="N58" s="88">
        <f t="shared" si="5"/>
        <v>908.73900000000003</v>
      </c>
      <c r="O58" s="88"/>
    </row>
    <row r="59" spans="1:16" ht="16.5" thickBot="1">
      <c r="A59" s="81">
        <v>80</v>
      </c>
      <c r="B59" s="379" t="s">
        <v>150</v>
      </c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1"/>
      <c r="N59" s="82">
        <f>SUM(N60:N62)</f>
        <v>1442.25</v>
      </c>
      <c r="O59" s="83"/>
      <c r="P59" s="84">
        <f>+N59/N68</f>
        <v>0.12119920862652142</v>
      </c>
    </row>
    <row r="60" spans="1:16" ht="105">
      <c r="A60" s="85">
        <v>80.099999999999994</v>
      </c>
      <c r="B60" s="90" t="s">
        <v>217</v>
      </c>
      <c r="C60" s="85" t="s">
        <v>152</v>
      </c>
      <c r="D60" s="87">
        <v>6</v>
      </c>
      <c r="E60" s="88">
        <v>45</v>
      </c>
      <c r="F60" s="88">
        <v>102.5</v>
      </c>
      <c r="G60" s="88">
        <v>8</v>
      </c>
      <c r="H60" s="88">
        <v>0</v>
      </c>
      <c r="I60" s="88">
        <f t="shared" si="0"/>
        <v>155.5</v>
      </c>
      <c r="J60" s="88">
        <f t="shared" si="1"/>
        <v>270</v>
      </c>
      <c r="K60" s="88">
        <f t="shared" si="2"/>
        <v>615</v>
      </c>
      <c r="L60" s="88">
        <f t="shared" si="3"/>
        <v>48</v>
      </c>
      <c r="M60" s="88">
        <f t="shared" si="4"/>
        <v>0</v>
      </c>
      <c r="N60" s="88">
        <f t="shared" si="5"/>
        <v>933</v>
      </c>
      <c r="O60" s="88"/>
    </row>
    <row r="61" spans="1:16" ht="60">
      <c r="A61" s="85">
        <v>80.2</v>
      </c>
      <c r="B61" s="90" t="s">
        <v>218</v>
      </c>
      <c r="C61" s="85" t="s">
        <v>152</v>
      </c>
      <c r="D61" s="87">
        <v>2</v>
      </c>
      <c r="E61" s="88">
        <v>16.75</v>
      </c>
      <c r="F61" s="88">
        <v>93.25</v>
      </c>
      <c r="G61" s="88">
        <v>4</v>
      </c>
      <c r="H61" s="88">
        <v>0</v>
      </c>
      <c r="I61" s="88">
        <f t="shared" si="0"/>
        <v>114</v>
      </c>
      <c r="J61" s="88">
        <f t="shared" si="1"/>
        <v>33.5</v>
      </c>
      <c r="K61" s="88">
        <f t="shared" si="2"/>
        <v>186.5</v>
      </c>
      <c r="L61" s="88">
        <f t="shared" si="3"/>
        <v>8</v>
      </c>
      <c r="M61" s="88">
        <f t="shared" si="4"/>
        <v>0</v>
      </c>
      <c r="N61" s="88">
        <f t="shared" si="5"/>
        <v>228</v>
      </c>
      <c r="O61" s="88"/>
    </row>
    <row r="62" spans="1:16" ht="60.75" thickBot="1">
      <c r="A62" s="85">
        <v>80.3</v>
      </c>
      <c r="B62" s="90" t="s">
        <v>219</v>
      </c>
      <c r="C62" s="85" t="s">
        <v>152</v>
      </c>
      <c r="D62" s="87">
        <v>3</v>
      </c>
      <c r="E62" s="88">
        <v>12.75</v>
      </c>
      <c r="F62" s="88">
        <v>77</v>
      </c>
      <c r="G62" s="88">
        <v>4</v>
      </c>
      <c r="H62" s="88">
        <v>0</v>
      </c>
      <c r="I62" s="88">
        <f t="shared" si="0"/>
        <v>93.75</v>
      </c>
      <c r="J62" s="88">
        <f t="shared" si="1"/>
        <v>38.25</v>
      </c>
      <c r="K62" s="88">
        <f t="shared" si="2"/>
        <v>231</v>
      </c>
      <c r="L62" s="88">
        <f t="shared" si="3"/>
        <v>12</v>
      </c>
      <c r="M62" s="88">
        <f t="shared" si="4"/>
        <v>0</v>
      </c>
      <c r="N62" s="88">
        <f t="shared" si="5"/>
        <v>281.25</v>
      </c>
      <c r="O62" s="88"/>
    </row>
    <row r="63" spans="1:16" ht="16.5" thickBot="1">
      <c r="A63" s="81">
        <v>90</v>
      </c>
      <c r="B63" s="379" t="s">
        <v>155</v>
      </c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1"/>
      <c r="N63" s="82">
        <f>SUM(N64:N65)</f>
        <v>542.05799999999999</v>
      </c>
      <c r="O63" s="83"/>
      <c r="P63" s="84">
        <f>+N63/N68</f>
        <v>4.5551742506274882E-2</v>
      </c>
    </row>
    <row r="64" spans="1:16" ht="33" customHeight="1">
      <c r="A64" s="85">
        <v>90.1</v>
      </c>
      <c r="B64" s="90" t="s">
        <v>156</v>
      </c>
      <c r="C64" s="85" t="s">
        <v>122</v>
      </c>
      <c r="D64" s="92">
        <v>63.03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45.381599999999999</v>
      </c>
      <c r="K64" s="88">
        <f>+F64*D64</f>
        <v>220.60500000000002</v>
      </c>
      <c r="L64" s="88">
        <f>+G64*D64</f>
        <v>5.0423999999999998</v>
      </c>
      <c r="M64" s="88">
        <f>+H64*D64</f>
        <v>0</v>
      </c>
      <c r="N64" s="88">
        <f>+I64*D64</f>
        <v>271.029</v>
      </c>
      <c r="O64" s="88"/>
    </row>
    <row r="65" spans="1:16" ht="33" customHeight="1" thickBot="1">
      <c r="A65" s="85">
        <v>90.2</v>
      </c>
      <c r="B65" s="90" t="s">
        <v>157</v>
      </c>
      <c r="C65" s="85" t="s">
        <v>122</v>
      </c>
      <c r="D65" s="92">
        <v>63.03</v>
      </c>
      <c r="E65" s="94">
        <v>0.72</v>
      </c>
      <c r="F65" s="94">
        <v>3.5</v>
      </c>
      <c r="G65" s="94">
        <v>0.08</v>
      </c>
      <c r="H65" s="94">
        <v>0</v>
      </c>
      <c r="I65" s="94">
        <f>+E65+F65+G65+H65</f>
        <v>4.3</v>
      </c>
      <c r="J65" s="88">
        <f>+E65*D65</f>
        <v>45.381599999999999</v>
      </c>
      <c r="K65" s="88">
        <f>+F65*D65</f>
        <v>220.60500000000002</v>
      </c>
      <c r="L65" s="88">
        <f>+G65*D65</f>
        <v>5.0423999999999998</v>
      </c>
      <c r="M65" s="88">
        <f>+H65*D65</f>
        <v>0</v>
      </c>
      <c r="N65" s="88">
        <f>+I65*D65</f>
        <v>271.029</v>
      </c>
      <c r="O65" s="88"/>
    </row>
    <row r="66" spans="1:16" ht="16.5" thickBot="1">
      <c r="A66" s="81">
        <v>100</v>
      </c>
      <c r="B66" s="379" t="s">
        <v>158</v>
      </c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1"/>
      <c r="N66" s="82">
        <f>SUM(N67)</f>
        <v>31.86</v>
      </c>
      <c r="O66" s="83"/>
      <c r="P66" s="84">
        <f>+N66/N68</f>
        <v>2.677349132841721E-3</v>
      </c>
    </row>
    <row r="67" spans="1:16" ht="18" thickBot="1">
      <c r="A67" s="85">
        <v>100.1</v>
      </c>
      <c r="B67" s="86" t="s">
        <v>159</v>
      </c>
      <c r="C67" s="85" t="s">
        <v>122</v>
      </c>
      <c r="D67" s="87">
        <f>+D36</f>
        <v>63.72</v>
      </c>
      <c r="E67" s="88">
        <v>0.3</v>
      </c>
      <c r="F67" s="88">
        <v>0</v>
      </c>
      <c r="G67" s="88">
        <v>0.2</v>
      </c>
      <c r="H67" s="88">
        <v>0</v>
      </c>
      <c r="I67" s="88">
        <f>+E67+F67+G67+H67</f>
        <v>0.5</v>
      </c>
      <c r="J67" s="88">
        <f>+E67*D67</f>
        <v>19.116</v>
      </c>
      <c r="K67" s="88">
        <f>+F67*D67</f>
        <v>0</v>
      </c>
      <c r="L67" s="88">
        <f>+G67*D67</f>
        <v>12.744</v>
      </c>
      <c r="M67" s="88">
        <f>+H67*D67</f>
        <v>0</v>
      </c>
      <c r="N67" s="88">
        <f>+I67*D67</f>
        <v>31.86</v>
      </c>
      <c r="O67" s="88"/>
    </row>
    <row r="68" spans="1:16" ht="16.5" thickBot="1">
      <c r="A68" s="95"/>
      <c r="B68" s="388" t="s">
        <v>160</v>
      </c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90"/>
      <c r="N68" s="96">
        <f>+N66+N63+N59+N57+N55+N52+N47+N42+N38+N35</f>
        <v>11899.830175000001</v>
      </c>
      <c r="O68" s="97">
        <f>+G22</f>
        <v>10482.009024999999</v>
      </c>
      <c r="P68" s="98">
        <f>+SUM(P35:P66)</f>
        <v>0.99999999999999989</v>
      </c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85" t="s">
        <v>96</v>
      </c>
      <c r="B70" s="386"/>
      <c r="C70" s="386"/>
      <c r="D70" s="386"/>
      <c r="E70" s="386"/>
      <c r="F70" s="386"/>
      <c r="G70" s="386"/>
      <c r="H70" s="386"/>
      <c r="I70" s="386"/>
      <c r="J70" s="386"/>
      <c r="K70" s="386"/>
      <c r="L70" s="386"/>
      <c r="M70" s="386"/>
      <c r="N70" s="387"/>
      <c r="O70" s="80"/>
    </row>
    <row r="71" spans="1:16" ht="16.5" thickBot="1">
      <c r="A71" s="81">
        <v>10</v>
      </c>
      <c r="B71" s="379" t="s">
        <v>120</v>
      </c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1"/>
      <c r="N71" s="82">
        <f>+SUM(N72:N73)</f>
        <v>2.9016000000000002</v>
      </c>
      <c r="O71" s="83"/>
      <c r="P71" s="84">
        <f>+N71/N101</f>
        <v>1.7251418209892763E-3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3.72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0.55800000000000005</v>
      </c>
      <c r="K72" s="88">
        <f>+F72*D72</f>
        <v>0</v>
      </c>
      <c r="L72" s="88">
        <f>+G72*D72</f>
        <v>0.74400000000000011</v>
      </c>
      <c r="M72" s="88">
        <f>+H72*D72</f>
        <v>0</v>
      </c>
      <c r="N72" s="88">
        <f>+I72*D72</f>
        <v>1.302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3.72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0.66959999999999997</v>
      </c>
      <c r="K73" s="88">
        <f>+F73*D73</f>
        <v>0.55800000000000005</v>
      </c>
      <c r="L73" s="88">
        <f>+G73*D73</f>
        <v>0.37200000000000005</v>
      </c>
      <c r="M73" s="88">
        <f>+H73*D73</f>
        <v>0</v>
      </c>
      <c r="N73" s="88">
        <f>+I73*D73</f>
        <v>1.5995999999999999</v>
      </c>
      <c r="O73" s="88"/>
    </row>
    <row r="74" spans="1:16" ht="16.5" thickBot="1">
      <c r="A74" s="81">
        <v>20</v>
      </c>
      <c r="B74" s="379" t="s">
        <v>124</v>
      </c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1"/>
      <c r="N74" s="82">
        <f>+N75+N76+N77</f>
        <v>10.837800000000001</v>
      </c>
      <c r="O74" s="83"/>
      <c r="P74" s="84">
        <f>+N74/N101</f>
        <v>6.4435973350970427E-3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1.1100000000000001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0.66600000000000004</v>
      </c>
      <c r="K75" s="88">
        <f>+F75*D75</f>
        <v>0</v>
      </c>
      <c r="L75" s="88">
        <f>+G75*D75</f>
        <v>0.69930000000000003</v>
      </c>
      <c r="M75" s="88">
        <f>+H75*D75</f>
        <v>0</v>
      </c>
      <c r="N75" s="88">
        <f>+I75*D75</f>
        <v>1.3653000000000002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1.86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0.93</v>
      </c>
      <c r="K76" s="88">
        <f>+F76*D76</f>
        <v>1.86</v>
      </c>
      <c r="L76" s="88">
        <f>+G76*D76</f>
        <v>1.395</v>
      </c>
      <c r="M76" s="88">
        <f>+H76*D76</f>
        <v>0</v>
      </c>
      <c r="N76" s="88">
        <f>+I76*D76</f>
        <v>4.1850000000000005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1.41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1.41</v>
      </c>
      <c r="K77" s="88">
        <f>+F77*D77</f>
        <v>0</v>
      </c>
      <c r="L77" s="88">
        <f>+G77*D77</f>
        <v>3.8774999999999999</v>
      </c>
      <c r="M77" s="88">
        <f>+H77*D77</f>
        <v>0</v>
      </c>
      <c r="N77" s="88">
        <f>+I77*D77</f>
        <v>5.2874999999999996</v>
      </c>
      <c r="O77" s="88"/>
    </row>
    <row r="78" spans="1:16" ht="16.5" thickBot="1">
      <c r="A78" s="81">
        <v>30</v>
      </c>
      <c r="B78" s="379" t="s">
        <v>171</v>
      </c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1"/>
      <c r="N78" s="82">
        <f>SUM(N79:O80)</f>
        <v>367.29330000000004</v>
      </c>
      <c r="O78" s="83"/>
      <c r="P78" s="84">
        <f>+N78/N101</f>
        <v>0.2183736670799423</v>
      </c>
    </row>
    <row r="79" spans="1:16" ht="30">
      <c r="A79" s="85">
        <v>30.1</v>
      </c>
      <c r="B79" s="90" t="s">
        <v>172</v>
      </c>
      <c r="C79" s="93" t="s">
        <v>126</v>
      </c>
      <c r="D79" s="92">
        <v>29.76</v>
      </c>
      <c r="E79" s="94">
        <v>6</v>
      </c>
      <c r="F79" s="94">
        <v>0</v>
      </c>
      <c r="G79" s="94">
        <v>1.58</v>
      </c>
      <c r="H79" s="88">
        <v>0</v>
      </c>
      <c r="I79" s="88">
        <f>+E79+F79+G79+H79</f>
        <v>7.58</v>
      </c>
      <c r="J79" s="88">
        <f>+E79*D79</f>
        <v>178.56</v>
      </c>
      <c r="K79" s="88">
        <f>+F79*D79</f>
        <v>0</v>
      </c>
      <c r="L79" s="88">
        <f>+G79*D79</f>
        <v>47.020800000000001</v>
      </c>
      <c r="M79" s="88">
        <f>+H79*D79</f>
        <v>0</v>
      </c>
      <c r="N79" s="88">
        <f>+I79*D79</f>
        <v>225.58080000000001</v>
      </c>
      <c r="O79" s="88"/>
    </row>
    <row r="80" spans="1:16" ht="30.75" thickBot="1">
      <c r="A80" s="85">
        <v>30.2</v>
      </c>
      <c r="B80" s="90" t="s">
        <v>128</v>
      </c>
      <c r="C80" s="93" t="s">
        <v>126</v>
      </c>
      <c r="D80" s="92">
        <v>37.79</v>
      </c>
      <c r="E80" s="94">
        <v>1</v>
      </c>
      <c r="F80" s="94">
        <v>0</v>
      </c>
      <c r="G80" s="94">
        <v>2.75</v>
      </c>
      <c r="H80" s="88">
        <v>0</v>
      </c>
      <c r="I80" s="88">
        <f>+E80+F80+G80+H80</f>
        <v>3.75</v>
      </c>
      <c r="J80" s="88">
        <f>+E80*D80</f>
        <v>37.79</v>
      </c>
      <c r="K80" s="88">
        <f>+F80*D80</f>
        <v>0</v>
      </c>
      <c r="L80" s="88">
        <f>+G80*D80</f>
        <v>103.9225</v>
      </c>
      <c r="M80" s="88">
        <f>+H80*D80</f>
        <v>0</v>
      </c>
      <c r="N80" s="88">
        <f>+I80*D80</f>
        <v>141.71250000000001</v>
      </c>
      <c r="O80" s="88"/>
    </row>
    <row r="81" spans="1:16" ht="16.5" thickBot="1">
      <c r="A81" s="81">
        <v>40</v>
      </c>
      <c r="B81" s="379" t="s">
        <v>8</v>
      </c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1"/>
      <c r="N81" s="82">
        <f>SUM(N82:O86)</f>
        <v>678.81759999999997</v>
      </c>
      <c r="O81" s="83"/>
      <c r="P81" s="84">
        <f>+N81/N101</f>
        <v>0.40358996091245175</v>
      </c>
    </row>
    <row r="82" spans="1:16" ht="60">
      <c r="A82" s="85">
        <v>40.1</v>
      </c>
      <c r="B82" s="90" t="s">
        <v>162</v>
      </c>
      <c r="C82" s="93" t="s">
        <v>137</v>
      </c>
      <c r="D82" s="92">
        <f>+'Wood Rural'!Q271</f>
        <v>196</v>
      </c>
      <c r="E82" s="94">
        <v>0.45</v>
      </c>
      <c r="F82" s="94">
        <v>1</v>
      </c>
      <c r="G82" s="94">
        <v>0.1</v>
      </c>
      <c r="H82" s="94">
        <v>0</v>
      </c>
      <c r="I82" s="88">
        <f>+E82+F82+G82+H82</f>
        <v>1.55</v>
      </c>
      <c r="J82" s="88">
        <f>+E82*D82</f>
        <v>88.2</v>
      </c>
      <c r="K82" s="88">
        <f>+F82*D82</f>
        <v>196</v>
      </c>
      <c r="L82" s="88">
        <f>+G82*D82</f>
        <v>19.600000000000001</v>
      </c>
      <c r="M82" s="88">
        <f>+H82*D82</f>
        <v>0</v>
      </c>
      <c r="N82" s="88">
        <f>+I82*D82</f>
        <v>303.8</v>
      </c>
      <c r="O82" s="88"/>
    </row>
    <row r="83" spans="1:16">
      <c r="A83" s="85">
        <v>40.200000000000003</v>
      </c>
      <c r="B83" s="90" t="s">
        <v>138</v>
      </c>
      <c r="C83" s="93" t="s">
        <v>139</v>
      </c>
      <c r="D83" s="92">
        <v>1</v>
      </c>
      <c r="E83" s="94">
        <v>0</v>
      </c>
      <c r="F83" s="94">
        <v>20.149999999999999</v>
      </c>
      <c r="G83" s="94">
        <v>5</v>
      </c>
      <c r="H83" s="94">
        <v>0</v>
      </c>
      <c r="I83" s="88">
        <f>+E83+F83+G83+H83</f>
        <v>25.15</v>
      </c>
      <c r="J83" s="88">
        <f>+E83*D83</f>
        <v>0</v>
      </c>
      <c r="K83" s="88">
        <f>+F83*D83</f>
        <v>20.149999999999999</v>
      </c>
      <c r="L83" s="88">
        <f>+G83*D83</f>
        <v>5</v>
      </c>
      <c r="M83" s="88">
        <f>+H83*D83</f>
        <v>0</v>
      </c>
      <c r="N83" s="88">
        <f>+I83*D83</f>
        <v>25.15</v>
      </c>
      <c r="O83" s="88"/>
    </row>
    <row r="84" spans="1:16" ht="60">
      <c r="A84" s="85">
        <v>40.299999999999997</v>
      </c>
      <c r="B84" s="90" t="s">
        <v>163</v>
      </c>
      <c r="C84" s="93" t="s">
        <v>137</v>
      </c>
      <c r="D84" s="92">
        <f>+D82</f>
        <v>196</v>
      </c>
      <c r="E84" s="94">
        <v>0.2</v>
      </c>
      <c r="F84" s="94">
        <v>0.05</v>
      </c>
      <c r="G84" s="94">
        <v>0.08</v>
      </c>
      <c r="H84" s="94">
        <v>0</v>
      </c>
      <c r="I84" s="88">
        <f>+E84+F84+G84+H84</f>
        <v>0.33</v>
      </c>
      <c r="J84" s="88">
        <f>+E84*D84</f>
        <v>39.200000000000003</v>
      </c>
      <c r="K84" s="88">
        <f>+F84*D84</f>
        <v>9.8000000000000007</v>
      </c>
      <c r="L84" s="88">
        <f>+G84*D84</f>
        <v>15.68</v>
      </c>
      <c r="M84" s="88">
        <f>+H84*D84</f>
        <v>0</v>
      </c>
      <c r="N84" s="88">
        <f>+I84*D84</f>
        <v>64.680000000000007</v>
      </c>
      <c r="O84" s="88"/>
    </row>
    <row r="85" spans="1:16" ht="45">
      <c r="A85" s="85">
        <v>40.4</v>
      </c>
      <c r="B85" s="90" t="s">
        <v>141</v>
      </c>
      <c r="C85" s="93" t="s">
        <v>122</v>
      </c>
      <c r="D85" s="92">
        <v>13.14</v>
      </c>
      <c r="E85" s="94">
        <v>5.5</v>
      </c>
      <c r="F85" s="94">
        <v>14.84</v>
      </c>
      <c r="G85" s="94">
        <v>0</v>
      </c>
      <c r="H85" s="94">
        <v>0</v>
      </c>
      <c r="I85" s="88">
        <f>+E85+F85+G85+H85</f>
        <v>20.34</v>
      </c>
      <c r="J85" s="88">
        <f>+E85*D85</f>
        <v>72.27000000000001</v>
      </c>
      <c r="K85" s="88">
        <f>+F85*D85</f>
        <v>194.99760000000001</v>
      </c>
      <c r="L85" s="88">
        <f>+G85*D85</f>
        <v>0</v>
      </c>
      <c r="M85" s="88">
        <f>+H85*D85</f>
        <v>0</v>
      </c>
      <c r="N85" s="88">
        <f>+I85*D85</f>
        <v>267.26760000000002</v>
      </c>
      <c r="O85" s="88"/>
    </row>
    <row r="86" spans="1:16" ht="30.75" thickBot="1">
      <c r="A86" s="85">
        <v>40.5</v>
      </c>
      <c r="B86" s="90" t="s">
        <v>173</v>
      </c>
      <c r="C86" s="85" t="s">
        <v>122</v>
      </c>
      <c r="D86" s="87">
        <v>0.64</v>
      </c>
      <c r="E86" s="88">
        <v>5.25</v>
      </c>
      <c r="F86" s="88">
        <v>20.75</v>
      </c>
      <c r="G86" s="88">
        <v>2</v>
      </c>
      <c r="H86" s="88">
        <v>0</v>
      </c>
      <c r="I86" s="88">
        <f>+E86+F86+G86+H86</f>
        <v>28</v>
      </c>
      <c r="J86" s="88">
        <f>+E86*D86</f>
        <v>3.36</v>
      </c>
      <c r="K86" s="88">
        <f>+F86*D86</f>
        <v>13.280000000000001</v>
      </c>
      <c r="L86" s="88">
        <f>+G86*D86</f>
        <v>1.28</v>
      </c>
      <c r="M86" s="88">
        <f>+H86*D86</f>
        <v>0</v>
      </c>
      <c r="N86" s="88">
        <f>+I86*D86</f>
        <v>17.920000000000002</v>
      </c>
      <c r="O86" s="88"/>
    </row>
    <row r="87" spans="1:16" ht="16.5" thickBot="1">
      <c r="A87" s="81">
        <v>50</v>
      </c>
      <c r="B87" s="379" t="s">
        <v>142</v>
      </c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1"/>
      <c r="N87" s="82">
        <f>+N88+N89+N90</f>
        <v>243.44437500000001</v>
      </c>
      <c r="O87" s="83"/>
      <c r="P87" s="84">
        <f>+N87/N101</f>
        <v>0.14473947904504281</v>
      </c>
    </row>
    <row r="88" spans="1:16" ht="30">
      <c r="A88" s="85">
        <v>50.1</v>
      </c>
      <c r="B88" s="90" t="s">
        <v>143</v>
      </c>
      <c r="C88" s="85" t="s">
        <v>137</v>
      </c>
      <c r="D88" s="92">
        <f>+'Wood Rural'!Q296</f>
        <v>90</v>
      </c>
      <c r="E88" s="94">
        <v>0.45</v>
      </c>
      <c r="F88" s="94">
        <v>1</v>
      </c>
      <c r="G88" s="94">
        <v>0.1</v>
      </c>
      <c r="H88" s="94">
        <v>0</v>
      </c>
      <c r="I88" s="88">
        <f>+E88+F88+G88+H88</f>
        <v>1.55</v>
      </c>
      <c r="J88" s="88">
        <f>+E88*D88</f>
        <v>40.5</v>
      </c>
      <c r="K88" s="88">
        <f>+F88*D88</f>
        <v>90</v>
      </c>
      <c r="L88" s="88">
        <f>+G88*D88</f>
        <v>9</v>
      </c>
      <c r="M88" s="88">
        <f>+H88*D88</f>
        <v>0</v>
      </c>
      <c r="N88" s="88">
        <f>+I88*D88</f>
        <v>139.5</v>
      </c>
      <c r="O88" s="88"/>
    </row>
    <row r="89" spans="1:16">
      <c r="A89" s="85">
        <v>50.2</v>
      </c>
      <c r="B89" s="90" t="s">
        <v>174</v>
      </c>
      <c r="C89" s="85" t="s">
        <v>137</v>
      </c>
      <c r="D89" s="92">
        <f>+'Wood Rural'!Q297+'Wood Rural'!Q298</f>
        <v>26.5625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11.953125</v>
      </c>
      <c r="K89" s="88">
        <f>+F89*D89</f>
        <v>26.5625</v>
      </c>
      <c r="L89" s="88">
        <f>+G89*D89</f>
        <v>2.65625</v>
      </c>
      <c r="M89" s="88">
        <f>+H89*D89</f>
        <v>0</v>
      </c>
      <c r="N89" s="88">
        <f>+I89*D89</f>
        <v>41.171875</v>
      </c>
      <c r="O89" s="88"/>
    </row>
    <row r="90" spans="1:16" ht="45.75" thickBot="1">
      <c r="A90" s="85">
        <v>50.3</v>
      </c>
      <c r="B90" s="90" t="s">
        <v>175</v>
      </c>
      <c r="C90" s="85" t="s">
        <v>122</v>
      </c>
      <c r="D90" s="87">
        <v>5.95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13.387500000000001</v>
      </c>
      <c r="K90" s="88">
        <f>+F90*D90</f>
        <v>45.517500000000005</v>
      </c>
      <c r="L90" s="88">
        <f>+G90*D90</f>
        <v>3.8675000000000002</v>
      </c>
      <c r="M90" s="88">
        <f>+H90*D90</f>
        <v>0</v>
      </c>
      <c r="N90" s="88">
        <f>+I90*D90</f>
        <v>62.772500000000008</v>
      </c>
      <c r="O90" s="88"/>
    </row>
    <row r="91" spans="1:16" ht="16.5" thickBot="1">
      <c r="A91" s="81">
        <v>60</v>
      </c>
      <c r="B91" s="379" t="s">
        <v>7</v>
      </c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1"/>
      <c r="N91" s="82">
        <f>+N92+N93</f>
        <v>108.28999999999999</v>
      </c>
      <c r="O91" s="83"/>
      <c r="P91" s="84">
        <f>+N91/N101</f>
        <v>6.438365308620371E-2</v>
      </c>
    </row>
    <row r="92" spans="1:16" ht="17.25">
      <c r="A92" s="85">
        <v>60.1</v>
      </c>
      <c r="B92" s="101" t="s">
        <v>176</v>
      </c>
      <c r="C92" s="93" t="s">
        <v>122</v>
      </c>
      <c r="D92" s="92">
        <v>5.95</v>
      </c>
      <c r="E92" s="88">
        <v>5.2</v>
      </c>
      <c r="F92" s="88">
        <v>6</v>
      </c>
      <c r="G92" s="88">
        <v>1.75</v>
      </c>
      <c r="H92" s="88">
        <v>0</v>
      </c>
      <c r="I92" s="88">
        <f>+E92+F92+G92+H92</f>
        <v>12.95</v>
      </c>
      <c r="J92" s="88">
        <f>+E92*D92</f>
        <v>30.94</v>
      </c>
      <c r="K92" s="88">
        <f>+F92*D92</f>
        <v>35.700000000000003</v>
      </c>
      <c r="L92" s="88">
        <f>+G92*D92</f>
        <v>10.4125</v>
      </c>
      <c r="M92" s="88">
        <f>+H92*D92</f>
        <v>0</v>
      </c>
      <c r="N92" s="88">
        <f>+I92*D92</f>
        <v>77.052499999999995</v>
      </c>
      <c r="O92" s="88"/>
    </row>
    <row r="93" spans="1:16" ht="30.75" thickBot="1">
      <c r="A93" s="85">
        <v>60.2</v>
      </c>
      <c r="B93" s="90" t="s">
        <v>165</v>
      </c>
      <c r="C93" s="93" t="s">
        <v>122</v>
      </c>
      <c r="D93" s="92">
        <v>5.95</v>
      </c>
      <c r="E93" s="88">
        <v>1.5</v>
      </c>
      <c r="F93" s="88">
        <v>2.5</v>
      </c>
      <c r="G93" s="88">
        <v>1.25</v>
      </c>
      <c r="H93" s="88">
        <v>0</v>
      </c>
      <c r="I93" s="88">
        <f>+E93+F93+G93+H93</f>
        <v>5.25</v>
      </c>
      <c r="J93" s="88">
        <f>+E93*D93</f>
        <v>8.9250000000000007</v>
      </c>
      <c r="K93" s="88">
        <f>+F93*D93</f>
        <v>14.875</v>
      </c>
      <c r="L93" s="88">
        <f>+G93*D93</f>
        <v>7.4375</v>
      </c>
      <c r="M93" s="88">
        <f>+H93*D93</f>
        <v>0</v>
      </c>
      <c r="N93" s="88">
        <f>+I93*D93</f>
        <v>31.237500000000001</v>
      </c>
      <c r="O93" s="88"/>
    </row>
    <row r="94" spans="1:16" ht="16.5" thickBot="1">
      <c r="A94" s="81">
        <v>70</v>
      </c>
      <c r="B94" s="379" t="s">
        <v>150</v>
      </c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1"/>
      <c r="N94" s="82">
        <f>SUM(N95:N95)</f>
        <v>155.5</v>
      </c>
      <c r="O94" s="83"/>
      <c r="P94" s="84">
        <f>+N94/N101</f>
        <v>9.2452286036611681E-2</v>
      </c>
    </row>
    <row r="95" spans="1:16" ht="105.75" thickBot="1">
      <c r="A95" s="85">
        <v>70.099999999999994</v>
      </c>
      <c r="B95" s="90" t="s">
        <v>217</v>
      </c>
      <c r="C95" s="93" t="s">
        <v>152</v>
      </c>
      <c r="D95" s="92">
        <v>1</v>
      </c>
      <c r="E95" s="88">
        <v>45</v>
      </c>
      <c r="F95" s="88">
        <v>102.5</v>
      </c>
      <c r="G95" s="88">
        <v>8</v>
      </c>
      <c r="H95" s="88">
        <v>0</v>
      </c>
      <c r="I95" s="88">
        <f>+E95+F95+G95+H95</f>
        <v>155.5</v>
      </c>
      <c r="J95" s="88">
        <f>+E95*D95</f>
        <v>45</v>
      </c>
      <c r="K95" s="88">
        <f>+F95*D95</f>
        <v>102.5</v>
      </c>
      <c r="L95" s="88">
        <f>+G95*D95</f>
        <v>8</v>
      </c>
      <c r="M95" s="88">
        <f>+H95*D95</f>
        <v>0</v>
      </c>
      <c r="N95" s="88">
        <f>+I95*D95</f>
        <v>155.5</v>
      </c>
      <c r="O95" s="88"/>
    </row>
    <row r="96" spans="1:16" ht="16.5" thickBot="1">
      <c r="A96" s="81">
        <v>100</v>
      </c>
      <c r="B96" s="379" t="s">
        <v>155</v>
      </c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1"/>
      <c r="N96" s="82">
        <f>SUM(N97:N98)</f>
        <v>113.004</v>
      </c>
      <c r="O96" s="83"/>
      <c r="P96" s="84">
        <f>+N96/N101</f>
        <v>6.7186354542001711E-2</v>
      </c>
    </row>
    <row r="97" spans="1:16" ht="30">
      <c r="A97" s="85">
        <v>100.1</v>
      </c>
      <c r="B97" s="90" t="s">
        <v>156</v>
      </c>
      <c r="C97" s="93" t="s">
        <v>122</v>
      </c>
      <c r="D97" s="92">
        <v>13.14</v>
      </c>
      <c r="E97" s="94">
        <v>0.72</v>
      </c>
      <c r="F97" s="94">
        <v>3.5</v>
      </c>
      <c r="G97" s="94">
        <v>0.08</v>
      </c>
      <c r="H97" s="94">
        <v>0</v>
      </c>
      <c r="I97" s="88">
        <f>+E97+F97+G97+H97</f>
        <v>4.3</v>
      </c>
      <c r="J97" s="88">
        <f>+E97*D97</f>
        <v>9.4608000000000008</v>
      </c>
      <c r="K97" s="88">
        <f>+F97*D97</f>
        <v>45.99</v>
      </c>
      <c r="L97" s="88">
        <f>+G97*D97</f>
        <v>1.0512000000000001</v>
      </c>
      <c r="M97" s="88">
        <f>+H97*D97</f>
        <v>0</v>
      </c>
      <c r="N97" s="88">
        <f>+I97*D97</f>
        <v>56.502000000000002</v>
      </c>
      <c r="O97" s="88"/>
    </row>
    <row r="98" spans="1:16" ht="30.75" thickBot="1">
      <c r="A98" s="85">
        <v>100.2</v>
      </c>
      <c r="B98" s="90" t="s">
        <v>157</v>
      </c>
      <c r="C98" s="93" t="s">
        <v>122</v>
      </c>
      <c r="D98" s="92">
        <v>13.14</v>
      </c>
      <c r="E98" s="94">
        <v>0.72</v>
      </c>
      <c r="F98" s="94">
        <v>3.5</v>
      </c>
      <c r="G98" s="94">
        <v>0.08</v>
      </c>
      <c r="H98" s="94">
        <v>0</v>
      </c>
      <c r="I98" s="88">
        <f>+E98+F98+G98+H98</f>
        <v>4.3</v>
      </c>
      <c r="J98" s="88">
        <f>+E98*D98</f>
        <v>9.4608000000000008</v>
      </c>
      <c r="K98" s="88">
        <f>+F98*D98</f>
        <v>45.99</v>
      </c>
      <c r="L98" s="88">
        <f>+G98*D98</f>
        <v>1.0512000000000001</v>
      </c>
      <c r="M98" s="88">
        <f>+H98*D98</f>
        <v>0</v>
      </c>
      <c r="N98" s="88">
        <f>+I98*D98</f>
        <v>56.502000000000002</v>
      </c>
      <c r="O98" s="88"/>
    </row>
    <row r="99" spans="1:16" ht="16.5" thickBot="1">
      <c r="A99" s="81">
        <v>110</v>
      </c>
      <c r="B99" s="379" t="s">
        <v>158</v>
      </c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1"/>
      <c r="N99" s="82">
        <f>SUM(N100)</f>
        <v>1.86</v>
      </c>
      <c r="O99" s="83"/>
      <c r="P99" s="84">
        <f>+N99/N101</f>
        <v>1.1058601416597924E-3</v>
      </c>
    </row>
    <row r="100" spans="1:16" ht="18" thickBot="1">
      <c r="A100" s="85">
        <v>110.1</v>
      </c>
      <c r="B100" s="86" t="s">
        <v>159</v>
      </c>
      <c r="C100" s="85" t="s">
        <v>122</v>
      </c>
      <c r="D100" s="87">
        <v>3.72</v>
      </c>
      <c r="E100" s="88">
        <v>0.3</v>
      </c>
      <c r="F100" s="88">
        <v>0</v>
      </c>
      <c r="G100" s="88">
        <v>0.2</v>
      </c>
      <c r="H100" s="88">
        <v>0</v>
      </c>
      <c r="I100" s="88">
        <f>+E100+F100+G100+H100</f>
        <v>0.5</v>
      </c>
      <c r="J100" s="88">
        <f>+E100*D100</f>
        <v>1.1160000000000001</v>
      </c>
      <c r="K100" s="88">
        <f>+F100*D100</f>
        <v>0</v>
      </c>
      <c r="L100" s="88">
        <f>+G100*D100</f>
        <v>0.74400000000000011</v>
      </c>
      <c r="M100" s="88">
        <f>+H100*D100</f>
        <v>0</v>
      </c>
      <c r="N100" s="88">
        <f>+I100*D100</f>
        <v>1.86</v>
      </c>
      <c r="O100" s="88"/>
    </row>
    <row r="101" spans="1:16" ht="16.5" thickBot="1">
      <c r="A101" s="95"/>
      <c r="B101" s="388" t="s">
        <v>160</v>
      </c>
      <c r="C101" s="389"/>
      <c r="D101" s="389"/>
      <c r="E101" s="389"/>
      <c r="F101" s="389"/>
      <c r="G101" s="389"/>
      <c r="H101" s="389"/>
      <c r="I101" s="389"/>
      <c r="J101" s="389"/>
      <c r="K101" s="389"/>
      <c r="L101" s="389"/>
      <c r="M101" s="390"/>
      <c r="N101" s="96">
        <f>+N99+N96+N94+N91+N87+N81+N78+N74+N71</f>
        <v>1681.9486749999999</v>
      </c>
      <c r="O101" s="97">
        <f>+K22</f>
        <v>1190.7659749999998</v>
      </c>
      <c r="P101" s="98">
        <f>+SUM(P71:P99)</f>
        <v>1.0000000000000002</v>
      </c>
    </row>
    <row r="102" spans="1:16" ht="16.5" thickBot="1"/>
    <row r="103" spans="1:16" ht="24" thickBot="1">
      <c r="A103" s="385" t="s">
        <v>98</v>
      </c>
      <c r="B103" s="386"/>
      <c r="C103" s="386"/>
      <c r="D103" s="386"/>
      <c r="E103" s="386"/>
      <c r="F103" s="386"/>
      <c r="G103" s="386"/>
      <c r="H103" s="386"/>
      <c r="I103" s="386"/>
      <c r="J103" s="386"/>
      <c r="K103" s="386"/>
      <c r="L103" s="386"/>
      <c r="M103" s="386"/>
      <c r="N103" s="387"/>
    </row>
    <row r="104" spans="1:16" ht="16.5" thickBot="1">
      <c r="A104" s="81">
        <v>10</v>
      </c>
      <c r="B104" s="379" t="s">
        <v>186</v>
      </c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1"/>
      <c r="N104" s="82">
        <f>SUM(N105:N109)</f>
        <v>1441</v>
      </c>
      <c r="P104" s="84">
        <f>+N104/N114</f>
        <v>0.51459323565227644</v>
      </c>
    </row>
    <row r="105" spans="1:16" ht="30">
      <c r="A105" s="85">
        <v>10.1</v>
      </c>
      <c r="B105" s="90" t="s">
        <v>187</v>
      </c>
      <c r="C105" s="85" t="s">
        <v>139</v>
      </c>
      <c r="D105" s="87">
        <v>1</v>
      </c>
      <c r="E105" s="88">
        <v>160</v>
      </c>
      <c r="F105" s="88">
        <v>191</v>
      </c>
      <c r="G105" s="88">
        <v>30</v>
      </c>
      <c r="H105" s="88">
        <v>0</v>
      </c>
      <c r="I105" s="88">
        <f>+E105+F105+G105+H105</f>
        <v>381</v>
      </c>
      <c r="J105" s="88">
        <f>+E105*D105</f>
        <v>160</v>
      </c>
      <c r="K105" s="88">
        <f>+F105*D105</f>
        <v>191</v>
      </c>
      <c r="L105" s="88">
        <f>+G105*D105</f>
        <v>30</v>
      </c>
      <c r="M105" s="88">
        <f>+H105*D105</f>
        <v>0</v>
      </c>
      <c r="N105" s="88">
        <f>+I105*D105</f>
        <v>381</v>
      </c>
    </row>
    <row r="106" spans="1:16" ht="30">
      <c r="A106" s="85">
        <v>10.199999999999999</v>
      </c>
      <c r="B106" s="90" t="s">
        <v>188</v>
      </c>
      <c r="C106" s="85" t="s">
        <v>152</v>
      </c>
      <c r="D106" s="87">
        <v>1</v>
      </c>
      <c r="E106" s="88">
        <v>15.5</v>
      </c>
      <c r="F106" s="88">
        <v>81.5</v>
      </c>
      <c r="G106" s="88">
        <v>4.5</v>
      </c>
      <c r="H106" s="88">
        <v>0</v>
      </c>
      <c r="I106" s="88">
        <f>+E106+F106+G106+H106</f>
        <v>101.5</v>
      </c>
      <c r="J106" s="88">
        <f>+E106*D106</f>
        <v>15.5</v>
      </c>
      <c r="K106" s="88">
        <f>+F106*D106</f>
        <v>81.5</v>
      </c>
      <c r="L106" s="88">
        <f>+G106*D106</f>
        <v>4.5</v>
      </c>
      <c r="M106" s="88">
        <f>+H106*D106</f>
        <v>0</v>
      </c>
      <c r="N106" s="88">
        <f>+I106*D106</f>
        <v>101.5</v>
      </c>
    </row>
    <row r="107" spans="1:16">
      <c r="A107" s="85">
        <v>10.3</v>
      </c>
      <c r="B107" s="86" t="s">
        <v>189</v>
      </c>
      <c r="C107" s="85" t="s">
        <v>152</v>
      </c>
      <c r="D107" s="87">
        <v>1</v>
      </c>
      <c r="E107" s="88">
        <v>0</v>
      </c>
      <c r="F107" s="88">
        <v>0</v>
      </c>
      <c r="G107" s="88">
        <v>0</v>
      </c>
      <c r="H107" s="88">
        <v>180</v>
      </c>
      <c r="I107" s="88">
        <f>+E107+F107+G107+H107</f>
        <v>180</v>
      </c>
      <c r="J107" s="88">
        <f>+E107*D107</f>
        <v>0</v>
      </c>
      <c r="K107" s="88">
        <f>+F107*D107</f>
        <v>0</v>
      </c>
      <c r="L107" s="88">
        <f>+G107*D107</f>
        <v>0</v>
      </c>
      <c r="M107" s="88">
        <f>+H107*D107</f>
        <v>180</v>
      </c>
      <c r="N107" s="88">
        <f>+I107*D107</f>
        <v>180</v>
      </c>
    </row>
    <row r="108" spans="1:16" ht="30">
      <c r="A108" s="85">
        <v>10.4</v>
      </c>
      <c r="B108" s="90" t="s">
        <v>190</v>
      </c>
      <c r="C108" s="85" t="s">
        <v>152</v>
      </c>
      <c r="D108" s="87">
        <v>1</v>
      </c>
      <c r="E108" s="88">
        <v>10.5</v>
      </c>
      <c r="F108" s="88">
        <v>42</v>
      </c>
      <c r="G108" s="88">
        <v>6</v>
      </c>
      <c r="H108" s="88">
        <v>0</v>
      </c>
      <c r="I108" s="88">
        <f>+E108+F108+G108+H108</f>
        <v>58.5</v>
      </c>
      <c r="J108" s="88">
        <f>+E108*D108</f>
        <v>10.5</v>
      </c>
      <c r="K108" s="88">
        <f>+F108*D108</f>
        <v>42</v>
      </c>
      <c r="L108" s="88">
        <f>+G108*D108</f>
        <v>6</v>
      </c>
      <c r="M108" s="88">
        <f>+H108*D108</f>
        <v>0</v>
      </c>
      <c r="N108" s="88">
        <f>+I108*D108</f>
        <v>58.5</v>
      </c>
    </row>
    <row r="109" spans="1:16" ht="30.75" thickBot="1">
      <c r="A109" s="85">
        <v>10.5</v>
      </c>
      <c r="B109" s="90" t="s">
        <v>191</v>
      </c>
      <c r="C109" s="85" t="s">
        <v>152</v>
      </c>
      <c r="D109" s="87">
        <v>1</v>
      </c>
      <c r="E109" s="88">
        <v>0</v>
      </c>
      <c r="F109" s="88">
        <v>0</v>
      </c>
      <c r="G109" s="88">
        <v>0</v>
      </c>
      <c r="H109" s="88">
        <v>720</v>
      </c>
      <c r="I109" s="88">
        <f>+E109+F109+G109+H109</f>
        <v>720</v>
      </c>
      <c r="J109" s="88">
        <f>+E109*D109</f>
        <v>0</v>
      </c>
      <c r="K109" s="88">
        <f>+F109*D109</f>
        <v>0</v>
      </c>
      <c r="L109" s="88">
        <f>+G109*D109</f>
        <v>0</v>
      </c>
      <c r="M109" s="88">
        <f>+H109*D109</f>
        <v>720</v>
      </c>
      <c r="N109" s="88">
        <f>+I109*D109</f>
        <v>720</v>
      </c>
    </row>
    <row r="110" spans="1:16" ht="16.5" thickBot="1">
      <c r="A110" s="81">
        <v>20</v>
      </c>
      <c r="B110" s="379" t="s">
        <v>192</v>
      </c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1"/>
      <c r="N110" s="82">
        <f>SUM(N111:O111)</f>
        <v>1182.27</v>
      </c>
      <c r="P110" s="84">
        <f>+N110/N114</f>
        <v>0.4221985737089638</v>
      </c>
    </row>
    <row r="111" spans="1:16" ht="75.75" thickBot="1">
      <c r="A111" s="85">
        <v>20.100000000000001</v>
      </c>
      <c r="B111" s="90" t="s">
        <v>193</v>
      </c>
      <c r="C111" s="85" t="s">
        <v>139</v>
      </c>
      <c r="D111" s="87">
        <v>1</v>
      </c>
      <c r="E111" s="88">
        <v>500</v>
      </c>
      <c r="F111" s="88">
        <v>677.77</v>
      </c>
      <c r="G111" s="88">
        <v>4.5</v>
      </c>
      <c r="H111" s="88">
        <v>0</v>
      </c>
      <c r="I111" s="88">
        <f>+E111+F111+G111+H111</f>
        <v>1182.27</v>
      </c>
      <c r="J111" s="88">
        <f>+E111*D111</f>
        <v>500</v>
      </c>
      <c r="K111" s="88">
        <f>+F111*D111</f>
        <v>677.77</v>
      </c>
      <c r="L111" s="88">
        <f>+G111*D111</f>
        <v>4.5</v>
      </c>
      <c r="M111" s="88">
        <f>+H111*D111</f>
        <v>0</v>
      </c>
      <c r="N111" s="88">
        <f>+I111*D111</f>
        <v>1182.27</v>
      </c>
    </row>
    <row r="112" spans="1:16" ht="16.5" thickBot="1">
      <c r="A112" s="81">
        <v>30</v>
      </c>
      <c r="B112" s="379" t="s">
        <v>194</v>
      </c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1"/>
      <c r="N112" s="82">
        <f>SUM(N113:O113)</f>
        <v>177</v>
      </c>
      <c r="P112" s="84">
        <f>+N112/N114</f>
        <v>6.3208190638759834E-2</v>
      </c>
    </row>
    <row r="113" spans="1:16" ht="30.75" thickBot="1">
      <c r="A113" s="85">
        <v>30.1</v>
      </c>
      <c r="B113" s="90" t="s">
        <v>195</v>
      </c>
      <c r="C113" s="85" t="s">
        <v>139</v>
      </c>
      <c r="D113" s="87">
        <v>1</v>
      </c>
      <c r="E113" s="88">
        <v>45</v>
      </c>
      <c r="F113" s="88">
        <v>120</v>
      </c>
      <c r="G113" s="88">
        <v>12</v>
      </c>
      <c r="H113" s="88">
        <v>0</v>
      </c>
      <c r="I113" s="88">
        <f>+E113+F113+G113+H113</f>
        <v>177</v>
      </c>
      <c r="J113" s="88">
        <f>+E113*D113</f>
        <v>45</v>
      </c>
      <c r="K113" s="88">
        <f>+F113*D113</f>
        <v>120</v>
      </c>
      <c r="L113" s="88">
        <f>+G113*D113</f>
        <v>12</v>
      </c>
      <c r="M113" s="88">
        <f>+H113*D113</f>
        <v>0</v>
      </c>
      <c r="N113" s="88">
        <f>+I113*D113</f>
        <v>177</v>
      </c>
    </row>
    <row r="114" spans="1:16" ht="16.5" thickBot="1">
      <c r="A114" s="95"/>
      <c r="B114" s="388" t="s">
        <v>160</v>
      </c>
      <c r="C114" s="389"/>
      <c r="D114" s="389"/>
      <c r="E114" s="389"/>
      <c r="F114" s="389"/>
      <c r="G114" s="389"/>
      <c r="H114" s="389"/>
      <c r="I114" s="389"/>
      <c r="J114" s="389"/>
      <c r="K114" s="389"/>
      <c r="L114" s="389"/>
      <c r="M114" s="390"/>
      <c r="N114" s="96">
        <f>+N110+N104+N112</f>
        <v>2800.27</v>
      </c>
      <c r="O114" s="97">
        <f>+M49</f>
        <v>0</v>
      </c>
      <c r="P114" s="84">
        <f>+SUM(P104:P113)</f>
        <v>1</v>
      </c>
    </row>
    <row r="116" spans="1:16">
      <c r="A116" s="391"/>
      <c r="B116" s="391"/>
      <c r="C116" s="391"/>
      <c r="D116" s="391"/>
      <c r="E116" s="391"/>
      <c r="F116" s="391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</row>
    <row r="118" spans="1:16" ht="21">
      <c r="A118" s="344" t="s">
        <v>244</v>
      </c>
      <c r="B118" s="344"/>
      <c r="C118" s="344"/>
      <c r="D118" s="344"/>
      <c r="E118" s="344"/>
      <c r="F118" s="344"/>
      <c r="G118" s="344"/>
      <c r="H118" s="344"/>
      <c r="I118" s="344"/>
      <c r="J118" s="344"/>
      <c r="K118" s="344"/>
      <c r="L118" s="344"/>
      <c r="M118" s="344"/>
      <c r="N118" s="344"/>
    </row>
    <row r="119" spans="1:16" ht="16.5" thickBot="1"/>
    <row r="120" spans="1:16" ht="32.25" customHeight="1" thickBot="1">
      <c r="A120" s="345" t="s">
        <v>92</v>
      </c>
      <c r="B120" s="346"/>
      <c r="C120" s="346"/>
      <c r="D120" s="346"/>
      <c r="E120" s="346"/>
      <c r="F120" s="347"/>
      <c r="G120" s="348" t="s">
        <v>213</v>
      </c>
      <c r="H120" s="398"/>
      <c r="I120" s="398"/>
      <c r="J120" s="349"/>
      <c r="K120" s="350" t="s">
        <v>96</v>
      </c>
      <c r="L120" s="351"/>
      <c r="M120" s="348" t="s">
        <v>98</v>
      </c>
      <c r="N120" s="349"/>
    </row>
    <row r="121" spans="1:16" ht="21" customHeight="1">
      <c r="A121" s="328" t="s">
        <v>99</v>
      </c>
      <c r="B121" s="329"/>
      <c r="C121" s="329"/>
      <c r="D121" s="330"/>
      <c r="E121" s="331">
        <f>+G121+K121+M121</f>
        <v>17845.21485</v>
      </c>
      <c r="F121" s="332"/>
      <c r="G121" s="333">
        <f>+N141</f>
        <v>12895.783775</v>
      </c>
      <c r="H121" s="399"/>
      <c r="I121" s="399"/>
      <c r="J121" s="334"/>
      <c r="K121" s="333">
        <f>+N149</f>
        <v>2149.161075</v>
      </c>
      <c r="L121" s="335"/>
      <c r="M121" s="333">
        <f>+N114</f>
        <v>2800.27</v>
      </c>
      <c r="N121" s="334"/>
    </row>
    <row r="122" spans="1:16" ht="21.75" thickBot="1">
      <c r="A122" s="336" t="s">
        <v>100</v>
      </c>
      <c r="B122" s="337"/>
      <c r="C122" s="337"/>
      <c r="D122" s="337"/>
      <c r="E122" s="338">
        <f>+G122+K122</f>
        <v>13244.231</v>
      </c>
      <c r="F122" s="339"/>
      <c r="G122" s="400">
        <f>+N52+N55+N57+N59+N63+N135</f>
        <v>11477.962625</v>
      </c>
      <c r="H122" s="401"/>
      <c r="I122" s="401"/>
      <c r="J122" s="402"/>
      <c r="K122" s="340">
        <f>+N87+N91+N94+N96+N144</f>
        <v>1766.2683750000001</v>
      </c>
      <c r="L122" s="341"/>
      <c r="M122" s="400"/>
      <c r="N122" s="402"/>
    </row>
    <row r="123" spans="1:16" ht="21.75" thickBot="1">
      <c r="A123" s="53"/>
      <c r="B123" s="53"/>
      <c r="C123" s="53"/>
      <c r="D123" s="53"/>
      <c r="E123" s="67"/>
      <c r="F123" s="67"/>
      <c r="G123" s="68"/>
      <c r="H123" s="68"/>
      <c r="I123" s="69"/>
      <c r="J123" s="70"/>
      <c r="K123" s="69"/>
      <c r="L123" s="70"/>
      <c r="M123" s="68"/>
      <c r="N123" s="66"/>
    </row>
    <row r="124" spans="1:16" ht="21.75" thickBot="1">
      <c r="A124" s="359" t="s">
        <v>101</v>
      </c>
      <c r="B124" s="360"/>
      <c r="C124" s="360"/>
      <c r="D124" s="360"/>
      <c r="E124" s="331">
        <f>+N53+N56+N88+N89+N136+N138+N139+N140+N145+N147+N148</f>
        <v>9055.2800000000007</v>
      </c>
      <c r="F124" s="332"/>
      <c r="G124" s="71">
        <f>+E124/E121</f>
        <v>0.50743463029810487</v>
      </c>
      <c r="H124" s="68"/>
      <c r="I124" s="361">
        <f>+E121-E124</f>
        <v>8789.9348499999996</v>
      </c>
      <c r="J124" s="361"/>
      <c r="K124" s="357"/>
      <c r="L124" s="357"/>
      <c r="M124" s="357"/>
      <c r="N124" s="357"/>
    </row>
    <row r="125" spans="1:16" ht="21.75" thickBot="1">
      <c r="A125" s="352" t="s">
        <v>102</v>
      </c>
      <c r="B125" s="353"/>
      <c r="C125" s="353"/>
      <c r="D125" s="353"/>
      <c r="E125" s="354">
        <f>+E25-L48-L49-L50-L51-L82-L83-L84-L85-L86+L136+L137+L138+L139+L140+L145+L146+L147+L148</f>
        <v>1400.858316666667</v>
      </c>
      <c r="F125" s="355"/>
      <c r="G125" s="72">
        <f>+E125/E121</f>
        <v>7.8500501587778132E-2</v>
      </c>
      <c r="H125" s="68"/>
      <c r="I125" s="362" t="s">
        <v>103</v>
      </c>
      <c r="J125" s="363"/>
      <c r="K125" s="363"/>
      <c r="L125" s="363"/>
      <c r="M125" s="364">
        <f>+E121-E124</f>
        <v>8789.9348499999996</v>
      </c>
      <c r="N125" s="365"/>
    </row>
    <row r="126" spans="1:16" ht="21">
      <c r="A126" s="352" t="s">
        <v>104</v>
      </c>
      <c r="B126" s="353"/>
      <c r="C126" s="353"/>
      <c r="D126" s="353"/>
      <c r="E126" s="354">
        <f>+E26-J48-J49-J50-J51-J82-J83-J84-J85-J86+J136+J137+J138+J139+J140+J145+J146+J147+J148</f>
        <v>5717.5688666666656</v>
      </c>
      <c r="F126" s="355"/>
      <c r="G126" s="72">
        <f>+E126/E121</f>
        <v>0.32039787218738169</v>
      </c>
      <c r="H126" s="68"/>
      <c r="I126" s="356"/>
      <c r="J126" s="356"/>
      <c r="K126" s="69"/>
      <c r="L126" s="70"/>
      <c r="M126" s="68"/>
      <c r="N126" s="66"/>
    </row>
    <row r="127" spans="1:16" ht="21">
      <c r="A127" s="352" t="s">
        <v>105</v>
      </c>
      <c r="B127" s="353"/>
      <c r="C127" s="353"/>
      <c r="D127" s="353"/>
      <c r="E127" s="354">
        <f>+E27-K48-K49-K50-K51-K82-K83-K84-K85-K86+K136+K138+K137+K139+K140+K145+K146+K147+K148</f>
        <v>9826.7876666666634</v>
      </c>
      <c r="F127" s="355"/>
      <c r="G127" s="72">
        <f>+E127/E121</f>
        <v>0.55066793811488701</v>
      </c>
      <c r="H127" s="68"/>
      <c r="I127" s="69"/>
      <c r="J127" s="357">
        <f>+E125+E126+E127+E128</f>
        <v>17845.214849999997</v>
      </c>
      <c r="K127" s="358"/>
      <c r="L127" s="70"/>
      <c r="M127" s="357"/>
      <c r="N127" s="357"/>
    </row>
    <row r="128" spans="1:16" ht="21.75" thickBot="1">
      <c r="A128" s="336" t="s">
        <v>106</v>
      </c>
      <c r="B128" s="337"/>
      <c r="C128" s="337"/>
      <c r="D128" s="337"/>
      <c r="E128" s="338">
        <f>+E28</f>
        <v>900</v>
      </c>
      <c r="F128" s="339"/>
      <c r="G128" s="72">
        <f>+E128/E121</f>
        <v>5.0433688109952905E-2</v>
      </c>
      <c r="H128" s="68"/>
      <c r="I128" s="69"/>
      <c r="J128" s="357"/>
      <c r="K128" s="358"/>
      <c r="L128" s="70"/>
      <c r="M128" s="357"/>
      <c r="N128" s="357"/>
    </row>
    <row r="129" spans="1:14" ht="16.5" thickBot="1"/>
    <row r="130" spans="1:14" ht="16.5" thickBot="1">
      <c r="A130" s="366" t="s">
        <v>107</v>
      </c>
      <c r="B130" s="367"/>
      <c r="C130" s="367"/>
      <c r="D130" s="367"/>
      <c r="E130" s="367"/>
      <c r="F130" s="367"/>
      <c r="G130" s="367"/>
      <c r="H130" s="367"/>
      <c r="I130" s="367"/>
      <c r="J130" s="367"/>
      <c r="K130" s="367"/>
      <c r="L130" s="367"/>
      <c r="M130" s="367"/>
      <c r="N130" s="368"/>
    </row>
    <row r="131" spans="1:14">
      <c r="A131" s="369" t="s">
        <v>108</v>
      </c>
      <c r="B131" s="371" t="s">
        <v>109</v>
      </c>
      <c r="C131" s="371" t="s">
        <v>110</v>
      </c>
      <c r="D131" s="373" t="s">
        <v>111</v>
      </c>
      <c r="E131" s="375" t="s">
        <v>112</v>
      </c>
      <c r="F131" s="376"/>
      <c r="G131" s="376"/>
      <c r="H131" s="376"/>
      <c r="I131" s="376"/>
      <c r="J131" s="369" t="s">
        <v>113</v>
      </c>
      <c r="K131" s="371"/>
      <c r="L131" s="371"/>
      <c r="M131" s="371"/>
      <c r="N131" s="377"/>
    </row>
    <row r="132" spans="1:14" ht="26.25" thickBot="1">
      <c r="A132" s="370"/>
      <c r="B132" s="372"/>
      <c r="C132" s="372"/>
      <c r="D132" s="374"/>
      <c r="E132" s="75" t="s">
        <v>114</v>
      </c>
      <c r="F132" s="76" t="s">
        <v>115</v>
      </c>
      <c r="G132" s="76" t="s">
        <v>116</v>
      </c>
      <c r="H132" s="76" t="s">
        <v>117</v>
      </c>
      <c r="I132" s="77" t="s">
        <v>118</v>
      </c>
      <c r="J132" s="75" t="s">
        <v>114</v>
      </c>
      <c r="K132" s="76" t="s">
        <v>115</v>
      </c>
      <c r="L132" s="76" t="s">
        <v>116</v>
      </c>
      <c r="M132" s="76" t="s">
        <v>117</v>
      </c>
      <c r="N132" s="78" t="s">
        <v>11</v>
      </c>
    </row>
    <row r="133" spans="1:14" ht="11.25" customHeight="1" thickBot="1">
      <c r="A133" s="392"/>
      <c r="B133" s="393"/>
      <c r="C133" s="393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4"/>
    </row>
    <row r="134" spans="1:14" ht="24" thickBot="1">
      <c r="A134" s="385" t="s">
        <v>214</v>
      </c>
      <c r="B134" s="386"/>
      <c r="C134" s="386"/>
      <c r="D134" s="386"/>
      <c r="E134" s="386"/>
      <c r="F134" s="386"/>
      <c r="G134" s="386"/>
      <c r="H134" s="386"/>
      <c r="I134" s="386"/>
      <c r="J134" s="386"/>
      <c r="K134" s="386"/>
      <c r="L134" s="386"/>
      <c r="M134" s="386"/>
      <c r="N134" s="387"/>
    </row>
    <row r="135" spans="1:14" ht="16.5" thickBot="1">
      <c r="A135" s="81">
        <v>40</v>
      </c>
      <c r="B135" s="379" t="s">
        <v>8</v>
      </c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1"/>
      <c r="N135" s="82">
        <f>SUM(N136:O140)</f>
        <v>5649.0266666666666</v>
      </c>
    </row>
    <row r="136" spans="1:14" ht="60">
      <c r="A136" s="85">
        <v>40.1</v>
      </c>
      <c r="B136" s="90" t="s">
        <v>136</v>
      </c>
      <c r="C136" s="93" t="s">
        <v>137</v>
      </c>
      <c r="D136" s="92">
        <f>+D48</f>
        <v>1502.3333333333333</v>
      </c>
      <c r="E136" s="94">
        <v>0.45</v>
      </c>
      <c r="F136" s="94">
        <v>1</v>
      </c>
      <c r="G136" s="94">
        <v>0.1</v>
      </c>
      <c r="H136" s="88">
        <v>0</v>
      </c>
      <c r="I136" s="88">
        <f>+E136+F136+G136+H136</f>
        <v>1.55</v>
      </c>
      <c r="J136" s="88">
        <f>+E136*D136</f>
        <v>676.05</v>
      </c>
      <c r="K136" s="88">
        <f>+F136*D136</f>
        <v>1502.3333333333333</v>
      </c>
      <c r="L136" s="88">
        <f>+G136*D136</f>
        <v>150.23333333333332</v>
      </c>
      <c r="M136" s="88">
        <f>+H136*D136</f>
        <v>0</v>
      </c>
      <c r="N136" s="88">
        <f>+I136*D136</f>
        <v>2328.6166666666668</v>
      </c>
    </row>
    <row r="137" spans="1:14">
      <c r="A137" s="85">
        <v>40.200000000000003</v>
      </c>
      <c r="B137" s="90" t="s">
        <v>138</v>
      </c>
      <c r="C137" s="93" t="s">
        <v>139</v>
      </c>
      <c r="D137" s="92">
        <v>1</v>
      </c>
      <c r="E137" s="94">
        <v>0</v>
      </c>
      <c r="F137" s="94">
        <v>80.599999999999994</v>
      </c>
      <c r="G137" s="94">
        <v>20</v>
      </c>
      <c r="H137" s="88">
        <v>0</v>
      </c>
      <c r="I137" s="88">
        <f>+E137+F137+G137+H137</f>
        <v>100.6</v>
      </c>
      <c r="J137" s="88">
        <f>+E137*D137</f>
        <v>0</v>
      </c>
      <c r="K137" s="88">
        <f>+F137*D137</f>
        <v>80.599999999999994</v>
      </c>
      <c r="L137" s="88">
        <f>+G137*D137</f>
        <v>20</v>
      </c>
      <c r="M137" s="88">
        <f>+H137*D137</f>
        <v>0</v>
      </c>
      <c r="N137" s="88">
        <f>+I137*D137</f>
        <v>100.6</v>
      </c>
    </row>
    <row r="138" spans="1:14" ht="60">
      <c r="A138" s="85">
        <v>40.299999999999997</v>
      </c>
      <c r="B138" s="90" t="s">
        <v>140</v>
      </c>
      <c r="C138" s="93" t="s">
        <v>137</v>
      </c>
      <c r="D138" s="92">
        <f>+D136</f>
        <v>1502.3333333333333</v>
      </c>
      <c r="E138" s="94">
        <v>0.2</v>
      </c>
      <c r="F138" s="94">
        <v>0.05</v>
      </c>
      <c r="G138" s="94">
        <v>0.08</v>
      </c>
      <c r="H138" s="88">
        <v>0</v>
      </c>
      <c r="I138" s="88">
        <f>+E138+F138+G138+H138</f>
        <v>0.33</v>
      </c>
      <c r="J138" s="88">
        <f>+E138*D138</f>
        <v>300.46666666666664</v>
      </c>
      <c r="K138" s="88">
        <f>+F138*D138</f>
        <v>75.11666666666666</v>
      </c>
      <c r="L138" s="88">
        <f>+G138*D138</f>
        <v>120.18666666666667</v>
      </c>
      <c r="M138" s="88">
        <f>+H138*D138</f>
        <v>0</v>
      </c>
      <c r="N138" s="88">
        <f>+I138*D138</f>
        <v>495.77</v>
      </c>
    </row>
    <row r="139" spans="1:14" ht="75">
      <c r="A139" s="85">
        <v>40.4</v>
      </c>
      <c r="B139" s="90" t="s">
        <v>197</v>
      </c>
      <c r="C139" s="85" t="s">
        <v>137</v>
      </c>
      <c r="D139" s="87">
        <v>1074.6199999999999</v>
      </c>
      <c r="E139" s="88">
        <v>0.9</v>
      </c>
      <c r="F139" s="88">
        <v>1.2</v>
      </c>
      <c r="G139" s="88">
        <v>0.1</v>
      </c>
      <c r="H139" s="88">
        <v>0</v>
      </c>
      <c r="I139" s="88">
        <f>+E139+F139+G139+H139</f>
        <v>2.2000000000000002</v>
      </c>
      <c r="J139" s="88">
        <f>+E139*D139</f>
        <v>967.1579999999999</v>
      </c>
      <c r="K139" s="88">
        <f>+F139*D139</f>
        <v>1289.5439999999999</v>
      </c>
      <c r="L139" s="88">
        <f>+G139*D139</f>
        <v>107.46199999999999</v>
      </c>
      <c r="M139" s="88">
        <f>+H139*D139</f>
        <v>0</v>
      </c>
      <c r="N139" s="88">
        <f>+I139*D139</f>
        <v>2364.1639999999998</v>
      </c>
    </row>
    <row r="140" spans="1:14" ht="60.75" thickBot="1">
      <c r="A140" s="85">
        <v>40.5</v>
      </c>
      <c r="B140" s="90" t="s">
        <v>198</v>
      </c>
      <c r="C140" s="85" t="s">
        <v>137</v>
      </c>
      <c r="D140" s="87">
        <v>163.58000000000001</v>
      </c>
      <c r="E140" s="88">
        <v>0.9</v>
      </c>
      <c r="F140" s="88">
        <v>1.2</v>
      </c>
      <c r="G140" s="88">
        <v>0.1</v>
      </c>
      <c r="H140" s="88">
        <v>0</v>
      </c>
      <c r="I140" s="88">
        <f>+E140+F140+G140+H140</f>
        <v>2.2000000000000002</v>
      </c>
      <c r="J140" s="88">
        <f>+E140*D140</f>
        <v>147.22200000000001</v>
      </c>
      <c r="K140" s="88">
        <f>+F140*D140</f>
        <v>196.29600000000002</v>
      </c>
      <c r="L140" s="88">
        <f>+G140*D140</f>
        <v>16.358000000000001</v>
      </c>
      <c r="M140" s="88">
        <f>+H140*D140</f>
        <v>0</v>
      </c>
      <c r="N140" s="88">
        <f>+I140*D140</f>
        <v>359.87600000000003</v>
      </c>
    </row>
    <row r="141" spans="1:14" ht="16.5" thickBot="1">
      <c r="A141" s="95"/>
      <c r="B141" s="388" t="s">
        <v>160</v>
      </c>
      <c r="C141" s="389"/>
      <c r="D141" s="389"/>
      <c r="E141" s="389"/>
      <c r="F141" s="389"/>
      <c r="G141" s="389"/>
      <c r="H141" s="389"/>
      <c r="I141" s="389"/>
      <c r="J141" s="389"/>
      <c r="K141" s="389"/>
      <c r="L141" s="389"/>
      <c r="M141" s="390"/>
      <c r="N141" s="96">
        <f>+N68-N47+N135</f>
        <v>12895.783775</v>
      </c>
    </row>
    <row r="142" spans="1:14" s="102" customFormat="1" ht="15.75" customHeight="1" thickBot="1"/>
    <row r="143" spans="1:14" ht="24" thickBot="1">
      <c r="A143" s="385" t="s">
        <v>96</v>
      </c>
      <c r="B143" s="386"/>
      <c r="C143" s="386"/>
      <c r="D143" s="386"/>
      <c r="E143" s="386"/>
      <c r="F143" s="386"/>
      <c r="G143" s="386"/>
      <c r="H143" s="386"/>
      <c r="I143" s="386"/>
      <c r="J143" s="386"/>
      <c r="K143" s="386"/>
      <c r="L143" s="386"/>
      <c r="M143" s="386"/>
      <c r="N143" s="387"/>
    </row>
    <row r="144" spans="1:14" ht="16.5" thickBot="1">
      <c r="A144" s="81">
        <v>40</v>
      </c>
      <c r="B144" s="379" t="s">
        <v>8</v>
      </c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1"/>
      <c r="N144" s="82">
        <f>SUM(N145:O148)</f>
        <v>1146.0300000000002</v>
      </c>
    </row>
    <row r="145" spans="1:16" ht="60">
      <c r="A145" s="85">
        <v>40.1</v>
      </c>
      <c r="B145" s="90" t="s">
        <v>162</v>
      </c>
      <c r="C145" s="93" t="s">
        <v>137</v>
      </c>
      <c r="D145" s="92">
        <f>+D82</f>
        <v>196</v>
      </c>
      <c r="E145" s="94">
        <v>0.45</v>
      </c>
      <c r="F145" s="94">
        <v>1</v>
      </c>
      <c r="G145" s="94">
        <v>0.1</v>
      </c>
      <c r="H145" s="94">
        <v>0</v>
      </c>
      <c r="I145" s="88">
        <f>+E145+F145+G145+H145</f>
        <v>1.55</v>
      </c>
      <c r="J145" s="88">
        <f>+E145*D145</f>
        <v>88.2</v>
      </c>
      <c r="K145" s="88">
        <f>+F145*D145</f>
        <v>196</v>
      </c>
      <c r="L145" s="88">
        <f>+G145*D145</f>
        <v>19.600000000000001</v>
      </c>
      <c r="M145" s="88">
        <f>+H145*D145</f>
        <v>0</v>
      </c>
      <c r="N145" s="88">
        <f>+I145*D145</f>
        <v>303.8</v>
      </c>
    </row>
    <row r="146" spans="1:16">
      <c r="A146" s="85">
        <v>40.200000000000003</v>
      </c>
      <c r="B146" s="90" t="s">
        <v>138</v>
      </c>
      <c r="C146" s="93" t="s">
        <v>139</v>
      </c>
      <c r="D146" s="92">
        <v>1</v>
      </c>
      <c r="E146" s="94">
        <v>0</v>
      </c>
      <c r="F146" s="94">
        <v>20.149999999999999</v>
      </c>
      <c r="G146" s="94">
        <v>5</v>
      </c>
      <c r="H146" s="94">
        <v>0</v>
      </c>
      <c r="I146" s="88">
        <f>+E146+F146+G146+H146</f>
        <v>25.15</v>
      </c>
      <c r="J146" s="88">
        <f>+E146*D146</f>
        <v>0</v>
      </c>
      <c r="K146" s="88">
        <f>+F146*D146</f>
        <v>20.149999999999999</v>
      </c>
      <c r="L146" s="88">
        <f>+G146*D146</f>
        <v>5</v>
      </c>
      <c r="M146" s="88">
        <f>+H146*D146</f>
        <v>0</v>
      </c>
      <c r="N146" s="88">
        <f>+I146*D146</f>
        <v>25.15</v>
      </c>
    </row>
    <row r="147" spans="1:16" ht="60">
      <c r="A147" s="85">
        <v>40.299999999999997</v>
      </c>
      <c r="B147" s="90" t="s">
        <v>163</v>
      </c>
      <c r="C147" s="93" t="s">
        <v>137</v>
      </c>
      <c r="D147" s="92">
        <f>+D145</f>
        <v>196</v>
      </c>
      <c r="E147" s="94">
        <v>0.2</v>
      </c>
      <c r="F147" s="94">
        <v>0.05</v>
      </c>
      <c r="G147" s="94">
        <v>0.08</v>
      </c>
      <c r="H147" s="94">
        <v>0</v>
      </c>
      <c r="I147" s="88">
        <f>+E147+F147+G147+H147</f>
        <v>0.33</v>
      </c>
      <c r="J147" s="88">
        <f>+E147*D147</f>
        <v>39.200000000000003</v>
      </c>
      <c r="K147" s="88">
        <f>+F147*D147</f>
        <v>9.8000000000000007</v>
      </c>
      <c r="L147" s="88">
        <f>+G147*D147</f>
        <v>15.68</v>
      </c>
      <c r="M147" s="88">
        <f>+H147*D147</f>
        <v>0</v>
      </c>
      <c r="N147" s="88">
        <f>+I147*D147</f>
        <v>64.680000000000007</v>
      </c>
    </row>
    <row r="148" spans="1:16" ht="75.75" thickBot="1">
      <c r="A148" s="85">
        <v>40.4</v>
      </c>
      <c r="B148" s="90" t="s">
        <v>197</v>
      </c>
      <c r="C148" s="85" t="s">
        <v>137</v>
      </c>
      <c r="D148" s="87">
        <f>+'Wood Rural'!Q604</f>
        <v>342</v>
      </c>
      <c r="E148" s="88">
        <v>0.9</v>
      </c>
      <c r="F148" s="88">
        <v>1.2</v>
      </c>
      <c r="G148" s="88">
        <v>0.1</v>
      </c>
      <c r="H148" s="88">
        <v>0</v>
      </c>
      <c r="I148" s="88">
        <f>+E148+F148+G148+H148</f>
        <v>2.2000000000000002</v>
      </c>
      <c r="J148" s="88">
        <f>+E148*D148</f>
        <v>307.8</v>
      </c>
      <c r="K148" s="88">
        <f>+F148*D148</f>
        <v>410.4</v>
      </c>
      <c r="L148" s="88">
        <f>+G148*D148</f>
        <v>34.200000000000003</v>
      </c>
      <c r="M148" s="88">
        <f>+H148*D148</f>
        <v>0</v>
      </c>
      <c r="N148" s="88">
        <f>+I148*D148</f>
        <v>752.40000000000009</v>
      </c>
    </row>
    <row r="149" spans="1:16" ht="16.5" thickBot="1">
      <c r="A149" s="95"/>
      <c r="B149" s="388" t="s">
        <v>160</v>
      </c>
      <c r="C149" s="389"/>
      <c r="D149" s="389"/>
      <c r="E149" s="389"/>
      <c r="F149" s="389"/>
      <c r="G149" s="389"/>
      <c r="H149" s="389"/>
      <c r="I149" s="389"/>
      <c r="J149" s="389"/>
      <c r="K149" s="389"/>
      <c r="L149" s="389"/>
      <c r="M149" s="390"/>
      <c r="N149" s="96">
        <f>+N101-N81+N144</f>
        <v>2149.161075</v>
      </c>
    </row>
    <row r="152" spans="1:16">
      <c r="A152" s="391"/>
      <c r="B152" s="391"/>
      <c r="C152" s="391"/>
      <c r="D152" s="391"/>
      <c r="E152" s="391"/>
      <c r="F152" s="391"/>
      <c r="G152" s="391"/>
      <c r="H152" s="391"/>
      <c r="I152" s="391"/>
      <c r="J152" s="391"/>
      <c r="K152" s="391"/>
      <c r="L152" s="391"/>
      <c r="M152" s="391"/>
      <c r="N152" s="391"/>
      <c r="O152" s="391"/>
      <c r="P152" s="391"/>
    </row>
    <row r="154" spans="1:16" ht="21">
      <c r="A154" s="344" t="s">
        <v>245</v>
      </c>
      <c r="B154" s="344"/>
      <c r="C154" s="344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</row>
    <row r="155" spans="1:16" ht="16.5" thickBot="1"/>
    <row r="156" spans="1:16" ht="32.25" customHeight="1" thickBot="1">
      <c r="A156" s="345" t="s">
        <v>92</v>
      </c>
      <c r="B156" s="346"/>
      <c r="C156" s="346"/>
      <c r="D156" s="346"/>
      <c r="E156" s="346"/>
      <c r="F156" s="347"/>
      <c r="G156" s="348" t="s">
        <v>213</v>
      </c>
      <c r="H156" s="398"/>
      <c r="I156" s="398"/>
      <c r="J156" s="349"/>
      <c r="K156" s="350" t="s">
        <v>96</v>
      </c>
      <c r="L156" s="351"/>
      <c r="M156" s="348" t="s">
        <v>98</v>
      </c>
      <c r="N156" s="349"/>
    </row>
    <row r="157" spans="1:16" ht="21" customHeight="1">
      <c r="A157" s="328" t="s">
        <v>99</v>
      </c>
      <c r="B157" s="329"/>
      <c r="C157" s="329"/>
      <c r="D157" s="330"/>
      <c r="E157" s="331">
        <f>+G157+K157+M157</f>
        <v>18499.708350000001</v>
      </c>
      <c r="F157" s="332"/>
      <c r="G157" s="333">
        <f>+N176</f>
        <v>13550.277275</v>
      </c>
      <c r="H157" s="399"/>
      <c r="I157" s="399"/>
      <c r="J157" s="334"/>
      <c r="K157" s="333">
        <f>+K121</f>
        <v>2149.161075</v>
      </c>
      <c r="L157" s="335"/>
      <c r="M157" s="333">
        <f>+M121</f>
        <v>2800.27</v>
      </c>
      <c r="N157" s="334"/>
    </row>
    <row r="158" spans="1:16" ht="21.75" thickBot="1">
      <c r="A158" s="336" t="s">
        <v>100</v>
      </c>
      <c r="B158" s="337"/>
      <c r="C158" s="337"/>
      <c r="D158" s="337"/>
      <c r="E158" s="338">
        <f>+G158+K158</f>
        <v>13898.7245</v>
      </c>
      <c r="F158" s="339"/>
      <c r="G158" s="400">
        <f>+G122-N57+N171</f>
        <v>12132.456125000001</v>
      </c>
      <c r="H158" s="401"/>
      <c r="I158" s="401"/>
      <c r="J158" s="402"/>
      <c r="K158" s="340">
        <f>+K122</f>
        <v>1766.2683750000001</v>
      </c>
      <c r="L158" s="341"/>
      <c r="M158" s="400"/>
      <c r="N158" s="402"/>
    </row>
    <row r="159" spans="1:16" ht="21.75" thickBot="1">
      <c r="A159" s="53"/>
      <c r="B159" s="53"/>
      <c r="C159" s="53"/>
      <c r="D159" s="53"/>
      <c r="E159" s="67"/>
      <c r="F159" s="67"/>
      <c r="G159" s="68"/>
      <c r="H159" s="68"/>
      <c r="I159" s="69"/>
      <c r="J159" s="70"/>
      <c r="K159" s="69"/>
      <c r="L159" s="70"/>
      <c r="M159" s="68"/>
      <c r="N159" s="66"/>
    </row>
    <row r="160" spans="1:16" ht="21.75" thickBot="1">
      <c r="A160" s="359" t="s">
        <v>101</v>
      </c>
      <c r="B160" s="360"/>
      <c r="C160" s="360"/>
      <c r="D160" s="360"/>
      <c r="E160" s="331">
        <f>+E124+N172+N173</f>
        <v>10440.152500000002</v>
      </c>
      <c r="F160" s="332"/>
      <c r="G160" s="71">
        <f>+E160/E157</f>
        <v>0.56434146433449051</v>
      </c>
      <c r="H160" s="68"/>
      <c r="I160" s="361">
        <f>+E157-E160</f>
        <v>8059.5558499999988</v>
      </c>
      <c r="J160" s="361"/>
      <c r="K160" s="357"/>
      <c r="L160" s="357"/>
      <c r="M160" s="357"/>
      <c r="N160" s="357"/>
    </row>
    <row r="161" spans="1:14" ht="21.75" thickBot="1">
      <c r="A161" s="352" t="s">
        <v>102</v>
      </c>
      <c r="B161" s="353"/>
      <c r="C161" s="353"/>
      <c r="D161" s="353"/>
      <c r="E161" s="354">
        <f>+E125-L58+L172+L173+L174+L175</f>
        <v>1444.0283166666673</v>
      </c>
      <c r="F161" s="355"/>
      <c r="G161" s="72">
        <f>+E161/E157</f>
        <v>7.8056815239828756E-2</v>
      </c>
      <c r="H161" s="68"/>
      <c r="I161" s="362" t="s">
        <v>103</v>
      </c>
      <c r="J161" s="363"/>
      <c r="K161" s="363"/>
      <c r="L161" s="363"/>
      <c r="M161" s="364">
        <f>+E157-E160</f>
        <v>8059.5558499999988</v>
      </c>
      <c r="N161" s="365"/>
    </row>
    <row r="162" spans="1:14" ht="21">
      <c r="A162" s="352" t="s">
        <v>104</v>
      </c>
      <c r="B162" s="353"/>
      <c r="C162" s="353"/>
      <c r="D162" s="353"/>
      <c r="E162" s="354">
        <f>+E126-J58+J172+J173+J174+J175</f>
        <v>6032.6383666666652</v>
      </c>
      <c r="F162" s="355"/>
      <c r="G162" s="72">
        <f>+E162/E157</f>
        <v>0.32609370118349273</v>
      </c>
      <c r="H162" s="68"/>
      <c r="I162" s="356"/>
      <c r="J162" s="356"/>
      <c r="K162" s="69"/>
      <c r="L162" s="70"/>
      <c r="M162" s="68"/>
      <c r="N162" s="66"/>
    </row>
    <row r="163" spans="1:14" ht="21">
      <c r="A163" s="352" t="s">
        <v>105</v>
      </c>
      <c r="B163" s="353"/>
      <c r="C163" s="353"/>
      <c r="D163" s="353"/>
      <c r="E163" s="354">
        <f>+E127-K58+K172+K173+K174+K175</f>
        <v>10123.041666666662</v>
      </c>
      <c r="F163" s="355"/>
      <c r="G163" s="72">
        <f>+E163/E157</f>
        <v>0.54720006797656684</v>
      </c>
      <c r="H163" s="68"/>
      <c r="I163" s="69"/>
      <c r="J163" s="357">
        <f>+E161+E162+E163+E164</f>
        <v>18499.708349999994</v>
      </c>
      <c r="K163" s="358"/>
      <c r="L163" s="70"/>
      <c r="M163" s="357"/>
      <c r="N163" s="357"/>
    </row>
    <row r="164" spans="1:14" ht="21.75" thickBot="1">
      <c r="A164" s="336" t="s">
        <v>106</v>
      </c>
      <c r="B164" s="337"/>
      <c r="C164" s="337"/>
      <c r="D164" s="337"/>
      <c r="E164" s="338">
        <f>+E128</f>
        <v>900</v>
      </c>
      <c r="F164" s="339"/>
      <c r="G164" s="72">
        <f>+E164/E157</f>
        <v>4.8649415600111337E-2</v>
      </c>
      <c r="H164" s="68"/>
      <c r="I164" s="69"/>
      <c r="J164" s="357"/>
      <c r="K164" s="358"/>
      <c r="L164" s="70"/>
      <c r="M164" s="357"/>
      <c r="N164" s="357"/>
    </row>
    <row r="165" spans="1:14" ht="16.5" thickBot="1"/>
    <row r="166" spans="1:14" ht="16.5" thickBot="1">
      <c r="A166" s="366" t="s">
        <v>107</v>
      </c>
      <c r="B166" s="367"/>
      <c r="C166" s="367"/>
      <c r="D166" s="367"/>
      <c r="E166" s="367"/>
      <c r="F166" s="367"/>
      <c r="G166" s="367"/>
      <c r="H166" s="367"/>
      <c r="I166" s="367"/>
      <c r="J166" s="367"/>
      <c r="K166" s="367"/>
      <c r="L166" s="367"/>
      <c r="M166" s="367"/>
      <c r="N166" s="368"/>
    </row>
    <row r="167" spans="1:14">
      <c r="A167" s="369" t="s">
        <v>108</v>
      </c>
      <c r="B167" s="371" t="s">
        <v>109</v>
      </c>
      <c r="C167" s="371" t="s">
        <v>110</v>
      </c>
      <c r="D167" s="373" t="s">
        <v>111</v>
      </c>
      <c r="E167" s="375" t="s">
        <v>112</v>
      </c>
      <c r="F167" s="376"/>
      <c r="G167" s="376"/>
      <c r="H167" s="376"/>
      <c r="I167" s="376"/>
      <c r="J167" s="369" t="s">
        <v>113</v>
      </c>
      <c r="K167" s="371"/>
      <c r="L167" s="371"/>
      <c r="M167" s="371"/>
      <c r="N167" s="377"/>
    </row>
    <row r="168" spans="1:14" ht="26.25" thickBot="1">
      <c r="A168" s="370"/>
      <c r="B168" s="372"/>
      <c r="C168" s="372"/>
      <c r="D168" s="374"/>
      <c r="E168" s="75" t="s">
        <v>114</v>
      </c>
      <c r="F168" s="76" t="s">
        <v>115</v>
      </c>
      <c r="G168" s="76" t="s">
        <v>116</v>
      </c>
      <c r="H168" s="76" t="s">
        <v>117</v>
      </c>
      <c r="I168" s="77" t="s">
        <v>118</v>
      </c>
      <c r="J168" s="75" t="s">
        <v>114</v>
      </c>
      <c r="K168" s="76" t="s">
        <v>115</v>
      </c>
      <c r="L168" s="76" t="s">
        <v>116</v>
      </c>
      <c r="M168" s="76" t="s">
        <v>117</v>
      </c>
      <c r="N168" s="78" t="s">
        <v>11</v>
      </c>
    </row>
    <row r="169" spans="1:14" ht="16.5" thickBot="1">
      <c r="A169" s="392"/>
      <c r="B169" s="393"/>
      <c r="C169" s="393"/>
      <c r="D169" s="393"/>
      <c r="E169" s="393"/>
      <c r="F169" s="393"/>
      <c r="G169" s="393"/>
      <c r="H169" s="393"/>
      <c r="I169" s="393"/>
      <c r="J169" s="393"/>
      <c r="K169" s="393"/>
      <c r="L169" s="393"/>
      <c r="M169" s="393"/>
      <c r="N169" s="394"/>
    </row>
    <row r="170" spans="1:14" ht="24" thickBot="1">
      <c r="A170" s="385" t="s">
        <v>214</v>
      </c>
      <c r="B170" s="386"/>
      <c r="C170" s="386"/>
      <c r="D170" s="386"/>
      <c r="E170" s="386"/>
      <c r="F170" s="386"/>
      <c r="G170" s="386"/>
      <c r="H170" s="386"/>
      <c r="I170" s="386"/>
      <c r="J170" s="386"/>
      <c r="K170" s="386"/>
      <c r="L170" s="386"/>
      <c r="M170" s="386"/>
      <c r="N170" s="387"/>
    </row>
    <row r="171" spans="1:14" ht="16.5" thickBot="1">
      <c r="A171" s="81">
        <v>70</v>
      </c>
      <c r="B171" s="379" t="s">
        <v>7</v>
      </c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1"/>
      <c r="N171" s="82">
        <f>+N172+N173+N174+N175</f>
        <v>1563.2325000000001</v>
      </c>
    </row>
    <row r="172" spans="1:14" ht="30">
      <c r="A172" s="85">
        <v>70.099999999999994</v>
      </c>
      <c r="B172" s="90" t="s">
        <v>210</v>
      </c>
      <c r="C172" s="93" t="s">
        <v>137</v>
      </c>
      <c r="D172" s="92">
        <v>175.67</v>
      </c>
      <c r="E172" s="94">
        <v>0.45</v>
      </c>
      <c r="F172" s="94">
        <v>1</v>
      </c>
      <c r="G172" s="94">
        <v>0.1</v>
      </c>
      <c r="H172" s="94">
        <v>0</v>
      </c>
      <c r="I172" s="94">
        <f>+E172+F172+G172+H172</f>
        <v>1.55</v>
      </c>
      <c r="J172" s="94">
        <f>+E172*D172</f>
        <v>79.05149999999999</v>
      </c>
      <c r="K172" s="88">
        <f>+F172*D172</f>
        <v>175.67</v>
      </c>
      <c r="L172" s="88">
        <f>+G172*D172</f>
        <v>17.567</v>
      </c>
      <c r="M172" s="88">
        <f>+H172*D172</f>
        <v>0</v>
      </c>
      <c r="N172" s="88">
        <f>+I172*D172</f>
        <v>272.2885</v>
      </c>
    </row>
    <row r="173" spans="1:14" ht="45">
      <c r="A173" s="85">
        <v>70.2</v>
      </c>
      <c r="B173" s="90" t="s">
        <v>200</v>
      </c>
      <c r="C173" s="85" t="s">
        <v>137</v>
      </c>
      <c r="D173" s="87">
        <v>505.72</v>
      </c>
      <c r="E173" s="88">
        <v>0.9</v>
      </c>
      <c r="F173" s="88">
        <v>1.2</v>
      </c>
      <c r="G173" s="88">
        <v>0.1</v>
      </c>
      <c r="H173" s="88">
        <v>0</v>
      </c>
      <c r="I173" s="88">
        <f>+E173+F173+G173+H173</f>
        <v>2.2000000000000002</v>
      </c>
      <c r="J173" s="88">
        <f>+E173*D173</f>
        <v>455.14800000000002</v>
      </c>
      <c r="K173" s="88">
        <f>+F173*D173</f>
        <v>606.86400000000003</v>
      </c>
      <c r="L173" s="88">
        <f>+G173*D173</f>
        <v>50.572000000000003</v>
      </c>
      <c r="M173" s="88">
        <f>+H173*D173</f>
        <v>0</v>
      </c>
      <c r="N173" s="88">
        <f>+I173*D173</f>
        <v>1112.5840000000001</v>
      </c>
    </row>
    <row r="174" spans="1:14" ht="17.25">
      <c r="A174" s="85">
        <v>70.400000000000006</v>
      </c>
      <c r="B174" s="101" t="s">
        <v>176</v>
      </c>
      <c r="C174" s="93" t="s">
        <v>122</v>
      </c>
      <c r="D174" s="92">
        <v>9.8000000000000007</v>
      </c>
      <c r="E174" s="88">
        <v>5.2</v>
      </c>
      <c r="F174" s="88">
        <v>6</v>
      </c>
      <c r="G174" s="88">
        <v>1.75</v>
      </c>
      <c r="H174" s="88">
        <v>0</v>
      </c>
      <c r="I174" s="88">
        <f>+E174+F174+G174+H174</f>
        <v>12.95</v>
      </c>
      <c r="J174" s="88">
        <f>+E174*D174</f>
        <v>50.960000000000008</v>
      </c>
      <c r="K174" s="88">
        <f>+F174*D174</f>
        <v>58.800000000000004</v>
      </c>
      <c r="L174" s="88">
        <f>+G174*D174</f>
        <v>17.150000000000002</v>
      </c>
      <c r="M174" s="88">
        <f>+H174*D174</f>
        <v>0</v>
      </c>
      <c r="N174" s="88">
        <f>+I174*D174</f>
        <v>126.91</v>
      </c>
    </row>
    <row r="175" spans="1:14" ht="30.75" thickBot="1">
      <c r="A175" s="85">
        <v>70.5</v>
      </c>
      <c r="B175" s="90" t="s">
        <v>165</v>
      </c>
      <c r="C175" s="93" t="s">
        <v>122</v>
      </c>
      <c r="D175" s="92">
        <v>9.8000000000000007</v>
      </c>
      <c r="E175" s="88">
        <v>1.5</v>
      </c>
      <c r="F175" s="88">
        <v>2.5</v>
      </c>
      <c r="G175" s="88">
        <v>1.25</v>
      </c>
      <c r="H175" s="88">
        <v>0</v>
      </c>
      <c r="I175" s="88">
        <f>+E175+F175+G175+H175</f>
        <v>5.25</v>
      </c>
      <c r="J175" s="88">
        <f>+E175*D175</f>
        <v>14.700000000000001</v>
      </c>
      <c r="K175" s="88">
        <f>+F175*D175</f>
        <v>24.5</v>
      </c>
      <c r="L175" s="88">
        <f>+G175*D175</f>
        <v>12.25</v>
      </c>
      <c r="M175" s="88">
        <f>+H175*D175</f>
        <v>0</v>
      </c>
      <c r="N175" s="88">
        <f>+I175*D175</f>
        <v>51.45</v>
      </c>
    </row>
    <row r="176" spans="1:14" ht="16.5" thickBot="1">
      <c r="A176" s="95"/>
      <c r="B176" s="388" t="s">
        <v>160</v>
      </c>
      <c r="C176" s="389"/>
      <c r="D176" s="389"/>
      <c r="E176" s="389"/>
      <c r="F176" s="389"/>
      <c r="G176" s="389"/>
      <c r="H176" s="389"/>
      <c r="I176" s="389"/>
      <c r="J176" s="389"/>
      <c r="K176" s="389"/>
      <c r="L176" s="389"/>
      <c r="M176" s="390"/>
      <c r="N176" s="96">
        <f>+N141-N57+N171</f>
        <v>13550.277275</v>
      </c>
    </row>
    <row r="177" spans="1:16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</row>
    <row r="178" spans="1:16">
      <c r="A178" s="391"/>
      <c r="B178" s="391"/>
      <c r="C178" s="391"/>
      <c r="D178" s="391"/>
      <c r="E178" s="391"/>
      <c r="F178" s="391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</row>
    <row r="180" spans="1:16" ht="21">
      <c r="A180" s="344" t="s">
        <v>246</v>
      </c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</row>
    <row r="181" spans="1:16" ht="16.5" thickBot="1"/>
    <row r="182" spans="1:16" ht="32.25" customHeight="1" thickBot="1">
      <c r="A182" s="345" t="s">
        <v>92</v>
      </c>
      <c r="B182" s="346"/>
      <c r="C182" s="346"/>
      <c r="D182" s="346"/>
      <c r="E182" s="346"/>
      <c r="F182" s="347"/>
      <c r="G182" s="348" t="s">
        <v>213</v>
      </c>
      <c r="H182" s="398"/>
      <c r="I182" s="398"/>
      <c r="J182" s="349"/>
      <c r="K182" s="350" t="s">
        <v>96</v>
      </c>
      <c r="L182" s="351"/>
      <c r="M182" s="348" t="s">
        <v>98</v>
      </c>
      <c r="N182" s="349"/>
    </row>
    <row r="183" spans="1:16" ht="21" customHeight="1">
      <c r="A183" s="328" t="s">
        <v>99</v>
      </c>
      <c r="B183" s="329"/>
      <c r="C183" s="329"/>
      <c r="D183" s="330"/>
      <c r="E183" s="331">
        <f>+G183+K183+M183</f>
        <v>17957.023349999999</v>
      </c>
      <c r="F183" s="332"/>
      <c r="G183" s="333">
        <f>+N204</f>
        <v>13232.238475</v>
      </c>
      <c r="H183" s="399"/>
      <c r="I183" s="399"/>
      <c r="J183" s="334"/>
      <c r="K183" s="333">
        <f>+N214</f>
        <v>1924.5148749999998</v>
      </c>
      <c r="L183" s="335"/>
      <c r="M183" s="333">
        <f>+M157</f>
        <v>2800.27</v>
      </c>
      <c r="N183" s="334"/>
    </row>
    <row r="184" spans="1:16" ht="21.75" thickBot="1">
      <c r="A184" s="336" t="s">
        <v>100</v>
      </c>
      <c r="B184" s="337"/>
      <c r="C184" s="337"/>
      <c r="D184" s="337"/>
      <c r="E184" s="338">
        <f>+G184+K184</f>
        <v>13356.039500000001</v>
      </c>
      <c r="F184" s="339"/>
      <c r="G184" s="400">
        <f>+G158-N135+N197</f>
        <v>11814.417325</v>
      </c>
      <c r="H184" s="401"/>
      <c r="I184" s="401"/>
      <c r="J184" s="402"/>
      <c r="K184" s="340">
        <f>+K158-N144+N207</f>
        <v>1541.622175</v>
      </c>
      <c r="L184" s="341"/>
      <c r="M184" s="400"/>
      <c r="N184" s="402"/>
    </row>
    <row r="185" spans="1:16" ht="21.75" thickBot="1">
      <c r="A185" s="53"/>
      <c r="B185" s="53"/>
      <c r="C185" s="53"/>
      <c r="D185" s="53"/>
      <c r="E185" s="67"/>
      <c r="F185" s="67"/>
      <c r="G185" s="68"/>
      <c r="H185" s="68"/>
      <c r="I185" s="69"/>
      <c r="J185" s="70"/>
      <c r="K185" s="69"/>
      <c r="L185" s="70"/>
      <c r="M185" s="68"/>
      <c r="N185" s="66"/>
    </row>
    <row r="186" spans="1:16" ht="21.75" thickBot="1">
      <c r="A186" s="359" t="s">
        <v>101</v>
      </c>
      <c r="B186" s="360"/>
      <c r="C186" s="360"/>
      <c r="D186" s="360"/>
      <c r="E186" s="331">
        <f>+N53+N56+N88+N89+N198+N200+N202+N203+N208+N210+N213+N172+N173</f>
        <v>8881.8705000000009</v>
      </c>
      <c r="F186" s="332"/>
      <c r="G186" s="71">
        <f>+E186/E183</f>
        <v>0.49461819628362858</v>
      </c>
      <c r="H186" s="68"/>
      <c r="I186" s="361">
        <f>+E183-E186</f>
        <v>9075.1528499999986</v>
      </c>
      <c r="J186" s="361"/>
      <c r="K186" s="357"/>
      <c r="L186" s="357"/>
      <c r="M186" s="357"/>
      <c r="N186" s="357"/>
    </row>
    <row r="187" spans="1:16" ht="21.75" thickBot="1">
      <c r="A187" s="352" t="s">
        <v>102</v>
      </c>
      <c r="B187" s="353"/>
      <c r="C187" s="353"/>
      <c r="D187" s="353"/>
      <c r="E187" s="354">
        <f>+E161-L136-L137-L138-L139-L140+L198+L199+L200+L201+L202+L203-L145-L146-L147-L148+L208+L209+L210+L211+L212+L213</f>
        <v>1374.4773166666671</v>
      </c>
      <c r="F187" s="355"/>
      <c r="G187" s="72">
        <f>+E187/E183</f>
        <v>7.6542603407967785E-2</v>
      </c>
      <c r="H187" s="68"/>
      <c r="I187" s="362" t="s">
        <v>103</v>
      </c>
      <c r="J187" s="363"/>
      <c r="K187" s="363"/>
      <c r="L187" s="363"/>
      <c r="M187" s="364">
        <f>+E183-E186</f>
        <v>9075.1528499999986</v>
      </c>
      <c r="N187" s="365"/>
    </row>
    <row r="188" spans="1:16" ht="21">
      <c r="A188" s="352" t="s">
        <v>104</v>
      </c>
      <c r="B188" s="353"/>
      <c r="C188" s="353"/>
      <c r="D188" s="353"/>
      <c r="E188" s="354">
        <f>+E162-J136-J138-J137-J139-J140-J145-J146-J147-J148+J198+J199+J200+J201+J202+J203+J208+J209+J210+J211+J212+J213</f>
        <v>5668.2943666666642</v>
      </c>
      <c r="F188" s="355"/>
      <c r="G188" s="72">
        <f>+E188/E183</f>
        <v>0.31565890716885792</v>
      </c>
      <c r="H188" s="68"/>
      <c r="I188" s="356"/>
      <c r="J188" s="356"/>
      <c r="K188" s="69"/>
      <c r="L188" s="70"/>
      <c r="M188" s="68"/>
      <c r="N188" s="66"/>
    </row>
    <row r="189" spans="1:16" ht="21">
      <c r="A189" s="352" t="s">
        <v>105</v>
      </c>
      <c r="B189" s="353"/>
      <c r="C189" s="353"/>
      <c r="D189" s="353"/>
      <c r="E189" s="354">
        <f>+E163-K136-K137-K138-K139-K140-K145-K147-K146-K148+K198+K199+K200+K201+K202+K203+K208+K209+K210+K211+K212+K213</f>
        <v>10014.251666666663</v>
      </c>
      <c r="F189" s="355"/>
      <c r="G189" s="72">
        <f>+E189/E183</f>
        <v>0.55767882412797909</v>
      </c>
      <c r="H189" s="68"/>
      <c r="I189" s="69"/>
      <c r="J189" s="357">
        <f>+E187+E188+E189+E190</f>
        <v>17957.023349999996</v>
      </c>
      <c r="K189" s="358"/>
      <c r="L189" s="70"/>
      <c r="M189" s="357"/>
      <c r="N189" s="357"/>
    </row>
    <row r="190" spans="1:16" ht="21.75" thickBot="1">
      <c r="A190" s="336" t="s">
        <v>106</v>
      </c>
      <c r="B190" s="337"/>
      <c r="C190" s="337"/>
      <c r="D190" s="337"/>
      <c r="E190" s="338">
        <f>+E164</f>
        <v>900</v>
      </c>
      <c r="F190" s="339"/>
      <c r="G190" s="72">
        <f>+E190/E183</f>
        <v>5.0119665295194932E-2</v>
      </c>
      <c r="H190" s="68"/>
      <c r="I190" s="69"/>
      <c r="J190" s="357"/>
      <c r="K190" s="358"/>
      <c r="L190" s="70"/>
      <c r="M190" s="357"/>
      <c r="N190" s="357"/>
    </row>
    <row r="191" spans="1:16" ht="16.5" thickBot="1"/>
    <row r="192" spans="1:16" ht="16.5" thickBot="1">
      <c r="A192" s="366" t="s">
        <v>107</v>
      </c>
      <c r="B192" s="367"/>
      <c r="C192" s="367"/>
      <c r="D192" s="367"/>
      <c r="E192" s="367"/>
      <c r="F192" s="367"/>
      <c r="G192" s="367"/>
      <c r="H192" s="367"/>
      <c r="I192" s="367"/>
      <c r="J192" s="367"/>
      <c r="K192" s="367"/>
      <c r="L192" s="367"/>
      <c r="M192" s="367"/>
      <c r="N192" s="368"/>
    </row>
    <row r="193" spans="1:14">
      <c r="A193" s="369" t="s">
        <v>108</v>
      </c>
      <c r="B193" s="371" t="s">
        <v>109</v>
      </c>
      <c r="C193" s="371" t="s">
        <v>110</v>
      </c>
      <c r="D193" s="373" t="s">
        <v>111</v>
      </c>
      <c r="E193" s="375" t="s">
        <v>112</v>
      </c>
      <c r="F193" s="376"/>
      <c r="G193" s="376"/>
      <c r="H193" s="376"/>
      <c r="I193" s="376"/>
      <c r="J193" s="369" t="s">
        <v>113</v>
      </c>
      <c r="K193" s="371"/>
      <c r="L193" s="371"/>
      <c r="M193" s="371"/>
      <c r="N193" s="377"/>
    </row>
    <row r="194" spans="1:14" ht="26.25" thickBot="1">
      <c r="A194" s="370"/>
      <c r="B194" s="372"/>
      <c r="C194" s="372"/>
      <c r="D194" s="374"/>
      <c r="E194" s="75" t="s">
        <v>114</v>
      </c>
      <c r="F194" s="76" t="s">
        <v>115</v>
      </c>
      <c r="G194" s="76" t="s">
        <v>116</v>
      </c>
      <c r="H194" s="76" t="s">
        <v>117</v>
      </c>
      <c r="I194" s="77" t="s">
        <v>118</v>
      </c>
      <c r="J194" s="75" t="s">
        <v>114</v>
      </c>
      <c r="K194" s="76" t="s">
        <v>115</v>
      </c>
      <c r="L194" s="76" t="s">
        <v>116</v>
      </c>
      <c r="M194" s="76" t="s">
        <v>117</v>
      </c>
      <c r="N194" s="78" t="s">
        <v>11</v>
      </c>
    </row>
    <row r="195" spans="1:14" ht="11.25" customHeight="1" thickBot="1">
      <c r="A195" s="392"/>
      <c r="B195" s="393"/>
      <c r="C195" s="393"/>
      <c r="D195" s="393"/>
      <c r="E195" s="393"/>
      <c r="F195" s="393"/>
      <c r="G195" s="393"/>
      <c r="H195" s="393"/>
      <c r="I195" s="393"/>
      <c r="J195" s="393"/>
      <c r="K195" s="393"/>
      <c r="L195" s="393"/>
      <c r="M195" s="393"/>
      <c r="N195" s="394"/>
    </row>
    <row r="196" spans="1:14" ht="24" thickBot="1">
      <c r="A196" s="385" t="s">
        <v>214</v>
      </c>
      <c r="B196" s="386"/>
      <c r="C196" s="386"/>
      <c r="D196" s="386"/>
      <c r="E196" s="386"/>
      <c r="F196" s="386"/>
      <c r="G196" s="386"/>
      <c r="H196" s="386"/>
      <c r="I196" s="386"/>
      <c r="J196" s="386"/>
      <c r="K196" s="386"/>
      <c r="L196" s="386"/>
      <c r="M196" s="386"/>
      <c r="N196" s="387"/>
    </row>
    <row r="197" spans="1:14" ht="16.5" thickBot="1">
      <c r="A197" s="81">
        <v>40</v>
      </c>
      <c r="B197" s="379" t="s">
        <v>8</v>
      </c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1"/>
      <c r="N197" s="82">
        <f>SUM(N198:O203)</f>
        <v>5330.9878666666664</v>
      </c>
    </row>
    <row r="198" spans="1:14" ht="60">
      <c r="A198" s="85">
        <v>40.1</v>
      </c>
      <c r="B198" s="90" t="s">
        <v>136</v>
      </c>
      <c r="C198" s="93" t="s">
        <v>137</v>
      </c>
      <c r="D198" s="92">
        <f>+D48</f>
        <v>1502.3333333333333</v>
      </c>
      <c r="E198" s="94">
        <v>0.45</v>
      </c>
      <c r="F198" s="94">
        <v>1</v>
      </c>
      <c r="G198" s="94">
        <v>0.1</v>
      </c>
      <c r="H198" s="88">
        <v>0</v>
      </c>
      <c r="I198" s="88">
        <f t="shared" ref="I198:I203" si="6">+E198+F198+G198+H198</f>
        <v>1.55</v>
      </c>
      <c r="J198" s="88">
        <f t="shared" ref="J198:J203" si="7">+E198*D198</f>
        <v>676.05</v>
      </c>
      <c r="K198" s="88">
        <f t="shared" ref="K198:K203" si="8">+F198*D198</f>
        <v>1502.3333333333333</v>
      </c>
      <c r="L198" s="88">
        <f t="shared" ref="L198:L203" si="9">+G198*D198</f>
        <v>150.23333333333332</v>
      </c>
      <c r="M198" s="88">
        <f t="shared" ref="M198:M203" si="10">+H198*D198</f>
        <v>0</v>
      </c>
      <c r="N198" s="88">
        <f t="shared" ref="N198:N203" si="11">+I198*D198</f>
        <v>2328.6166666666668</v>
      </c>
    </row>
    <row r="199" spans="1:14">
      <c r="A199" s="85">
        <v>40.200000000000003</v>
      </c>
      <c r="B199" s="90" t="s">
        <v>138</v>
      </c>
      <c r="C199" s="93" t="s">
        <v>139</v>
      </c>
      <c r="D199" s="92">
        <v>1</v>
      </c>
      <c r="E199" s="94">
        <v>0</v>
      </c>
      <c r="F199" s="94">
        <v>80.599999999999994</v>
      </c>
      <c r="G199" s="94">
        <v>20</v>
      </c>
      <c r="H199" s="88">
        <v>0</v>
      </c>
      <c r="I199" s="88">
        <f t="shared" si="6"/>
        <v>100.6</v>
      </c>
      <c r="J199" s="88">
        <f t="shared" si="7"/>
        <v>0</v>
      </c>
      <c r="K199" s="88">
        <f t="shared" si="8"/>
        <v>80.599999999999994</v>
      </c>
      <c r="L199" s="88">
        <f t="shared" si="9"/>
        <v>20</v>
      </c>
      <c r="M199" s="88">
        <f t="shared" si="10"/>
        <v>0</v>
      </c>
      <c r="N199" s="88">
        <f t="shared" si="11"/>
        <v>100.6</v>
      </c>
    </row>
    <row r="200" spans="1:14" ht="60">
      <c r="A200" s="85">
        <v>40.299999999999997</v>
      </c>
      <c r="B200" s="90" t="s">
        <v>140</v>
      </c>
      <c r="C200" s="93" t="s">
        <v>137</v>
      </c>
      <c r="D200" s="92">
        <f>+D198</f>
        <v>1502.3333333333333</v>
      </c>
      <c r="E200" s="94">
        <v>0.2</v>
      </c>
      <c r="F200" s="94">
        <v>0.05</v>
      </c>
      <c r="G200" s="94">
        <v>0.08</v>
      </c>
      <c r="H200" s="88">
        <v>0</v>
      </c>
      <c r="I200" s="88">
        <f t="shared" si="6"/>
        <v>0.33</v>
      </c>
      <c r="J200" s="88">
        <f t="shared" si="7"/>
        <v>300.46666666666664</v>
      </c>
      <c r="K200" s="88">
        <f t="shared" si="8"/>
        <v>75.11666666666666</v>
      </c>
      <c r="L200" s="88">
        <f t="shared" si="9"/>
        <v>120.18666666666667</v>
      </c>
      <c r="M200" s="88">
        <f t="shared" si="10"/>
        <v>0</v>
      </c>
      <c r="N200" s="88">
        <f t="shared" si="11"/>
        <v>495.77</v>
      </c>
    </row>
    <row r="201" spans="1:14" ht="45">
      <c r="A201" s="85">
        <v>40.4</v>
      </c>
      <c r="B201" s="90" t="s">
        <v>141</v>
      </c>
      <c r="C201" s="93" t="s">
        <v>122</v>
      </c>
      <c r="D201" s="92">
        <f>+D51/2</f>
        <v>42.48</v>
      </c>
      <c r="E201" s="94">
        <v>5.5</v>
      </c>
      <c r="F201" s="94">
        <v>14.84</v>
      </c>
      <c r="G201" s="94">
        <v>0</v>
      </c>
      <c r="H201" s="88">
        <v>0</v>
      </c>
      <c r="I201" s="88">
        <f t="shared" si="6"/>
        <v>20.34</v>
      </c>
      <c r="J201" s="88">
        <f t="shared" si="7"/>
        <v>233.64</v>
      </c>
      <c r="K201" s="88">
        <f t="shared" si="8"/>
        <v>630.40319999999997</v>
      </c>
      <c r="L201" s="88">
        <f t="shared" si="9"/>
        <v>0</v>
      </c>
      <c r="M201" s="88">
        <f t="shared" si="10"/>
        <v>0</v>
      </c>
      <c r="N201" s="88">
        <f t="shared" si="11"/>
        <v>864.04319999999996</v>
      </c>
    </row>
    <row r="202" spans="1:14" ht="75">
      <c r="A202" s="85">
        <v>40.5</v>
      </c>
      <c r="B202" s="90" t="s">
        <v>197</v>
      </c>
      <c r="C202" s="85" t="s">
        <v>137</v>
      </c>
      <c r="D202" s="87">
        <f>(+D139)/2</f>
        <v>537.30999999999995</v>
      </c>
      <c r="E202" s="88">
        <v>0.9</v>
      </c>
      <c r="F202" s="88">
        <v>1.2</v>
      </c>
      <c r="G202" s="88">
        <v>0.1</v>
      </c>
      <c r="H202" s="88">
        <v>0</v>
      </c>
      <c r="I202" s="88">
        <f t="shared" si="6"/>
        <v>2.2000000000000002</v>
      </c>
      <c r="J202" s="88">
        <f t="shared" si="7"/>
        <v>483.57899999999995</v>
      </c>
      <c r="K202" s="88">
        <f t="shared" si="8"/>
        <v>644.77199999999993</v>
      </c>
      <c r="L202" s="88">
        <f t="shared" si="9"/>
        <v>53.730999999999995</v>
      </c>
      <c r="M202" s="88">
        <f t="shared" si="10"/>
        <v>0</v>
      </c>
      <c r="N202" s="88">
        <f t="shared" si="11"/>
        <v>1182.0819999999999</v>
      </c>
    </row>
    <row r="203" spans="1:14" ht="60.75" thickBot="1">
      <c r="A203" s="85">
        <v>40.6</v>
      </c>
      <c r="B203" s="90" t="s">
        <v>198</v>
      </c>
      <c r="C203" s="85" t="s">
        <v>137</v>
      </c>
      <c r="D203" s="87">
        <f>+D140</f>
        <v>163.58000000000001</v>
      </c>
      <c r="E203" s="88">
        <v>0.9</v>
      </c>
      <c r="F203" s="88">
        <v>1.2</v>
      </c>
      <c r="G203" s="88">
        <v>0.1</v>
      </c>
      <c r="H203" s="88">
        <v>0</v>
      </c>
      <c r="I203" s="88">
        <f t="shared" si="6"/>
        <v>2.2000000000000002</v>
      </c>
      <c r="J203" s="88">
        <f t="shared" si="7"/>
        <v>147.22200000000001</v>
      </c>
      <c r="K203" s="88">
        <f t="shared" si="8"/>
        <v>196.29600000000002</v>
      </c>
      <c r="L203" s="88">
        <f t="shared" si="9"/>
        <v>16.358000000000001</v>
      </c>
      <c r="M203" s="88">
        <f t="shared" si="10"/>
        <v>0</v>
      </c>
      <c r="N203" s="88">
        <f t="shared" si="11"/>
        <v>359.87600000000003</v>
      </c>
    </row>
    <row r="204" spans="1:14" ht="16.5" thickBot="1">
      <c r="A204" s="95"/>
      <c r="B204" s="388" t="s">
        <v>160</v>
      </c>
      <c r="C204" s="389"/>
      <c r="D204" s="389"/>
      <c r="E204" s="389"/>
      <c r="F204" s="389"/>
      <c r="G204" s="389"/>
      <c r="H204" s="389"/>
      <c r="I204" s="389"/>
      <c r="J204" s="389"/>
      <c r="K204" s="389"/>
      <c r="L204" s="389"/>
      <c r="M204" s="390"/>
      <c r="N204" s="96">
        <f>+N176-N135+N197</f>
        <v>13232.238475</v>
      </c>
    </row>
    <row r="205" spans="1:14" s="102" customFormat="1" ht="15.75" customHeight="1" thickBot="1"/>
    <row r="206" spans="1:14" ht="24" thickBot="1">
      <c r="A206" s="385" t="s">
        <v>96</v>
      </c>
      <c r="B206" s="386"/>
      <c r="C206" s="386"/>
      <c r="D206" s="386"/>
      <c r="E206" s="386"/>
      <c r="F206" s="386"/>
      <c r="G206" s="386"/>
      <c r="H206" s="386"/>
      <c r="I206" s="386"/>
      <c r="J206" s="386"/>
      <c r="K206" s="386"/>
      <c r="L206" s="386"/>
      <c r="M206" s="386"/>
      <c r="N206" s="387"/>
    </row>
    <row r="207" spans="1:14" ht="16.5" thickBot="1">
      <c r="A207" s="81">
        <v>40</v>
      </c>
      <c r="B207" s="379" t="s">
        <v>8</v>
      </c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1"/>
      <c r="N207" s="82">
        <f>SUM(N208:O213)</f>
        <v>921.38379999999995</v>
      </c>
    </row>
    <row r="208" spans="1:14" ht="60">
      <c r="A208" s="85">
        <v>40.1</v>
      </c>
      <c r="B208" s="90" t="s">
        <v>162</v>
      </c>
      <c r="C208" s="93" t="s">
        <v>137</v>
      </c>
      <c r="D208" s="92">
        <f>+D82</f>
        <v>196</v>
      </c>
      <c r="E208" s="94">
        <v>0.45</v>
      </c>
      <c r="F208" s="94">
        <v>1</v>
      </c>
      <c r="G208" s="94">
        <v>0.1</v>
      </c>
      <c r="H208" s="94">
        <v>0</v>
      </c>
      <c r="I208" s="88">
        <f t="shared" ref="I208:I213" si="12">+E208+F208+G208+H208</f>
        <v>1.55</v>
      </c>
      <c r="J208" s="88">
        <f t="shared" ref="J208:J213" si="13">+E208*D208</f>
        <v>88.2</v>
      </c>
      <c r="K208" s="88">
        <f t="shared" ref="K208:K213" si="14">+F208*D208</f>
        <v>196</v>
      </c>
      <c r="L208" s="88">
        <f t="shared" ref="L208:L213" si="15">+G208*D208</f>
        <v>19.600000000000001</v>
      </c>
      <c r="M208" s="88">
        <f t="shared" ref="M208:M213" si="16">+H208*D208</f>
        <v>0</v>
      </c>
      <c r="N208" s="88">
        <f t="shared" ref="N208:N213" si="17">+I208*D208</f>
        <v>303.8</v>
      </c>
    </row>
    <row r="209" spans="1:14">
      <c r="A209" s="85">
        <v>40.200000000000003</v>
      </c>
      <c r="B209" s="90" t="s">
        <v>138</v>
      </c>
      <c r="C209" s="93" t="s">
        <v>139</v>
      </c>
      <c r="D209" s="92">
        <v>1</v>
      </c>
      <c r="E209" s="94">
        <v>0</v>
      </c>
      <c r="F209" s="94">
        <v>20.149999999999999</v>
      </c>
      <c r="G209" s="94">
        <v>5</v>
      </c>
      <c r="H209" s="94">
        <v>0</v>
      </c>
      <c r="I209" s="88">
        <f t="shared" si="12"/>
        <v>25.15</v>
      </c>
      <c r="J209" s="88">
        <f t="shared" si="13"/>
        <v>0</v>
      </c>
      <c r="K209" s="88">
        <f t="shared" si="14"/>
        <v>20.149999999999999</v>
      </c>
      <c r="L209" s="88">
        <f t="shared" si="15"/>
        <v>5</v>
      </c>
      <c r="M209" s="88">
        <f t="shared" si="16"/>
        <v>0</v>
      </c>
      <c r="N209" s="88">
        <f t="shared" si="17"/>
        <v>25.15</v>
      </c>
    </row>
    <row r="210" spans="1:14" ht="60">
      <c r="A210" s="85">
        <v>40.299999999999997</v>
      </c>
      <c r="B210" s="90" t="s">
        <v>163</v>
      </c>
      <c r="C210" s="93" t="s">
        <v>137</v>
      </c>
      <c r="D210" s="92">
        <f>+D208</f>
        <v>196</v>
      </c>
      <c r="E210" s="94">
        <v>0.2</v>
      </c>
      <c r="F210" s="94">
        <v>0.05</v>
      </c>
      <c r="G210" s="94">
        <v>0.08</v>
      </c>
      <c r="H210" s="94">
        <v>0</v>
      </c>
      <c r="I210" s="88">
        <f t="shared" si="12"/>
        <v>0.33</v>
      </c>
      <c r="J210" s="88">
        <f t="shared" si="13"/>
        <v>39.200000000000003</v>
      </c>
      <c r="K210" s="88">
        <f t="shared" si="14"/>
        <v>9.8000000000000007</v>
      </c>
      <c r="L210" s="88">
        <f t="shared" si="15"/>
        <v>15.68</v>
      </c>
      <c r="M210" s="88">
        <f t="shared" si="16"/>
        <v>0</v>
      </c>
      <c r="N210" s="88">
        <f t="shared" si="17"/>
        <v>64.680000000000007</v>
      </c>
    </row>
    <row r="211" spans="1:14" ht="45">
      <c r="A211" s="85">
        <v>40.4</v>
      </c>
      <c r="B211" s="90" t="s">
        <v>141</v>
      </c>
      <c r="C211" s="93" t="s">
        <v>122</v>
      </c>
      <c r="D211" s="92">
        <f>13.14/2</f>
        <v>6.57</v>
      </c>
      <c r="E211" s="94">
        <v>5.5</v>
      </c>
      <c r="F211" s="94">
        <v>14.84</v>
      </c>
      <c r="G211" s="94">
        <v>0</v>
      </c>
      <c r="H211" s="94">
        <v>0</v>
      </c>
      <c r="I211" s="88">
        <f t="shared" si="12"/>
        <v>20.34</v>
      </c>
      <c r="J211" s="88">
        <f t="shared" si="13"/>
        <v>36.135000000000005</v>
      </c>
      <c r="K211" s="88">
        <f t="shared" si="14"/>
        <v>97.498800000000003</v>
      </c>
      <c r="L211" s="88">
        <f t="shared" si="15"/>
        <v>0</v>
      </c>
      <c r="M211" s="88">
        <f t="shared" si="16"/>
        <v>0</v>
      </c>
      <c r="N211" s="88">
        <f t="shared" si="17"/>
        <v>133.63380000000001</v>
      </c>
    </row>
    <row r="212" spans="1:14" ht="30">
      <c r="A212" s="85">
        <v>40.5</v>
      </c>
      <c r="B212" s="90" t="s">
        <v>173</v>
      </c>
      <c r="C212" s="85" t="s">
        <v>122</v>
      </c>
      <c r="D212" s="87">
        <v>0.64</v>
      </c>
      <c r="E212" s="88">
        <v>5.25</v>
      </c>
      <c r="F212" s="88">
        <v>20.75</v>
      </c>
      <c r="G212" s="88">
        <v>2</v>
      </c>
      <c r="H212" s="88">
        <v>0</v>
      </c>
      <c r="I212" s="88">
        <f t="shared" si="12"/>
        <v>28</v>
      </c>
      <c r="J212" s="88">
        <f t="shared" si="13"/>
        <v>3.36</v>
      </c>
      <c r="K212" s="88">
        <f t="shared" si="14"/>
        <v>13.280000000000001</v>
      </c>
      <c r="L212" s="88">
        <f t="shared" si="15"/>
        <v>1.28</v>
      </c>
      <c r="M212" s="88">
        <f t="shared" si="16"/>
        <v>0</v>
      </c>
      <c r="N212" s="88">
        <f t="shared" si="17"/>
        <v>17.920000000000002</v>
      </c>
    </row>
    <row r="213" spans="1:14" ht="75.75" thickBot="1">
      <c r="A213" s="85">
        <v>40.6</v>
      </c>
      <c r="B213" s="90" t="s">
        <v>197</v>
      </c>
      <c r="C213" s="85" t="s">
        <v>137</v>
      </c>
      <c r="D213" s="87">
        <f>+D148/2</f>
        <v>171</v>
      </c>
      <c r="E213" s="88">
        <v>0.9</v>
      </c>
      <c r="F213" s="88">
        <v>1.2</v>
      </c>
      <c r="G213" s="88">
        <v>0.1</v>
      </c>
      <c r="H213" s="88">
        <v>0</v>
      </c>
      <c r="I213" s="88">
        <f t="shared" si="12"/>
        <v>2.2000000000000002</v>
      </c>
      <c r="J213" s="88">
        <f t="shared" si="13"/>
        <v>153.9</v>
      </c>
      <c r="K213" s="88">
        <f t="shared" si="14"/>
        <v>205.2</v>
      </c>
      <c r="L213" s="88">
        <f t="shared" si="15"/>
        <v>17.100000000000001</v>
      </c>
      <c r="M213" s="88">
        <f t="shared" si="16"/>
        <v>0</v>
      </c>
      <c r="N213" s="88">
        <f t="shared" si="17"/>
        <v>376.20000000000005</v>
      </c>
    </row>
    <row r="214" spans="1:14" ht="16.5" thickBot="1">
      <c r="A214" s="95"/>
      <c r="B214" s="388" t="s">
        <v>160</v>
      </c>
      <c r="C214" s="389"/>
      <c r="D214" s="389"/>
      <c r="E214" s="389"/>
      <c r="F214" s="389"/>
      <c r="G214" s="389"/>
      <c r="H214" s="389"/>
      <c r="I214" s="389"/>
      <c r="J214" s="389"/>
      <c r="K214" s="389"/>
      <c r="L214" s="389"/>
      <c r="M214" s="390"/>
      <c r="N214" s="96">
        <f>+N149-N144+N207</f>
        <v>1924.5148749999998</v>
      </c>
    </row>
  </sheetData>
  <dataConsolidate/>
  <mergeCells count="217">
    <mergeCell ref="B214:M214"/>
    <mergeCell ref="A195:N195"/>
    <mergeCell ref="A196:N196"/>
    <mergeCell ref="B197:M197"/>
    <mergeCell ref="B204:M204"/>
    <mergeCell ref="A206:N206"/>
    <mergeCell ref="B207:M207"/>
    <mergeCell ref="A192:N192"/>
    <mergeCell ref="A193:A194"/>
    <mergeCell ref="B193:B194"/>
    <mergeCell ref="C193:C194"/>
    <mergeCell ref="D193:D194"/>
    <mergeCell ref="E193:I193"/>
    <mergeCell ref="J193:N193"/>
    <mergeCell ref="A189:D189"/>
    <mergeCell ref="E189:F189"/>
    <mergeCell ref="J189:K189"/>
    <mergeCell ref="M189:N189"/>
    <mergeCell ref="A190:D190"/>
    <mergeCell ref="E190:F190"/>
    <mergeCell ref="J190:K190"/>
    <mergeCell ref="M190:N190"/>
    <mergeCell ref="A187:D187"/>
    <mergeCell ref="E187:F187"/>
    <mergeCell ref="I187:L187"/>
    <mergeCell ref="M187:N187"/>
    <mergeCell ref="A188:D188"/>
    <mergeCell ref="E188:F188"/>
    <mergeCell ref="I188:J188"/>
    <mergeCell ref="A184:D184"/>
    <mergeCell ref="E184:F184"/>
    <mergeCell ref="G184:J184"/>
    <mergeCell ref="K184:L184"/>
    <mergeCell ref="M184:N184"/>
    <mergeCell ref="A186:D186"/>
    <mergeCell ref="E186:F186"/>
    <mergeCell ref="I186:J186"/>
    <mergeCell ref="K186:N186"/>
    <mergeCell ref="A182:F182"/>
    <mergeCell ref="G182:J182"/>
    <mergeCell ref="K182:L182"/>
    <mergeCell ref="M182:N182"/>
    <mergeCell ref="A183:D183"/>
    <mergeCell ref="E183:F183"/>
    <mergeCell ref="G183:J183"/>
    <mergeCell ref="K183:L183"/>
    <mergeCell ref="M183:N183"/>
    <mergeCell ref="A169:N169"/>
    <mergeCell ref="A170:N170"/>
    <mergeCell ref="B171:M171"/>
    <mergeCell ref="B176:M176"/>
    <mergeCell ref="A178:P178"/>
    <mergeCell ref="A180:N180"/>
    <mergeCell ref="A167:A168"/>
    <mergeCell ref="B167:B168"/>
    <mergeCell ref="C167:C168"/>
    <mergeCell ref="D167:D168"/>
    <mergeCell ref="E167:I167"/>
    <mergeCell ref="J167:N167"/>
    <mergeCell ref="M163:N163"/>
    <mergeCell ref="A164:D164"/>
    <mergeCell ref="E164:F164"/>
    <mergeCell ref="J164:K164"/>
    <mergeCell ref="M164:N164"/>
    <mergeCell ref="A166:N166"/>
    <mergeCell ref="A162:D162"/>
    <mergeCell ref="E162:F162"/>
    <mergeCell ref="I162:J162"/>
    <mergeCell ref="A163:D163"/>
    <mergeCell ref="E163:F163"/>
    <mergeCell ref="J163:K163"/>
    <mergeCell ref="A160:D160"/>
    <mergeCell ref="E160:F160"/>
    <mergeCell ref="I160:J160"/>
    <mergeCell ref="K160:N160"/>
    <mergeCell ref="A161:D161"/>
    <mergeCell ref="E161:F161"/>
    <mergeCell ref="I161:L161"/>
    <mergeCell ref="M161:N161"/>
    <mergeCell ref="A157:D157"/>
    <mergeCell ref="E157:F157"/>
    <mergeCell ref="G157:J157"/>
    <mergeCell ref="K157:L157"/>
    <mergeCell ref="M157:N157"/>
    <mergeCell ref="A158:D158"/>
    <mergeCell ref="E158:F158"/>
    <mergeCell ref="G158:J158"/>
    <mergeCell ref="K158:L158"/>
    <mergeCell ref="M158:N158"/>
    <mergeCell ref="B149:M149"/>
    <mergeCell ref="A152:P152"/>
    <mergeCell ref="A154:N154"/>
    <mergeCell ref="A156:F156"/>
    <mergeCell ref="G156:J156"/>
    <mergeCell ref="K156:L156"/>
    <mergeCell ref="M156:N156"/>
    <mergeCell ref="A133:N133"/>
    <mergeCell ref="A134:N134"/>
    <mergeCell ref="B135:M135"/>
    <mergeCell ref="B141:M141"/>
    <mergeCell ref="A143:N143"/>
    <mergeCell ref="B144:M144"/>
    <mergeCell ref="A130:N130"/>
    <mergeCell ref="A131:A132"/>
    <mergeCell ref="B131:B132"/>
    <mergeCell ref="C131:C132"/>
    <mergeCell ref="D131:D132"/>
    <mergeCell ref="E131:I131"/>
    <mergeCell ref="J131:N131"/>
    <mergeCell ref="A127:D127"/>
    <mergeCell ref="E127:F127"/>
    <mergeCell ref="J127:K127"/>
    <mergeCell ref="M127:N127"/>
    <mergeCell ref="A128:D128"/>
    <mergeCell ref="E128:F128"/>
    <mergeCell ref="J128:K128"/>
    <mergeCell ref="M128:N128"/>
    <mergeCell ref="A125:D125"/>
    <mergeCell ref="E125:F125"/>
    <mergeCell ref="I125:L125"/>
    <mergeCell ref="M125:N125"/>
    <mergeCell ref="A126:D126"/>
    <mergeCell ref="E126:F126"/>
    <mergeCell ref="I126:J126"/>
    <mergeCell ref="A122:D122"/>
    <mergeCell ref="E122:F122"/>
    <mergeCell ref="G122:J122"/>
    <mergeCell ref="K122:L122"/>
    <mergeCell ref="M122:N122"/>
    <mergeCell ref="A124:D124"/>
    <mergeCell ref="E124:F124"/>
    <mergeCell ref="I124:J124"/>
    <mergeCell ref="K124:N124"/>
    <mergeCell ref="A118:N118"/>
    <mergeCell ref="A120:F120"/>
    <mergeCell ref="G120:J120"/>
    <mergeCell ref="K120:L120"/>
    <mergeCell ref="M120:N120"/>
    <mergeCell ref="A121:D121"/>
    <mergeCell ref="E121:F121"/>
    <mergeCell ref="G121:J121"/>
    <mergeCell ref="K121:L121"/>
    <mergeCell ref="M121:N121"/>
    <mergeCell ref="A103:N103"/>
    <mergeCell ref="B104:M104"/>
    <mergeCell ref="B110:M110"/>
    <mergeCell ref="B112:M112"/>
    <mergeCell ref="B114:M114"/>
    <mergeCell ref="A116:P116"/>
    <mergeCell ref="B87:M87"/>
    <mergeCell ref="B91:M91"/>
    <mergeCell ref="B94:M94"/>
    <mergeCell ref="B96:M96"/>
    <mergeCell ref="B99:M99"/>
    <mergeCell ref="B101:M101"/>
    <mergeCell ref="B68:M68"/>
    <mergeCell ref="A70:N70"/>
    <mergeCell ref="B71:M71"/>
    <mergeCell ref="B74:M74"/>
    <mergeCell ref="B78:M78"/>
    <mergeCell ref="B81:M81"/>
    <mergeCell ref="B52:M52"/>
    <mergeCell ref="B55:M55"/>
    <mergeCell ref="B57:M57"/>
    <mergeCell ref="B59:M59"/>
    <mergeCell ref="B63:M63"/>
    <mergeCell ref="B66:M66"/>
    <mergeCell ref="A33:N33"/>
    <mergeCell ref="A34:N34"/>
    <mergeCell ref="B35:M35"/>
    <mergeCell ref="B38:M38"/>
    <mergeCell ref="B42:M42"/>
    <mergeCell ref="B47:M47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1"/>
  <sheetViews>
    <sheetView showGridLines="0" topLeftCell="A2" zoomScale="90" zoomScaleNormal="90" workbookViewId="0">
      <selection activeCell="K15" sqref="K15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247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4" t="s">
        <v>235</v>
      </c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5" t="s">
        <v>92</v>
      </c>
      <c r="B20" s="346"/>
      <c r="C20" s="346"/>
      <c r="D20" s="346"/>
      <c r="E20" s="346"/>
      <c r="F20" s="347"/>
      <c r="G20" s="348" t="s">
        <v>213</v>
      </c>
      <c r="H20" s="398"/>
      <c r="I20" s="398"/>
      <c r="J20" s="349"/>
      <c r="K20" s="350" t="s">
        <v>96</v>
      </c>
      <c r="L20" s="351"/>
      <c r="M20" s="348" t="s">
        <v>98</v>
      </c>
      <c r="N20" s="349"/>
      <c r="O20" s="56"/>
      <c r="P20" s="57"/>
    </row>
    <row r="21" spans="1:16" ht="21">
      <c r="A21" s="328" t="s">
        <v>99</v>
      </c>
      <c r="B21" s="329"/>
      <c r="C21" s="329"/>
      <c r="D21" s="330"/>
      <c r="E21" s="331">
        <f>+G21+K21+M21</f>
        <v>19202.428083333332</v>
      </c>
      <c r="F21" s="332"/>
      <c r="G21" s="333">
        <f>+N75</f>
        <v>14720.209408333332</v>
      </c>
      <c r="H21" s="399"/>
      <c r="I21" s="399"/>
      <c r="J21" s="334"/>
      <c r="K21" s="333">
        <f>+N108</f>
        <v>1681.9486749999999</v>
      </c>
      <c r="L21" s="335"/>
      <c r="M21" s="333">
        <f>+N121</f>
        <v>2800.27</v>
      </c>
      <c r="N21" s="334"/>
      <c r="O21" s="60"/>
      <c r="P21" s="61"/>
    </row>
    <row r="22" spans="1:16" ht="21.75" thickBot="1">
      <c r="A22" s="336" t="s">
        <v>100</v>
      </c>
      <c r="B22" s="337"/>
      <c r="C22" s="337"/>
      <c r="D22" s="337"/>
      <c r="E22" s="338">
        <f>+G22+K22</f>
        <v>12677.589958333336</v>
      </c>
      <c r="F22" s="339"/>
      <c r="G22" s="400">
        <f>+N50+N55+N58+N60+N66+N70</f>
        <v>11486.823983333335</v>
      </c>
      <c r="H22" s="401"/>
      <c r="I22" s="401"/>
      <c r="J22" s="402"/>
      <c r="K22" s="340">
        <f>+N88+N94+N101+N103</f>
        <v>1190.7659749999998</v>
      </c>
      <c r="L22" s="341"/>
      <c r="M22" s="400"/>
      <c r="N22" s="402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59" t="s">
        <v>101</v>
      </c>
      <c r="B24" s="360"/>
      <c r="C24" s="360"/>
      <c r="D24" s="360"/>
      <c r="E24" s="331">
        <f>+N51+N53+N56+N59+N61+N89+N91+N95+N96</f>
        <v>6248.2139583333346</v>
      </c>
      <c r="F24" s="332"/>
      <c r="G24" s="71">
        <f>+E24/E21</f>
        <v>0.32538666106274583</v>
      </c>
      <c r="H24" s="68"/>
      <c r="I24" s="361">
        <f>+E21-E24</f>
        <v>12954.214124999999</v>
      </c>
      <c r="J24" s="361"/>
      <c r="K24" s="357"/>
      <c r="L24" s="357"/>
      <c r="M24" s="357"/>
      <c r="N24" s="357"/>
      <c r="O24" s="66"/>
      <c r="P24" s="66"/>
    </row>
    <row r="25" spans="1:16" ht="21.75" thickBot="1">
      <c r="A25" s="352" t="s">
        <v>102</v>
      </c>
      <c r="B25" s="353"/>
      <c r="C25" s="353"/>
      <c r="D25" s="353"/>
      <c r="E25" s="354">
        <f>+L36+L37+L39+L40+L41+L43+L44+L45+L46+L47+L48+L49+L51+L52+L53+L54+L56+L57+L59+L61+L62+L63+L67+L68+L69+L71+L72+L74+L79+L80+L82+L83+L84+L86+L87+L89+L90+L91+L92+L93+L95+L96+L97+L99+L100+L102+L104+L105+L107+L114+L112+L113+L115+L116+L118+L120+L64+L65</f>
        <v>1422.5784083333333</v>
      </c>
      <c r="F25" s="355"/>
      <c r="G25" s="72">
        <f>+E25/E21</f>
        <v>7.4083256667319811E-2</v>
      </c>
      <c r="H25" s="68"/>
      <c r="I25" s="362" t="s">
        <v>103</v>
      </c>
      <c r="J25" s="363"/>
      <c r="K25" s="363"/>
      <c r="L25" s="363"/>
      <c r="M25" s="364">
        <f>+E21-E24</f>
        <v>12954.214124999999</v>
      </c>
      <c r="N25" s="365"/>
      <c r="O25" s="66"/>
      <c r="P25" s="66"/>
    </row>
    <row r="26" spans="1:16" ht="21">
      <c r="A26" s="352" t="s">
        <v>104</v>
      </c>
      <c r="B26" s="353"/>
      <c r="C26" s="353"/>
      <c r="D26" s="353"/>
      <c r="E26" s="354">
        <f>+J36+J37+J39+J40+J41+J44+J43+J45+J46+J47+J48+J49+J51+J52+J53+J54+J56+J57+J59+J61+J62+J63+J67+J68+J69+J71+J72+J74+J79+J80+J82+J83+J84+J86+J87+J89+J90+J91+J92+J93+J95+J96+J97+J99+J100+J102+J104+J105+J107+J112+J113+J115+J114+J116+J118+J120+J64+J65</f>
        <v>5553.8653416666666</v>
      </c>
      <c r="F26" s="355"/>
      <c r="G26" s="72">
        <f>+E26/E21</f>
        <v>0.28922724342798717</v>
      </c>
      <c r="H26" s="68"/>
      <c r="I26" s="356"/>
      <c r="J26" s="356"/>
      <c r="K26" s="69"/>
      <c r="L26" s="70"/>
      <c r="M26" s="68"/>
      <c r="N26" s="66"/>
      <c r="O26" s="66"/>
      <c r="P26" s="66"/>
    </row>
    <row r="27" spans="1:16" ht="21">
      <c r="A27" s="352" t="s">
        <v>105</v>
      </c>
      <c r="B27" s="353"/>
      <c r="C27" s="353"/>
      <c r="D27" s="353"/>
      <c r="E27" s="354">
        <f>+K36+K37+K39+K40+K41+K44+K43+K45+K46+K47+K48+K49+K51+K52+K53+K54+K56+K57+K59+K61+K62+K63+K67+K68+K69+K71+K72+K74+K79+K80+K82+K83+K84+K86+K87+K89+K90+K91+K92+K93+K95+K96+K97+K99+K100+K102+K104+K105+K107+K112+K113+K115+K114+K116+K118+K120+K64+K65</f>
        <v>11325.984333333334</v>
      </c>
      <c r="F27" s="355"/>
      <c r="G27" s="72">
        <f>+E27/E21</f>
        <v>0.58982042709295057</v>
      </c>
      <c r="H27" s="68"/>
      <c r="I27" s="69"/>
      <c r="J27" s="357">
        <f>+E25+E26+E27+E28</f>
        <v>19202.428083333332</v>
      </c>
      <c r="K27" s="358"/>
      <c r="L27" s="70"/>
      <c r="M27" s="357"/>
      <c r="N27" s="357"/>
      <c r="O27" s="66"/>
      <c r="P27" s="66"/>
    </row>
    <row r="28" spans="1:16" ht="21.75" thickBot="1">
      <c r="A28" s="336" t="s">
        <v>106</v>
      </c>
      <c r="B28" s="337"/>
      <c r="C28" s="337"/>
      <c r="D28" s="337"/>
      <c r="E28" s="338">
        <f>+M114+M116</f>
        <v>900</v>
      </c>
      <c r="F28" s="339"/>
      <c r="G28" s="72">
        <f>+E28/E21</f>
        <v>4.6869072811742553E-2</v>
      </c>
      <c r="H28" s="68"/>
      <c r="I28" s="69"/>
      <c r="J28" s="357"/>
      <c r="K28" s="358"/>
      <c r="L28" s="70"/>
      <c r="M28" s="357"/>
      <c r="N28" s="357"/>
      <c r="O28" s="66"/>
      <c r="P28" s="66"/>
    </row>
    <row r="29" spans="1:16" ht="21.75" thickBot="1">
      <c r="A29" s="378"/>
      <c r="B29" s="378"/>
      <c r="C29" s="378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6" t="s">
        <v>107</v>
      </c>
      <c r="B30" s="367"/>
      <c r="C30" s="367"/>
      <c r="D30" s="367"/>
      <c r="E30" s="367"/>
      <c r="F30" s="367"/>
      <c r="G30" s="367"/>
      <c r="H30" s="367"/>
      <c r="I30" s="367"/>
      <c r="J30" s="367"/>
      <c r="K30" s="367"/>
      <c r="L30" s="367"/>
      <c r="M30" s="367"/>
      <c r="N30" s="368"/>
      <c r="O30" s="73"/>
    </row>
    <row r="31" spans="1:16">
      <c r="A31" s="369" t="s">
        <v>108</v>
      </c>
      <c r="B31" s="371" t="s">
        <v>109</v>
      </c>
      <c r="C31" s="371" t="s">
        <v>110</v>
      </c>
      <c r="D31" s="373" t="s">
        <v>111</v>
      </c>
      <c r="E31" s="375" t="s">
        <v>112</v>
      </c>
      <c r="F31" s="376"/>
      <c r="G31" s="376"/>
      <c r="H31" s="376"/>
      <c r="I31" s="376"/>
      <c r="J31" s="369" t="s">
        <v>113</v>
      </c>
      <c r="K31" s="371"/>
      <c r="L31" s="371"/>
      <c r="M31" s="371"/>
      <c r="N31" s="377"/>
      <c r="O31" s="74"/>
    </row>
    <row r="32" spans="1:16" ht="26.25" thickBot="1">
      <c r="A32" s="370"/>
      <c r="B32" s="372"/>
      <c r="C32" s="372"/>
      <c r="D32" s="374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2"/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4"/>
      <c r="O33" s="80"/>
    </row>
    <row r="34" spans="1:17" ht="24" thickBot="1">
      <c r="A34" s="385" t="s">
        <v>214</v>
      </c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7"/>
      <c r="O34" s="80"/>
    </row>
    <row r="35" spans="1:17" ht="16.5" thickBot="1">
      <c r="A35" s="81">
        <v>10</v>
      </c>
      <c r="B35" s="379" t="s">
        <v>120</v>
      </c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1"/>
      <c r="N35" s="82">
        <f>+SUM(N36:N37)</f>
        <v>49.701599999999999</v>
      </c>
      <c r="O35" s="83"/>
      <c r="P35" s="84">
        <f>+N35/N75</f>
        <v>3.376419357992501E-3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9" si="0">+E37+F37+G37+H37</f>
        <v>0.42999999999999994</v>
      </c>
      <c r="J37" s="88">
        <f t="shared" ref="J37:J69" si="1">+E37*D37</f>
        <v>11.4696</v>
      </c>
      <c r="K37" s="88">
        <f t="shared" ref="K37:K69" si="2">+F37*D37</f>
        <v>9.5579999999999998</v>
      </c>
      <c r="L37" s="88">
        <f t="shared" ref="L37:L69" si="3">+G37*D37</f>
        <v>6.3719999999999999</v>
      </c>
      <c r="M37" s="88">
        <f t="shared" ref="M37:M69" si="4">+H37*D37</f>
        <v>0</v>
      </c>
      <c r="N37" s="88">
        <f t="shared" ref="N37:N69" si="5">+I37*D37</f>
        <v>27.399599999999996</v>
      </c>
      <c r="O37" s="88"/>
    </row>
    <row r="38" spans="1:17" ht="16.5" thickBot="1">
      <c r="A38" s="81">
        <v>20</v>
      </c>
      <c r="B38" s="379" t="s">
        <v>124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1"/>
      <c r="N38" s="82">
        <f>+N39+N40+N41</f>
        <v>186.26160000000002</v>
      </c>
      <c r="O38" s="83"/>
      <c r="P38" s="84">
        <f>+N38/N75</f>
        <v>1.265346129482061E-2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79" t="s">
        <v>6</v>
      </c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1"/>
      <c r="N42" s="82">
        <f>SUM(N43:O49)</f>
        <v>2965.5622250000001</v>
      </c>
      <c r="O42" s="83"/>
      <c r="P42" s="84">
        <f>+N42/N75</f>
        <v>0.20146195904802486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19.97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39.94</v>
      </c>
      <c r="K43" s="88">
        <f t="shared" si="2"/>
        <v>0</v>
      </c>
      <c r="L43" s="88">
        <f t="shared" si="3"/>
        <v>11.582599999999999</v>
      </c>
      <c r="M43" s="88">
        <f t="shared" si="4"/>
        <v>0</v>
      </c>
      <c r="N43" s="88">
        <f t="shared" si="5"/>
        <v>51.522599999999997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3.33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9.99</v>
      </c>
      <c r="K44" s="88">
        <f t="shared" si="2"/>
        <v>10.8225</v>
      </c>
      <c r="L44" s="88">
        <f t="shared" si="3"/>
        <v>6.66</v>
      </c>
      <c r="M44" s="88">
        <f t="shared" si="4"/>
        <v>0</v>
      </c>
      <c r="N44" s="88">
        <f t="shared" si="5"/>
        <v>27.4725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25.361899999999999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25.361899999999999</v>
      </c>
      <c r="K45" s="88">
        <f t="shared" si="2"/>
        <v>0</v>
      </c>
      <c r="L45" s="88">
        <f t="shared" si="3"/>
        <v>69.745224999999991</v>
      </c>
      <c r="M45" s="88">
        <f t="shared" si="4"/>
        <v>0</v>
      </c>
      <c r="N45" s="88">
        <f t="shared" si="5"/>
        <v>95.107124999999996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v>1430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357.5</v>
      </c>
      <c r="K46" s="88">
        <f t="shared" si="2"/>
        <v>429</v>
      </c>
      <c r="L46" s="88">
        <f t="shared" si="3"/>
        <v>71.5</v>
      </c>
      <c r="M46" s="88">
        <f t="shared" si="4"/>
        <v>0</v>
      </c>
      <c r="N46" s="88">
        <f t="shared" si="5"/>
        <v>858.00000000000011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v>1100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220</v>
      </c>
      <c r="K47" s="88">
        <f t="shared" si="2"/>
        <v>330</v>
      </c>
      <c r="L47" s="88">
        <f t="shared" si="3"/>
        <v>55</v>
      </c>
      <c r="M47" s="88">
        <f t="shared" si="4"/>
        <v>0</v>
      </c>
      <c r="N47" s="88">
        <f t="shared" si="5"/>
        <v>605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v>763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137.34</v>
      </c>
      <c r="K48" s="88">
        <f t="shared" si="2"/>
        <v>228.9</v>
      </c>
      <c r="L48" s="88">
        <f t="shared" si="3"/>
        <v>38.15</v>
      </c>
      <c r="M48" s="88">
        <f t="shared" si="4"/>
        <v>0</v>
      </c>
      <c r="N48" s="88">
        <f t="shared" si="5"/>
        <v>404.39000000000004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v>6.14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87.49499999999999</v>
      </c>
      <c r="K49" s="88">
        <f t="shared" si="2"/>
        <v>741.40499999999997</v>
      </c>
      <c r="L49" s="88">
        <f t="shared" si="3"/>
        <v>95.17</v>
      </c>
      <c r="M49" s="88">
        <f t="shared" si="4"/>
        <v>0</v>
      </c>
      <c r="N49" s="88">
        <f t="shared" si="5"/>
        <v>924.06999999999994</v>
      </c>
      <c r="O49" s="88"/>
    </row>
    <row r="50" spans="1:16" ht="16.5" thickBot="1">
      <c r="A50" s="81">
        <v>40</v>
      </c>
      <c r="B50" s="379" t="s">
        <v>8</v>
      </c>
      <c r="C50" s="380"/>
      <c r="D50" s="380"/>
      <c r="E50" s="380"/>
      <c r="F50" s="380"/>
      <c r="G50" s="380"/>
      <c r="H50" s="380"/>
      <c r="I50" s="380"/>
      <c r="J50" s="380"/>
      <c r="K50" s="380"/>
      <c r="L50" s="380"/>
      <c r="M50" s="381"/>
      <c r="N50" s="82">
        <f>SUM(N51:N54)</f>
        <v>4653.0730666666668</v>
      </c>
      <c r="O50" s="83"/>
      <c r="P50" s="84">
        <f>+N50/N75</f>
        <v>0.31610101035875837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Rural'!Q656</f>
        <v>1502.3333333333333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676.05</v>
      </c>
      <c r="K51" s="88">
        <f t="shared" si="2"/>
        <v>1502.3333333333333</v>
      </c>
      <c r="L51" s="88">
        <f t="shared" si="3"/>
        <v>150.23333333333332</v>
      </c>
      <c r="M51" s="88">
        <f t="shared" si="4"/>
        <v>0</v>
      </c>
      <c r="N51" s="88">
        <f t="shared" si="5"/>
        <v>2328.6166666666668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80.599999999999994</v>
      </c>
      <c r="G52" s="94">
        <v>20</v>
      </c>
      <c r="H52" s="88">
        <v>0</v>
      </c>
      <c r="I52" s="88">
        <f t="shared" si="0"/>
        <v>100.6</v>
      </c>
      <c r="J52" s="88">
        <f t="shared" si="1"/>
        <v>0</v>
      </c>
      <c r="K52" s="88">
        <f t="shared" si="2"/>
        <v>80.599999999999994</v>
      </c>
      <c r="L52" s="88">
        <f t="shared" si="3"/>
        <v>20</v>
      </c>
      <c r="M52" s="88">
        <f t="shared" si="4"/>
        <v>0</v>
      </c>
      <c r="N52" s="88">
        <f t="shared" si="5"/>
        <v>100.6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1502.3333333333333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300.46666666666664</v>
      </c>
      <c r="K53" s="88">
        <f t="shared" si="2"/>
        <v>75.11666666666666</v>
      </c>
      <c r="L53" s="88">
        <f t="shared" si="3"/>
        <v>120.18666666666667</v>
      </c>
      <c r="M53" s="88">
        <f t="shared" si="4"/>
        <v>0</v>
      </c>
      <c r="N53" s="88">
        <f t="shared" si="5"/>
        <v>495.77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v>84.96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467.28</v>
      </c>
      <c r="K54" s="88">
        <f t="shared" si="2"/>
        <v>1260.8063999999999</v>
      </c>
      <c r="L54" s="88">
        <f t="shared" si="3"/>
        <v>0</v>
      </c>
      <c r="M54" s="88">
        <f t="shared" si="4"/>
        <v>0</v>
      </c>
      <c r="N54" s="88">
        <f t="shared" si="5"/>
        <v>1728.0863999999999</v>
      </c>
      <c r="O54" s="88"/>
    </row>
    <row r="55" spans="1:16" ht="16.5" thickBot="1">
      <c r="A55" s="81">
        <v>50</v>
      </c>
      <c r="B55" s="379" t="s">
        <v>142</v>
      </c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1"/>
      <c r="N55" s="82">
        <f>+N56+N57</f>
        <v>1452.3435833333335</v>
      </c>
      <c r="O55" s="83"/>
      <c r="P55" s="84">
        <f>+N55/N75</f>
        <v>9.8663242012789573E-2</v>
      </c>
    </row>
    <row r="56" spans="1:16" ht="45">
      <c r="A56" s="85">
        <v>50.1</v>
      </c>
      <c r="B56" s="90" t="s">
        <v>215</v>
      </c>
      <c r="C56" s="85" t="s">
        <v>137</v>
      </c>
      <c r="D56" s="92">
        <f>+'Wood Rural'!Q765</f>
        <v>514.79166666666674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231.65625000000003</v>
      </c>
      <c r="K56" s="88">
        <f t="shared" si="2"/>
        <v>514.79166666666674</v>
      </c>
      <c r="L56" s="88">
        <f t="shared" si="3"/>
        <v>51.479166666666679</v>
      </c>
      <c r="M56" s="88">
        <f t="shared" si="4"/>
        <v>0</v>
      </c>
      <c r="N56" s="88">
        <f t="shared" si="5"/>
        <v>797.92708333333348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92">
        <v>62.03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139.5675</v>
      </c>
      <c r="K57" s="88">
        <f t="shared" si="2"/>
        <v>474.52950000000004</v>
      </c>
      <c r="L57" s="88">
        <f t="shared" si="3"/>
        <v>40.319500000000005</v>
      </c>
      <c r="M57" s="88">
        <f t="shared" si="4"/>
        <v>0</v>
      </c>
      <c r="N57" s="88">
        <f t="shared" si="5"/>
        <v>654.41650000000004</v>
      </c>
      <c r="O57" s="88"/>
    </row>
    <row r="58" spans="1:16" ht="16.5" thickBot="1">
      <c r="A58" s="81">
        <v>60</v>
      </c>
      <c r="B58" s="379" t="s">
        <v>145</v>
      </c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1"/>
      <c r="N58" s="82">
        <f>SUM(N59:N59)</f>
        <v>1395.2649999999999</v>
      </c>
      <c r="O58" s="83"/>
      <c r="P58" s="84">
        <f>+N58/N75</f>
        <v>9.4785676025105958E-2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v>734.35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440.61</v>
      </c>
      <c r="K59" s="88">
        <f t="shared" si="2"/>
        <v>881.22</v>
      </c>
      <c r="L59" s="88">
        <f t="shared" si="3"/>
        <v>73.435000000000002</v>
      </c>
      <c r="M59" s="88">
        <f t="shared" si="4"/>
        <v>0</v>
      </c>
      <c r="N59" s="88">
        <f t="shared" si="5"/>
        <v>1395.2649999999999</v>
      </c>
      <c r="O59" s="88"/>
    </row>
    <row r="60" spans="1:16" ht="16.5" thickBot="1">
      <c r="A60" s="81">
        <v>70</v>
      </c>
      <c r="B60" s="379" t="s">
        <v>7</v>
      </c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1"/>
      <c r="N60" s="82">
        <f>SUM(N61:O65)</f>
        <v>2001.8343333333337</v>
      </c>
      <c r="O60" s="83"/>
      <c r="P60" s="84">
        <f>+N60/N75</f>
        <v>0.13599224561303219</v>
      </c>
    </row>
    <row r="61" spans="1:16" ht="45">
      <c r="A61" s="85">
        <v>70.099999999999994</v>
      </c>
      <c r="B61" s="90" t="s">
        <v>216</v>
      </c>
      <c r="C61" s="93" t="s">
        <v>137</v>
      </c>
      <c r="D61" s="92">
        <f>+'Wood Rural'!Q738</f>
        <v>439.66666666666663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197.85</v>
      </c>
      <c r="K61" s="88">
        <f t="shared" si="2"/>
        <v>439.66666666666663</v>
      </c>
      <c r="L61" s="88">
        <f t="shared" si="3"/>
        <v>43.966666666666669</v>
      </c>
      <c r="M61" s="88">
        <f t="shared" si="4"/>
        <v>0</v>
      </c>
      <c r="N61" s="88">
        <f t="shared" si="5"/>
        <v>681.48333333333335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v>30.74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138.32999999999998</v>
      </c>
      <c r="K62" s="88">
        <f t="shared" si="2"/>
        <v>464.17399999999998</v>
      </c>
      <c r="L62" s="88">
        <f t="shared" si="3"/>
        <v>0</v>
      </c>
      <c r="M62" s="88">
        <f t="shared" si="4"/>
        <v>0</v>
      </c>
      <c r="N62" s="88">
        <f t="shared" si="5"/>
        <v>602.50400000000002</v>
      </c>
      <c r="O62" s="88"/>
    </row>
    <row r="63" spans="1:16" ht="30">
      <c r="A63" s="85">
        <v>70.3</v>
      </c>
      <c r="B63" s="90" t="s">
        <v>149</v>
      </c>
      <c r="C63" s="93" t="s">
        <v>122</v>
      </c>
      <c r="D63" s="92">
        <v>30.74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169.07</v>
      </c>
      <c r="K63" s="88">
        <f t="shared" si="2"/>
        <v>338.14</v>
      </c>
      <c r="L63" s="88">
        <f t="shared" si="3"/>
        <v>32.277000000000001</v>
      </c>
      <c r="M63" s="88">
        <f t="shared" si="4"/>
        <v>0</v>
      </c>
      <c r="N63" s="88">
        <f t="shared" si="5"/>
        <v>539.48699999999997</v>
      </c>
      <c r="O63" s="88"/>
    </row>
    <row r="64" spans="1:16" ht="17.25">
      <c r="A64" s="85">
        <v>70.400000000000006</v>
      </c>
      <c r="B64" s="101" t="s">
        <v>176</v>
      </c>
      <c r="C64" s="93" t="s">
        <v>122</v>
      </c>
      <c r="D64" s="92">
        <v>9.8000000000000007</v>
      </c>
      <c r="E64" s="88">
        <v>5.2</v>
      </c>
      <c r="F64" s="88">
        <v>6</v>
      </c>
      <c r="G64" s="88">
        <v>1.75</v>
      </c>
      <c r="H64" s="88">
        <v>0</v>
      </c>
      <c r="I64" s="88">
        <f t="shared" si="0"/>
        <v>12.95</v>
      </c>
      <c r="J64" s="88">
        <f>+E64*D64</f>
        <v>50.960000000000008</v>
      </c>
      <c r="K64" s="88">
        <f>+F64*D64</f>
        <v>58.800000000000004</v>
      </c>
      <c r="L64" s="88">
        <f>+G64*D64</f>
        <v>17.150000000000002</v>
      </c>
      <c r="M64" s="88">
        <f>+H64*D64</f>
        <v>0</v>
      </c>
      <c r="N64" s="88">
        <f>+I64*D64</f>
        <v>126.91</v>
      </c>
      <c r="O64" s="88"/>
    </row>
    <row r="65" spans="1:16" ht="30.75" thickBot="1">
      <c r="A65" s="85">
        <v>70.5</v>
      </c>
      <c r="B65" s="90" t="s">
        <v>165</v>
      </c>
      <c r="C65" s="93" t="s">
        <v>122</v>
      </c>
      <c r="D65" s="92">
        <v>9.8000000000000007</v>
      </c>
      <c r="E65" s="88">
        <v>1.5</v>
      </c>
      <c r="F65" s="88">
        <v>2.5</v>
      </c>
      <c r="G65" s="88">
        <v>1.25</v>
      </c>
      <c r="H65" s="88">
        <v>0</v>
      </c>
      <c r="I65" s="88">
        <f t="shared" si="0"/>
        <v>5.25</v>
      </c>
      <c r="J65" s="88">
        <f>+E65*D65</f>
        <v>14.700000000000001</v>
      </c>
      <c r="K65" s="88">
        <f>+F65*D65</f>
        <v>24.5</v>
      </c>
      <c r="L65" s="88">
        <f>+G65*D65</f>
        <v>12.25</v>
      </c>
      <c r="M65" s="88">
        <f>+H65*D65</f>
        <v>0</v>
      </c>
      <c r="N65" s="88">
        <f>+I65*D65</f>
        <v>51.45</v>
      </c>
      <c r="O65" s="88"/>
    </row>
    <row r="66" spans="1:16" ht="16.5" thickBot="1">
      <c r="A66" s="81">
        <v>80</v>
      </c>
      <c r="B66" s="379" t="s">
        <v>150</v>
      </c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1"/>
      <c r="N66" s="82">
        <f>SUM(N67:N69)</f>
        <v>1442.25</v>
      </c>
      <c r="O66" s="83"/>
      <c r="P66" s="84">
        <f>+N66/N75</f>
        <v>9.7977546378078054E-2</v>
      </c>
    </row>
    <row r="67" spans="1:16" ht="105">
      <c r="A67" s="85">
        <v>80.099999999999994</v>
      </c>
      <c r="B67" s="90" t="s">
        <v>217</v>
      </c>
      <c r="C67" s="85" t="s">
        <v>152</v>
      </c>
      <c r="D67" s="87">
        <v>6</v>
      </c>
      <c r="E67" s="88">
        <v>45</v>
      </c>
      <c r="F67" s="88">
        <v>102.5</v>
      </c>
      <c r="G67" s="88">
        <v>8</v>
      </c>
      <c r="H67" s="88">
        <v>0</v>
      </c>
      <c r="I67" s="88">
        <f t="shared" si="0"/>
        <v>155.5</v>
      </c>
      <c r="J67" s="88">
        <f t="shared" si="1"/>
        <v>270</v>
      </c>
      <c r="K67" s="88">
        <f t="shared" si="2"/>
        <v>615</v>
      </c>
      <c r="L67" s="88">
        <f t="shared" si="3"/>
        <v>48</v>
      </c>
      <c r="M67" s="88">
        <f t="shared" si="4"/>
        <v>0</v>
      </c>
      <c r="N67" s="88">
        <f t="shared" si="5"/>
        <v>933</v>
      </c>
      <c r="O67" s="88"/>
    </row>
    <row r="68" spans="1:16" ht="60">
      <c r="A68" s="85">
        <v>80.2</v>
      </c>
      <c r="B68" s="90" t="s">
        <v>218</v>
      </c>
      <c r="C68" s="85" t="s">
        <v>152</v>
      </c>
      <c r="D68" s="87">
        <v>2</v>
      </c>
      <c r="E68" s="88">
        <v>16.75</v>
      </c>
      <c r="F68" s="88">
        <v>93.25</v>
      </c>
      <c r="G68" s="88">
        <v>4</v>
      </c>
      <c r="H68" s="88">
        <v>0</v>
      </c>
      <c r="I68" s="88">
        <f t="shared" si="0"/>
        <v>114</v>
      </c>
      <c r="J68" s="88">
        <f t="shared" si="1"/>
        <v>33.5</v>
      </c>
      <c r="K68" s="88">
        <f t="shared" si="2"/>
        <v>186.5</v>
      </c>
      <c r="L68" s="88">
        <f t="shared" si="3"/>
        <v>8</v>
      </c>
      <c r="M68" s="88">
        <f t="shared" si="4"/>
        <v>0</v>
      </c>
      <c r="N68" s="88">
        <f t="shared" si="5"/>
        <v>228</v>
      </c>
      <c r="O68" s="88"/>
    </row>
    <row r="69" spans="1:16" ht="60.75" thickBot="1">
      <c r="A69" s="85">
        <v>80.3</v>
      </c>
      <c r="B69" s="90" t="s">
        <v>219</v>
      </c>
      <c r="C69" s="85" t="s">
        <v>152</v>
      </c>
      <c r="D69" s="87">
        <v>3</v>
      </c>
      <c r="E69" s="88">
        <v>12.75</v>
      </c>
      <c r="F69" s="88">
        <v>77</v>
      </c>
      <c r="G69" s="88">
        <v>4</v>
      </c>
      <c r="H69" s="88">
        <v>0</v>
      </c>
      <c r="I69" s="88">
        <f t="shared" si="0"/>
        <v>93.75</v>
      </c>
      <c r="J69" s="88">
        <f t="shared" si="1"/>
        <v>38.25</v>
      </c>
      <c r="K69" s="88">
        <f t="shared" si="2"/>
        <v>231</v>
      </c>
      <c r="L69" s="88">
        <f t="shared" si="3"/>
        <v>12</v>
      </c>
      <c r="M69" s="88">
        <f t="shared" si="4"/>
        <v>0</v>
      </c>
      <c r="N69" s="88">
        <f t="shared" si="5"/>
        <v>281.25</v>
      </c>
      <c r="O69" s="88"/>
    </row>
    <row r="70" spans="1:16" ht="16.5" thickBot="1">
      <c r="A70" s="81">
        <v>90</v>
      </c>
      <c r="B70" s="379" t="s">
        <v>155</v>
      </c>
      <c r="C70" s="380"/>
      <c r="D70" s="380"/>
      <c r="E70" s="380"/>
      <c r="F70" s="380"/>
      <c r="G70" s="380"/>
      <c r="H70" s="380"/>
      <c r="I70" s="380"/>
      <c r="J70" s="380"/>
      <c r="K70" s="380"/>
      <c r="L70" s="380"/>
      <c r="M70" s="381"/>
      <c r="N70" s="82">
        <f>SUM(N71:N72)</f>
        <v>542.05799999999999</v>
      </c>
      <c r="O70" s="83"/>
      <c r="P70" s="84">
        <f>+N70/N75</f>
        <v>3.6824068528069499E-2</v>
      </c>
    </row>
    <row r="71" spans="1:16" ht="33" customHeight="1">
      <c r="A71" s="85">
        <v>90.1</v>
      </c>
      <c r="B71" s="90" t="s">
        <v>156</v>
      </c>
      <c r="C71" s="85" t="s">
        <v>122</v>
      </c>
      <c r="D71" s="92">
        <v>63.03</v>
      </c>
      <c r="E71" s="94">
        <v>0.72</v>
      </c>
      <c r="F71" s="94">
        <v>3.5</v>
      </c>
      <c r="G71" s="94">
        <v>0.08</v>
      </c>
      <c r="H71" s="94">
        <v>0</v>
      </c>
      <c r="I71" s="94">
        <f>+E71+F71+G71+H71</f>
        <v>4.3</v>
      </c>
      <c r="J71" s="88">
        <f>+E71*D71</f>
        <v>45.381599999999999</v>
      </c>
      <c r="K71" s="88">
        <f>+F71*D71</f>
        <v>220.60500000000002</v>
      </c>
      <c r="L71" s="88">
        <f>+G71*D71</f>
        <v>5.0423999999999998</v>
      </c>
      <c r="M71" s="88">
        <f>+H71*D71</f>
        <v>0</v>
      </c>
      <c r="N71" s="88">
        <f>+I71*D71</f>
        <v>271.029</v>
      </c>
      <c r="O71" s="88"/>
    </row>
    <row r="72" spans="1:16" ht="33" customHeight="1" thickBot="1">
      <c r="A72" s="85">
        <v>90.2</v>
      </c>
      <c r="B72" s="90" t="s">
        <v>157</v>
      </c>
      <c r="C72" s="85" t="s">
        <v>122</v>
      </c>
      <c r="D72" s="92">
        <v>63.03</v>
      </c>
      <c r="E72" s="94">
        <v>0.72</v>
      </c>
      <c r="F72" s="94">
        <v>3.5</v>
      </c>
      <c r="G72" s="94">
        <v>0.08</v>
      </c>
      <c r="H72" s="94">
        <v>0</v>
      </c>
      <c r="I72" s="94">
        <f>+E72+F72+G72+H72</f>
        <v>4.3</v>
      </c>
      <c r="J72" s="88">
        <f>+E72*D72</f>
        <v>45.381599999999999</v>
      </c>
      <c r="K72" s="88">
        <f>+F72*D72</f>
        <v>220.60500000000002</v>
      </c>
      <c r="L72" s="88">
        <f>+G72*D72</f>
        <v>5.0423999999999998</v>
      </c>
      <c r="M72" s="88">
        <f>+H72*D72</f>
        <v>0</v>
      </c>
      <c r="N72" s="88">
        <f>+I72*D72</f>
        <v>271.029</v>
      </c>
      <c r="O72" s="88"/>
    </row>
    <row r="73" spans="1:16" ht="16.5" thickBot="1">
      <c r="A73" s="81">
        <v>100</v>
      </c>
      <c r="B73" s="379" t="s">
        <v>158</v>
      </c>
      <c r="C73" s="380"/>
      <c r="D73" s="380"/>
      <c r="E73" s="380"/>
      <c r="F73" s="380"/>
      <c r="G73" s="380"/>
      <c r="H73" s="380"/>
      <c r="I73" s="380"/>
      <c r="J73" s="380"/>
      <c r="K73" s="380"/>
      <c r="L73" s="380"/>
      <c r="M73" s="381"/>
      <c r="N73" s="82">
        <f>SUM(N74)</f>
        <v>31.86</v>
      </c>
      <c r="O73" s="83"/>
      <c r="P73" s="84">
        <f>+N73/N75</f>
        <v>2.164371383328526E-3</v>
      </c>
    </row>
    <row r="74" spans="1:16" ht="18" thickBot="1">
      <c r="A74" s="85">
        <v>100.1</v>
      </c>
      <c r="B74" s="86" t="s">
        <v>159</v>
      </c>
      <c r="C74" s="85" t="s">
        <v>122</v>
      </c>
      <c r="D74" s="87">
        <f>+D36</f>
        <v>63.72</v>
      </c>
      <c r="E74" s="88">
        <v>0.3</v>
      </c>
      <c r="F74" s="88">
        <v>0</v>
      </c>
      <c r="G74" s="88">
        <v>0.2</v>
      </c>
      <c r="H74" s="88">
        <v>0</v>
      </c>
      <c r="I74" s="88">
        <f>+E74+F74+G74+H74</f>
        <v>0.5</v>
      </c>
      <c r="J74" s="88">
        <f>+E74*D74</f>
        <v>19.116</v>
      </c>
      <c r="K74" s="88">
        <f>+F74*D74</f>
        <v>0</v>
      </c>
      <c r="L74" s="88">
        <f>+G74*D74</f>
        <v>12.744</v>
      </c>
      <c r="M74" s="88">
        <f>+H74*D74</f>
        <v>0</v>
      </c>
      <c r="N74" s="88">
        <f>+I74*D74</f>
        <v>31.86</v>
      </c>
      <c r="O74" s="88"/>
    </row>
    <row r="75" spans="1:16" ht="16.5" thickBot="1">
      <c r="A75" s="95"/>
      <c r="B75" s="388" t="s">
        <v>160</v>
      </c>
      <c r="C75" s="389"/>
      <c r="D75" s="389"/>
      <c r="E75" s="389"/>
      <c r="F75" s="389"/>
      <c r="G75" s="389"/>
      <c r="H75" s="389"/>
      <c r="I75" s="389"/>
      <c r="J75" s="389"/>
      <c r="K75" s="389"/>
      <c r="L75" s="389"/>
      <c r="M75" s="390"/>
      <c r="N75" s="96">
        <f>+N73+N70+N66+N60+N58+N55+N50+N42+N38+N35</f>
        <v>14720.209408333332</v>
      </c>
      <c r="O75" s="97">
        <f>+G22</f>
        <v>11486.823983333335</v>
      </c>
      <c r="P75" s="98">
        <f>+SUM(P35:P73)</f>
        <v>1.0000000000000002</v>
      </c>
    </row>
    <row r="76" spans="1:16" ht="16.5" thickBot="1">
      <c r="A76" s="85"/>
      <c r="B76" s="99"/>
      <c r="C76" s="85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1:16" ht="24" thickBot="1">
      <c r="A77" s="385" t="s">
        <v>96</v>
      </c>
      <c r="B77" s="386"/>
      <c r="C77" s="386"/>
      <c r="D77" s="386"/>
      <c r="E77" s="386"/>
      <c r="F77" s="386"/>
      <c r="G77" s="386"/>
      <c r="H77" s="386"/>
      <c r="I77" s="386"/>
      <c r="J77" s="386"/>
      <c r="K77" s="386"/>
      <c r="L77" s="386"/>
      <c r="M77" s="386"/>
      <c r="N77" s="387"/>
      <c r="O77" s="80"/>
    </row>
    <row r="78" spans="1:16" ht="16.5" thickBot="1">
      <c r="A78" s="81">
        <v>10</v>
      </c>
      <c r="B78" s="379" t="s">
        <v>120</v>
      </c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1"/>
      <c r="N78" s="82">
        <f>+SUM(N79:N80)</f>
        <v>2.9016000000000002</v>
      </c>
      <c r="O78" s="83"/>
      <c r="P78" s="84">
        <f>+N78/N108</f>
        <v>1.7251418209892763E-3</v>
      </c>
    </row>
    <row r="79" spans="1:16" ht="17.25">
      <c r="A79" s="85">
        <v>10.1</v>
      </c>
      <c r="B79" s="86" t="s">
        <v>121</v>
      </c>
      <c r="C79" s="85" t="s">
        <v>122</v>
      </c>
      <c r="D79" s="87">
        <v>3.72</v>
      </c>
      <c r="E79" s="88">
        <v>0.15</v>
      </c>
      <c r="F79" s="88">
        <v>0</v>
      </c>
      <c r="G79" s="88">
        <v>0.2</v>
      </c>
      <c r="H79" s="88">
        <v>0</v>
      </c>
      <c r="I79" s="88">
        <f>+E79+F79+G79+H79</f>
        <v>0.35</v>
      </c>
      <c r="J79" s="88">
        <f>+E79*D79</f>
        <v>0.55800000000000005</v>
      </c>
      <c r="K79" s="88">
        <f>+F79*D79</f>
        <v>0</v>
      </c>
      <c r="L79" s="88">
        <f>+G79*D79</f>
        <v>0.74400000000000011</v>
      </c>
      <c r="M79" s="88">
        <f>+H79*D79</f>
        <v>0</v>
      </c>
      <c r="N79" s="88">
        <f>+I79*D79</f>
        <v>1.302</v>
      </c>
      <c r="O79" s="88"/>
    </row>
    <row r="80" spans="1:16" ht="18" thickBot="1">
      <c r="A80" s="85">
        <v>10.199999999999999</v>
      </c>
      <c r="B80" s="86" t="s">
        <v>123</v>
      </c>
      <c r="C80" s="85" t="s">
        <v>122</v>
      </c>
      <c r="D80" s="87">
        <v>3.72</v>
      </c>
      <c r="E80" s="89">
        <v>0.18</v>
      </c>
      <c r="F80" s="89">
        <v>0.15</v>
      </c>
      <c r="G80" s="89">
        <v>0.1</v>
      </c>
      <c r="H80" s="89">
        <v>0</v>
      </c>
      <c r="I80" s="88">
        <f>+E80+F80+G80+H80</f>
        <v>0.42999999999999994</v>
      </c>
      <c r="J80" s="88">
        <f>+E80*D80</f>
        <v>0.66959999999999997</v>
      </c>
      <c r="K80" s="88">
        <f>+F80*D80</f>
        <v>0.55800000000000005</v>
      </c>
      <c r="L80" s="88">
        <f>+G80*D80</f>
        <v>0.37200000000000005</v>
      </c>
      <c r="M80" s="88">
        <f>+H80*D80</f>
        <v>0</v>
      </c>
      <c r="N80" s="88">
        <f>+I80*D80</f>
        <v>1.5995999999999999</v>
      </c>
      <c r="O80" s="88"/>
    </row>
    <row r="81" spans="1:16" ht="16.5" thickBot="1">
      <c r="A81" s="81">
        <v>20</v>
      </c>
      <c r="B81" s="379" t="s">
        <v>124</v>
      </c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1"/>
      <c r="N81" s="82">
        <f>+N82+N83+N84</f>
        <v>10.837800000000001</v>
      </c>
      <c r="O81" s="83"/>
      <c r="P81" s="84">
        <f>+N81/N108</f>
        <v>6.4435973350970427E-3</v>
      </c>
    </row>
    <row r="82" spans="1:16" ht="17.25">
      <c r="A82" s="85">
        <v>20.100000000000001</v>
      </c>
      <c r="B82" s="86" t="s">
        <v>125</v>
      </c>
      <c r="C82" s="85" t="s">
        <v>126</v>
      </c>
      <c r="D82" s="87">
        <v>1.1100000000000001</v>
      </c>
      <c r="E82" s="88">
        <v>0.6</v>
      </c>
      <c r="F82" s="88">
        <v>0</v>
      </c>
      <c r="G82" s="88">
        <v>0.63</v>
      </c>
      <c r="H82" s="88">
        <v>0</v>
      </c>
      <c r="I82" s="88">
        <f>+E82+F82+G82+H82</f>
        <v>1.23</v>
      </c>
      <c r="J82" s="88">
        <f>+E82*D82</f>
        <v>0.66600000000000004</v>
      </c>
      <c r="K82" s="88">
        <f>+F82*D82</f>
        <v>0</v>
      </c>
      <c r="L82" s="88">
        <f>+G82*D82</f>
        <v>0.69930000000000003</v>
      </c>
      <c r="M82" s="88">
        <f>+H82*D82</f>
        <v>0</v>
      </c>
      <c r="N82" s="88">
        <f>+I82*D82</f>
        <v>1.3653000000000002</v>
      </c>
      <c r="O82" s="88"/>
    </row>
    <row r="83" spans="1:16" ht="17.25">
      <c r="A83" s="85">
        <v>20.2</v>
      </c>
      <c r="B83" s="86" t="s">
        <v>127</v>
      </c>
      <c r="C83" s="85" t="s">
        <v>126</v>
      </c>
      <c r="D83" s="87">
        <v>1.86</v>
      </c>
      <c r="E83" s="88">
        <v>0.5</v>
      </c>
      <c r="F83" s="88">
        <v>1</v>
      </c>
      <c r="G83" s="88">
        <v>0.75</v>
      </c>
      <c r="H83" s="88">
        <v>0</v>
      </c>
      <c r="I83" s="88">
        <f>+E83+F83+G83+H83</f>
        <v>2.25</v>
      </c>
      <c r="J83" s="88">
        <f>+E83*D83</f>
        <v>0.93</v>
      </c>
      <c r="K83" s="88">
        <f>+F83*D83</f>
        <v>1.86</v>
      </c>
      <c r="L83" s="88">
        <f>+G83*D83</f>
        <v>1.395</v>
      </c>
      <c r="M83" s="88">
        <f>+H83*D83</f>
        <v>0</v>
      </c>
      <c r="N83" s="88">
        <f>+I83*D83</f>
        <v>4.1850000000000005</v>
      </c>
      <c r="O83" s="88"/>
    </row>
    <row r="84" spans="1:16" ht="30.75" thickBot="1">
      <c r="A84" s="85">
        <v>20.3</v>
      </c>
      <c r="B84" s="90" t="s">
        <v>128</v>
      </c>
      <c r="C84" s="85" t="s">
        <v>126</v>
      </c>
      <c r="D84" s="87">
        <v>1.41</v>
      </c>
      <c r="E84" s="88">
        <v>1</v>
      </c>
      <c r="F84" s="88">
        <v>0</v>
      </c>
      <c r="G84" s="88">
        <v>2.75</v>
      </c>
      <c r="H84" s="88">
        <v>0</v>
      </c>
      <c r="I84" s="88">
        <f>+E84+F84+G84+H84</f>
        <v>3.75</v>
      </c>
      <c r="J84" s="88">
        <f>+E84*D84</f>
        <v>1.41</v>
      </c>
      <c r="K84" s="88">
        <f>+F84*D84</f>
        <v>0</v>
      </c>
      <c r="L84" s="88">
        <f>+G84*D84</f>
        <v>3.8774999999999999</v>
      </c>
      <c r="M84" s="88">
        <f>+H84*D84</f>
        <v>0</v>
      </c>
      <c r="N84" s="88">
        <f>+I84*D84</f>
        <v>5.2874999999999996</v>
      </c>
      <c r="O84" s="88"/>
    </row>
    <row r="85" spans="1:16" ht="16.5" thickBot="1">
      <c r="A85" s="81">
        <v>30</v>
      </c>
      <c r="B85" s="379" t="s">
        <v>171</v>
      </c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1"/>
      <c r="N85" s="82">
        <f>SUM(N86:O87)</f>
        <v>367.29330000000004</v>
      </c>
      <c r="O85" s="83"/>
      <c r="P85" s="84">
        <f>+N85/N108</f>
        <v>0.2183736670799423</v>
      </c>
    </row>
    <row r="86" spans="1:16" ht="30">
      <c r="A86" s="85">
        <v>30.1</v>
      </c>
      <c r="B86" s="90" t="s">
        <v>172</v>
      </c>
      <c r="C86" s="93" t="s">
        <v>126</v>
      </c>
      <c r="D86" s="92">
        <v>29.76</v>
      </c>
      <c r="E86" s="94">
        <v>6</v>
      </c>
      <c r="F86" s="94">
        <v>0</v>
      </c>
      <c r="G86" s="94">
        <v>1.58</v>
      </c>
      <c r="H86" s="88">
        <v>0</v>
      </c>
      <c r="I86" s="88">
        <f>+E86+F86+G86+H86</f>
        <v>7.58</v>
      </c>
      <c r="J86" s="88">
        <f>+E86*D86</f>
        <v>178.56</v>
      </c>
      <c r="K86" s="88">
        <f>+F86*D86</f>
        <v>0</v>
      </c>
      <c r="L86" s="88">
        <f>+G86*D86</f>
        <v>47.020800000000001</v>
      </c>
      <c r="M86" s="88">
        <f>+H86*D86</f>
        <v>0</v>
      </c>
      <c r="N86" s="88">
        <f>+I86*D86</f>
        <v>225.58080000000001</v>
      </c>
      <c r="O86" s="88"/>
    </row>
    <row r="87" spans="1:16" ht="30.75" thickBot="1">
      <c r="A87" s="85">
        <v>30.2</v>
      </c>
      <c r="B87" s="90" t="s">
        <v>128</v>
      </c>
      <c r="C87" s="93" t="s">
        <v>126</v>
      </c>
      <c r="D87" s="92">
        <v>37.79</v>
      </c>
      <c r="E87" s="94">
        <v>1</v>
      </c>
      <c r="F87" s="94">
        <v>0</v>
      </c>
      <c r="G87" s="94">
        <v>2.75</v>
      </c>
      <c r="H87" s="88">
        <v>0</v>
      </c>
      <c r="I87" s="88">
        <f>+E87+F87+G87+H87</f>
        <v>3.75</v>
      </c>
      <c r="J87" s="88">
        <f>+E87*D87</f>
        <v>37.79</v>
      </c>
      <c r="K87" s="88">
        <f>+F87*D87</f>
        <v>0</v>
      </c>
      <c r="L87" s="88">
        <f>+G87*D87</f>
        <v>103.9225</v>
      </c>
      <c r="M87" s="88">
        <f>+H87*D87</f>
        <v>0</v>
      </c>
      <c r="N87" s="88">
        <f>+I87*D87</f>
        <v>141.71250000000001</v>
      </c>
      <c r="O87" s="88"/>
    </row>
    <row r="88" spans="1:16" ht="16.5" thickBot="1">
      <c r="A88" s="81">
        <v>40</v>
      </c>
      <c r="B88" s="379" t="s">
        <v>8</v>
      </c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1"/>
      <c r="N88" s="82">
        <f>SUM(N89:O93)</f>
        <v>678.81759999999997</v>
      </c>
      <c r="O88" s="83"/>
      <c r="P88" s="84">
        <f>+N88/N108</f>
        <v>0.40358996091245175</v>
      </c>
    </row>
    <row r="89" spans="1:16" ht="60">
      <c r="A89" s="85">
        <v>40.1</v>
      </c>
      <c r="B89" s="90" t="s">
        <v>162</v>
      </c>
      <c r="C89" s="93" t="s">
        <v>137</v>
      </c>
      <c r="D89" s="92">
        <f>+'Wood Rural'!Q271</f>
        <v>196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88.2</v>
      </c>
      <c r="K89" s="88">
        <f>+F89*D89</f>
        <v>196</v>
      </c>
      <c r="L89" s="88">
        <f>+G89*D89</f>
        <v>19.600000000000001</v>
      </c>
      <c r="M89" s="88">
        <f>+H89*D89</f>
        <v>0</v>
      </c>
      <c r="N89" s="88">
        <f>+I89*D89</f>
        <v>303.8</v>
      </c>
      <c r="O89" s="88"/>
    </row>
    <row r="90" spans="1:16">
      <c r="A90" s="85">
        <v>40.200000000000003</v>
      </c>
      <c r="B90" s="90" t="s">
        <v>138</v>
      </c>
      <c r="C90" s="93" t="s">
        <v>139</v>
      </c>
      <c r="D90" s="92">
        <v>1</v>
      </c>
      <c r="E90" s="94">
        <v>0</v>
      </c>
      <c r="F90" s="94">
        <v>20.149999999999999</v>
      </c>
      <c r="G90" s="94">
        <v>5</v>
      </c>
      <c r="H90" s="94">
        <v>0</v>
      </c>
      <c r="I90" s="88">
        <f>+E90+F90+G90+H90</f>
        <v>25.15</v>
      </c>
      <c r="J90" s="88">
        <f>+E90*D90</f>
        <v>0</v>
      </c>
      <c r="K90" s="88">
        <f>+F90*D90</f>
        <v>20.149999999999999</v>
      </c>
      <c r="L90" s="88">
        <f>+G90*D90</f>
        <v>5</v>
      </c>
      <c r="M90" s="88">
        <f>+H90*D90</f>
        <v>0</v>
      </c>
      <c r="N90" s="88">
        <f>+I90*D90</f>
        <v>25.15</v>
      </c>
      <c r="O90" s="88"/>
    </row>
    <row r="91" spans="1:16" ht="60">
      <c r="A91" s="85">
        <v>40.299999999999997</v>
      </c>
      <c r="B91" s="90" t="s">
        <v>163</v>
      </c>
      <c r="C91" s="93" t="s">
        <v>137</v>
      </c>
      <c r="D91" s="92">
        <f>+D89</f>
        <v>196</v>
      </c>
      <c r="E91" s="94">
        <v>0.2</v>
      </c>
      <c r="F91" s="94">
        <v>0.05</v>
      </c>
      <c r="G91" s="94">
        <v>0.08</v>
      </c>
      <c r="H91" s="94">
        <v>0</v>
      </c>
      <c r="I91" s="88">
        <f>+E91+F91+G91+H91</f>
        <v>0.33</v>
      </c>
      <c r="J91" s="88">
        <f>+E91*D91</f>
        <v>39.200000000000003</v>
      </c>
      <c r="K91" s="88">
        <f>+F91*D91</f>
        <v>9.8000000000000007</v>
      </c>
      <c r="L91" s="88">
        <f>+G91*D91</f>
        <v>15.68</v>
      </c>
      <c r="M91" s="88">
        <f>+H91*D91</f>
        <v>0</v>
      </c>
      <c r="N91" s="88">
        <f>+I91*D91</f>
        <v>64.680000000000007</v>
      </c>
      <c r="O91" s="88"/>
    </row>
    <row r="92" spans="1:16" ht="45">
      <c r="A92" s="85">
        <v>40.4</v>
      </c>
      <c r="B92" s="90" t="s">
        <v>141</v>
      </c>
      <c r="C92" s="93" t="s">
        <v>122</v>
      </c>
      <c r="D92" s="92">
        <v>13.14</v>
      </c>
      <c r="E92" s="94">
        <v>5.5</v>
      </c>
      <c r="F92" s="94">
        <v>14.84</v>
      </c>
      <c r="G92" s="94">
        <v>0</v>
      </c>
      <c r="H92" s="94">
        <v>0</v>
      </c>
      <c r="I92" s="88">
        <f>+E92+F92+G92+H92</f>
        <v>20.34</v>
      </c>
      <c r="J92" s="88">
        <f>+E92*D92</f>
        <v>72.27000000000001</v>
      </c>
      <c r="K92" s="88">
        <f>+F92*D92</f>
        <v>194.99760000000001</v>
      </c>
      <c r="L92" s="88">
        <f>+G92*D92</f>
        <v>0</v>
      </c>
      <c r="M92" s="88">
        <f>+H92*D92</f>
        <v>0</v>
      </c>
      <c r="N92" s="88">
        <f>+I92*D92</f>
        <v>267.26760000000002</v>
      </c>
      <c r="O92" s="88"/>
    </row>
    <row r="93" spans="1:16" ht="30.75" thickBot="1">
      <c r="A93" s="85">
        <v>40.5</v>
      </c>
      <c r="B93" s="90" t="s">
        <v>173</v>
      </c>
      <c r="C93" s="85" t="s">
        <v>122</v>
      </c>
      <c r="D93" s="87">
        <v>0.64</v>
      </c>
      <c r="E93" s="88">
        <v>5.25</v>
      </c>
      <c r="F93" s="88">
        <v>20.75</v>
      </c>
      <c r="G93" s="88">
        <v>2</v>
      </c>
      <c r="H93" s="88">
        <v>0</v>
      </c>
      <c r="I93" s="88">
        <f>+E93+F93+G93+H93</f>
        <v>28</v>
      </c>
      <c r="J93" s="88">
        <f>+E93*D93</f>
        <v>3.36</v>
      </c>
      <c r="K93" s="88">
        <f>+F93*D93</f>
        <v>13.280000000000001</v>
      </c>
      <c r="L93" s="88">
        <f>+G93*D93</f>
        <v>1.28</v>
      </c>
      <c r="M93" s="88">
        <f>+H93*D93</f>
        <v>0</v>
      </c>
      <c r="N93" s="88">
        <f>+I93*D93</f>
        <v>17.920000000000002</v>
      </c>
      <c r="O93" s="88"/>
    </row>
    <row r="94" spans="1:16" ht="16.5" thickBot="1">
      <c r="A94" s="81">
        <v>50</v>
      </c>
      <c r="B94" s="379" t="s">
        <v>142</v>
      </c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1"/>
      <c r="N94" s="82">
        <f>+N95+N96+N97</f>
        <v>243.44437500000001</v>
      </c>
      <c r="O94" s="83"/>
      <c r="P94" s="84">
        <f>+N94/N108</f>
        <v>0.14473947904504281</v>
      </c>
    </row>
    <row r="95" spans="1:16" ht="30">
      <c r="A95" s="85">
        <v>50.1</v>
      </c>
      <c r="B95" s="90" t="s">
        <v>143</v>
      </c>
      <c r="C95" s="85" t="s">
        <v>137</v>
      </c>
      <c r="D95" s="92">
        <f>+'Wood Rural'!Q296</f>
        <v>90</v>
      </c>
      <c r="E95" s="94">
        <v>0.45</v>
      </c>
      <c r="F95" s="94">
        <v>1</v>
      </c>
      <c r="G95" s="94">
        <v>0.1</v>
      </c>
      <c r="H95" s="94">
        <v>0</v>
      </c>
      <c r="I95" s="88">
        <f>+E95+F95+G95+H95</f>
        <v>1.55</v>
      </c>
      <c r="J95" s="88">
        <f>+E95*D95</f>
        <v>40.5</v>
      </c>
      <c r="K95" s="88">
        <f>+F95*D95</f>
        <v>90</v>
      </c>
      <c r="L95" s="88">
        <f>+G95*D95</f>
        <v>9</v>
      </c>
      <c r="M95" s="88">
        <f>+H95*D95</f>
        <v>0</v>
      </c>
      <c r="N95" s="88">
        <f>+I95*D95</f>
        <v>139.5</v>
      </c>
      <c r="O95" s="88"/>
    </row>
    <row r="96" spans="1:16">
      <c r="A96" s="85">
        <v>50.2</v>
      </c>
      <c r="B96" s="90" t="s">
        <v>174</v>
      </c>
      <c r="C96" s="85" t="s">
        <v>137</v>
      </c>
      <c r="D96" s="92">
        <f>+'Wood Rural'!Q297+'Wood Rural'!Q298</f>
        <v>26.5625</v>
      </c>
      <c r="E96" s="94">
        <v>0.45</v>
      </c>
      <c r="F96" s="94">
        <v>1</v>
      </c>
      <c r="G96" s="94">
        <v>0.1</v>
      </c>
      <c r="H96" s="94">
        <v>0</v>
      </c>
      <c r="I96" s="88">
        <f>+E96+F96+G96+H96</f>
        <v>1.55</v>
      </c>
      <c r="J96" s="88">
        <f>+E96*D96</f>
        <v>11.953125</v>
      </c>
      <c r="K96" s="88">
        <f>+F96*D96</f>
        <v>26.5625</v>
      </c>
      <c r="L96" s="88">
        <f>+G96*D96</f>
        <v>2.65625</v>
      </c>
      <c r="M96" s="88">
        <f>+H96*D96</f>
        <v>0</v>
      </c>
      <c r="N96" s="88">
        <f>+I96*D96</f>
        <v>41.171875</v>
      </c>
      <c r="O96" s="88"/>
    </row>
    <row r="97" spans="1:16" ht="45.75" thickBot="1">
      <c r="A97" s="85">
        <v>50.3</v>
      </c>
      <c r="B97" s="90" t="s">
        <v>175</v>
      </c>
      <c r="C97" s="85" t="s">
        <v>122</v>
      </c>
      <c r="D97" s="87">
        <v>5.95</v>
      </c>
      <c r="E97" s="88">
        <v>2.25</v>
      </c>
      <c r="F97" s="88">
        <v>7.65</v>
      </c>
      <c r="G97" s="88">
        <v>0.65</v>
      </c>
      <c r="H97" s="88">
        <v>0</v>
      </c>
      <c r="I97" s="88">
        <f>+E97+F97+G97+H97</f>
        <v>10.55</v>
      </c>
      <c r="J97" s="88">
        <f>+E97*D97</f>
        <v>13.387500000000001</v>
      </c>
      <c r="K97" s="88">
        <f>+F97*D97</f>
        <v>45.517500000000005</v>
      </c>
      <c r="L97" s="88">
        <f>+G97*D97</f>
        <v>3.8675000000000002</v>
      </c>
      <c r="M97" s="88">
        <f>+H97*D97</f>
        <v>0</v>
      </c>
      <c r="N97" s="88">
        <f>+I97*D97</f>
        <v>62.772500000000008</v>
      </c>
      <c r="O97" s="88"/>
    </row>
    <row r="98" spans="1:16" ht="16.5" thickBot="1">
      <c r="A98" s="81">
        <v>60</v>
      </c>
      <c r="B98" s="379" t="s">
        <v>7</v>
      </c>
      <c r="C98" s="380"/>
      <c r="D98" s="380"/>
      <c r="E98" s="380"/>
      <c r="F98" s="380"/>
      <c r="G98" s="380"/>
      <c r="H98" s="380"/>
      <c r="I98" s="380"/>
      <c r="J98" s="380"/>
      <c r="K98" s="380"/>
      <c r="L98" s="380"/>
      <c r="M98" s="381"/>
      <c r="N98" s="82">
        <f>+N99+N100</f>
        <v>108.28999999999999</v>
      </c>
      <c r="O98" s="83"/>
      <c r="P98" s="84">
        <f>+N98/N108</f>
        <v>6.438365308620371E-2</v>
      </c>
    </row>
    <row r="99" spans="1:16" ht="17.25">
      <c r="A99" s="85">
        <v>60.1</v>
      </c>
      <c r="B99" s="101" t="s">
        <v>176</v>
      </c>
      <c r="C99" s="93" t="s">
        <v>122</v>
      </c>
      <c r="D99" s="92">
        <v>5.95</v>
      </c>
      <c r="E99" s="88">
        <v>5.2</v>
      </c>
      <c r="F99" s="88">
        <v>6</v>
      </c>
      <c r="G99" s="88">
        <v>1.75</v>
      </c>
      <c r="H99" s="88">
        <v>0</v>
      </c>
      <c r="I99" s="88">
        <f>+E99+F99+G99+H99</f>
        <v>12.95</v>
      </c>
      <c r="J99" s="88">
        <f>+E99*D99</f>
        <v>30.94</v>
      </c>
      <c r="K99" s="88">
        <f>+F99*D99</f>
        <v>35.700000000000003</v>
      </c>
      <c r="L99" s="88">
        <f>+G99*D99</f>
        <v>10.4125</v>
      </c>
      <c r="M99" s="88">
        <f>+H99*D99</f>
        <v>0</v>
      </c>
      <c r="N99" s="88">
        <f>+I99*D99</f>
        <v>77.052499999999995</v>
      </c>
      <c r="O99" s="88"/>
    </row>
    <row r="100" spans="1:16" ht="30.75" thickBot="1">
      <c r="A100" s="85">
        <v>60.2</v>
      </c>
      <c r="B100" s="90" t="s">
        <v>165</v>
      </c>
      <c r="C100" s="93" t="s">
        <v>122</v>
      </c>
      <c r="D100" s="92">
        <v>5.95</v>
      </c>
      <c r="E100" s="88">
        <v>1.5</v>
      </c>
      <c r="F100" s="88">
        <v>2.5</v>
      </c>
      <c r="G100" s="88">
        <v>1.25</v>
      </c>
      <c r="H100" s="88">
        <v>0</v>
      </c>
      <c r="I100" s="88">
        <f>+E100+F100+G100+H100</f>
        <v>5.25</v>
      </c>
      <c r="J100" s="88">
        <f>+E100*D100</f>
        <v>8.9250000000000007</v>
      </c>
      <c r="K100" s="88">
        <f>+F100*D100</f>
        <v>14.875</v>
      </c>
      <c r="L100" s="88">
        <f>+G100*D100</f>
        <v>7.4375</v>
      </c>
      <c r="M100" s="88">
        <f>+H100*D100</f>
        <v>0</v>
      </c>
      <c r="N100" s="88">
        <f>+I100*D100</f>
        <v>31.237500000000001</v>
      </c>
      <c r="O100" s="88"/>
    </row>
    <row r="101" spans="1:16" ht="16.5" thickBot="1">
      <c r="A101" s="81">
        <v>70</v>
      </c>
      <c r="B101" s="379" t="s">
        <v>150</v>
      </c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1"/>
      <c r="N101" s="82">
        <f>SUM(N102:N102)</f>
        <v>155.5</v>
      </c>
      <c r="O101" s="83"/>
      <c r="P101" s="84">
        <f>+N101/N108</f>
        <v>9.2452286036611681E-2</v>
      </c>
    </row>
    <row r="102" spans="1:16" ht="105.75" thickBot="1">
      <c r="A102" s="85">
        <v>70.099999999999994</v>
      </c>
      <c r="B102" s="90" t="s">
        <v>217</v>
      </c>
      <c r="C102" s="93" t="s">
        <v>152</v>
      </c>
      <c r="D102" s="92">
        <v>1</v>
      </c>
      <c r="E102" s="88">
        <v>45</v>
      </c>
      <c r="F102" s="88">
        <v>102.5</v>
      </c>
      <c r="G102" s="88">
        <v>8</v>
      </c>
      <c r="H102" s="88">
        <v>0</v>
      </c>
      <c r="I102" s="88">
        <f>+E102+F102+G102+H102</f>
        <v>155.5</v>
      </c>
      <c r="J102" s="88">
        <f>+E102*D102</f>
        <v>45</v>
      </c>
      <c r="K102" s="88">
        <f>+F102*D102</f>
        <v>102.5</v>
      </c>
      <c r="L102" s="88">
        <f>+G102*D102</f>
        <v>8</v>
      </c>
      <c r="M102" s="88">
        <f>+H102*D102</f>
        <v>0</v>
      </c>
      <c r="N102" s="88">
        <f>+I102*D102</f>
        <v>155.5</v>
      </c>
      <c r="O102" s="88"/>
    </row>
    <row r="103" spans="1:16" ht="16.5" thickBot="1">
      <c r="A103" s="81">
        <v>100</v>
      </c>
      <c r="B103" s="379" t="s">
        <v>155</v>
      </c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1"/>
      <c r="N103" s="82">
        <f>SUM(N104:N105)</f>
        <v>113.004</v>
      </c>
      <c r="O103" s="83"/>
      <c r="P103" s="84">
        <f>+N103/N108</f>
        <v>6.7186354542001711E-2</v>
      </c>
    </row>
    <row r="104" spans="1:16" ht="30">
      <c r="A104" s="85">
        <v>100.1</v>
      </c>
      <c r="B104" s="90" t="s">
        <v>156</v>
      </c>
      <c r="C104" s="93" t="s">
        <v>122</v>
      </c>
      <c r="D104" s="92">
        <v>13.14</v>
      </c>
      <c r="E104" s="94">
        <v>0.72</v>
      </c>
      <c r="F104" s="94">
        <v>3.5</v>
      </c>
      <c r="G104" s="94">
        <v>0.08</v>
      </c>
      <c r="H104" s="94">
        <v>0</v>
      </c>
      <c r="I104" s="88">
        <f>+E104+F104+G104+H104</f>
        <v>4.3</v>
      </c>
      <c r="J104" s="88">
        <f>+E104*D104</f>
        <v>9.4608000000000008</v>
      </c>
      <c r="K104" s="88">
        <f>+F104*D104</f>
        <v>45.99</v>
      </c>
      <c r="L104" s="88">
        <f>+G104*D104</f>
        <v>1.0512000000000001</v>
      </c>
      <c r="M104" s="88">
        <f>+H104*D104</f>
        <v>0</v>
      </c>
      <c r="N104" s="88">
        <f>+I104*D104</f>
        <v>56.502000000000002</v>
      </c>
      <c r="O104" s="88"/>
    </row>
    <row r="105" spans="1:16" ht="30.75" thickBot="1">
      <c r="A105" s="85">
        <v>100.2</v>
      </c>
      <c r="B105" s="90" t="s">
        <v>157</v>
      </c>
      <c r="C105" s="93" t="s">
        <v>122</v>
      </c>
      <c r="D105" s="92">
        <v>13.14</v>
      </c>
      <c r="E105" s="94">
        <v>0.72</v>
      </c>
      <c r="F105" s="94">
        <v>3.5</v>
      </c>
      <c r="G105" s="94">
        <v>0.08</v>
      </c>
      <c r="H105" s="94">
        <v>0</v>
      </c>
      <c r="I105" s="88">
        <f>+E105+F105+G105+H105</f>
        <v>4.3</v>
      </c>
      <c r="J105" s="88">
        <f>+E105*D105</f>
        <v>9.4608000000000008</v>
      </c>
      <c r="K105" s="88">
        <f>+F105*D105</f>
        <v>45.99</v>
      </c>
      <c r="L105" s="88">
        <f>+G105*D105</f>
        <v>1.0512000000000001</v>
      </c>
      <c r="M105" s="88">
        <f>+H105*D105</f>
        <v>0</v>
      </c>
      <c r="N105" s="88">
        <f>+I105*D105</f>
        <v>56.502000000000002</v>
      </c>
      <c r="O105" s="88"/>
    </row>
    <row r="106" spans="1:16" ht="16.5" thickBot="1">
      <c r="A106" s="81">
        <v>110</v>
      </c>
      <c r="B106" s="379" t="s">
        <v>158</v>
      </c>
      <c r="C106" s="380"/>
      <c r="D106" s="380"/>
      <c r="E106" s="380"/>
      <c r="F106" s="380"/>
      <c r="G106" s="380"/>
      <c r="H106" s="380"/>
      <c r="I106" s="380"/>
      <c r="J106" s="380"/>
      <c r="K106" s="380"/>
      <c r="L106" s="380"/>
      <c r="M106" s="381"/>
      <c r="N106" s="82">
        <f>SUM(N107)</f>
        <v>1.86</v>
      </c>
      <c r="O106" s="83"/>
      <c r="P106" s="84">
        <f>+N106/N108</f>
        <v>1.1058601416597924E-3</v>
      </c>
    </row>
    <row r="107" spans="1:16" ht="18" thickBot="1">
      <c r="A107" s="85">
        <v>110.1</v>
      </c>
      <c r="B107" s="86" t="s">
        <v>159</v>
      </c>
      <c r="C107" s="85" t="s">
        <v>122</v>
      </c>
      <c r="D107" s="87">
        <v>3.72</v>
      </c>
      <c r="E107" s="88">
        <v>0.3</v>
      </c>
      <c r="F107" s="88">
        <v>0</v>
      </c>
      <c r="G107" s="88">
        <v>0.2</v>
      </c>
      <c r="H107" s="88">
        <v>0</v>
      </c>
      <c r="I107" s="88">
        <f>+E107+F107+G107+H107</f>
        <v>0.5</v>
      </c>
      <c r="J107" s="88">
        <f>+E107*D107</f>
        <v>1.1160000000000001</v>
      </c>
      <c r="K107" s="88">
        <f>+F107*D107</f>
        <v>0</v>
      </c>
      <c r="L107" s="88">
        <f>+G107*D107</f>
        <v>0.74400000000000011</v>
      </c>
      <c r="M107" s="88">
        <f>+H107*D107</f>
        <v>0</v>
      </c>
      <c r="N107" s="88">
        <f>+I107*D107</f>
        <v>1.86</v>
      </c>
      <c r="O107" s="88"/>
    </row>
    <row r="108" spans="1:16" ht="16.5" thickBot="1">
      <c r="A108" s="95"/>
      <c r="B108" s="388" t="s">
        <v>160</v>
      </c>
      <c r="C108" s="389"/>
      <c r="D108" s="389"/>
      <c r="E108" s="389"/>
      <c r="F108" s="389"/>
      <c r="G108" s="389"/>
      <c r="H108" s="389"/>
      <c r="I108" s="389"/>
      <c r="J108" s="389"/>
      <c r="K108" s="389"/>
      <c r="L108" s="389"/>
      <c r="M108" s="390"/>
      <c r="N108" s="96">
        <f>+N106+N103+N101+N98+N94+N88+N85+N81+N78</f>
        <v>1681.9486749999999</v>
      </c>
      <c r="O108" s="97">
        <f>+K22</f>
        <v>1190.7659749999998</v>
      </c>
      <c r="P108" s="98">
        <f>+SUM(P78:P106)</f>
        <v>1.0000000000000002</v>
      </c>
    </row>
    <row r="109" spans="1:16" ht="16.5" thickBot="1"/>
    <row r="110" spans="1:16" ht="24" thickBot="1">
      <c r="A110" s="385" t="s">
        <v>98</v>
      </c>
      <c r="B110" s="386"/>
      <c r="C110" s="386"/>
      <c r="D110" s="386"/>
      <c r="E110" s="386"/>
      <c r="F110" s="386"/>
      <c r="G110" s="386"/>
      <c r="H110" s="386"/>
      <c r="I110" s="386"/>
      <c r="J110" s="386"/>
      <c r="K110" s="386"/>
      <c r="L110" s="386"/>
      <c r="M110" s="386"/>
      <c r="N110" s="387"/>
    </row>
    <row r="111" spans="1:16" ht="16.5" thickBot="1">
      <c r="A111" s="81">
        <v>10</v>
      </c>
      <c r="B111" s="379" t="s">
        <v>186</v>
      </c>
      <c r="C111" s="380"/>
      <c r="D111" s="380"/>
      <c r="E111" s="380"/>
      <c r="F111" s="380"/>
      <c r="G111" s="380"/>
      <c r="H111" s="380"/>
      <c r="I111" s="380"/>
      <c r="J111" s="380"/>
      <c r="K111" s="380"/>
      <c r="L111" s="380"/>
      <c r="M111" s="381"/>
      <c r="N111" s="82">
        <f>SUM(N112:N116)</f>
        <v>1441</v>
      </c>
      <c r="P111" s="84">
        <f>+N111/N121</f>
        <v>0.51459323565227644</v>
      </c>
    </row>
    <row r="112" spans="1:16" ht="30">
      <c r="A112" s="85">
        <v>10.1</v>
      </c>
      <c r="B112" s="90" t="s">
        <v>187</v>
      </c>
      <c r="C112" s="85" t="s">
        <v>139</v>
      </c>
      <c r="D112" s="87">
        <v>1</v>
      </c>
      <c r="E112" s="88">
        <v>160</v>
      </c>
      <c r="F112" s="88">
        <v>191</v>
      </c>
      <c r="G112" s="88">
        <v>30</v>
      </c>
      <c r="H112" s="88">
        <v>0</v>
      </c>
      <c r="I112" s="88">
        <f>+E112+F112+G112+H112</f>
        <v>381</v>
      </c>
      <c r="J112" s="88">
        <f>+E112*D112</f>
        <v>160</v>
      </c>
      <c r="K112" s="88">
        <f>+F112*D112</f>
        <v>191</v>
      </c>
      <c r="L112" s="88">
        <f>+G112*D112</f>
        <v>30</v>
      </c>
      <c r="M112" s="88">
        <f>+H112*D112</f>
        <v>0</v>
      </c>
      <c r="N112" s="88">
        <f>+I112*D112</f>
        <v>381</v>
      </c>
    </row>
    <row r="113" spans="1:16" ht="30">
      <c r="A113" s="85">
        <v>10.199999999999999</v>
      </c>
      <c r="B113" s="90" t="s">
        <v>188</v>
      </c>
      <c r="C113" s="85" t="s">
        <v>152</v>
      </c>
      <c r="D113" s="87">
        <v>1</v>
      </c>
      <c r="E113" s="88">
        <v>15.5</v>
      </c>
      <c r="F113" s="88">
        <v>81.5</v>
      </c>
      <c r="G113" s="88">
        <v>4.5</v>
      </c>
      <c r="H113" s="88">
        <v>0</v>
      </c>
      <c r="I113" s="88">
        <f>+E113+F113+G113+H113</f>
        <v>101.5</v>
      </c>
      <c r="J113" s="88">
        <f>+E113*D113</f>
        <v>15.5</v>
      </c>
      <c r="K113" s="88">
        <f>+F113*D113</f>
        <v>81.5</v>
      </c>
      <c r="L113" s="88">
        <f>+G113*D113</f>
        <v>4.5</v>
      </c>
      <c r="M113" s="88">
        <f>+H113*D113</f>
        <v>0</v>
      </c>
      <c r="N113" s="88">
        <f>+I113*D113</f>
        <v>101.5</v>
      </c>
    </row>
    <row r="114" spans="1:16">
      <c r="A114" s="85">
        <v>10.3</v>
      </c>
      <c r="B114" s="86" t="s">
        <v>189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180</v>
      </c>
      <c r="I114" s="88">
        <f>+E114+F114+G114+H114</f>
        <v>180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180</v>
      </c>
      <c r="N114" s="88">
        <f>+I114*D114</f>
        <v>180</v>
      </c>
    </row>
    <row r="115" spans="1:16" ht="30">
      <c r="A115" s="85">
        <v>10.4</v>
      </c>
      <c r="B115" s="90" t="s">
        <v>190</v>
      </c>
      <c r="C115" s="85" t="s">
        <v>152</v>
      </c>
      <c r="D115" s="87">
        <v>1</v>
      </c>
      <c r="E115" s="88">
        <v>10.5</v>
      </c>
      <c r="F115" s="88">
        <v>42</v>
      </c>
      <c r="G115" s="88">
        <v>6</v>
      </c>
      <c r="H115" s="88">
        <v>0</v>
      </c>
      <c r="I115" s="88">
        <f>+E115+F115+G115+H115</f>
        <v>58.5</v>
      </c>
      <c r="J115" s="88">
        <f>+E115*D115</f>
        <v>10.5</v>
      </c>
      <c r="K115" s="88">
        <f>+F115*D115</f>
        <v>42</v>
      </c>
      <c r="L115" s="88">
        <f>+G115*D115</f>
        <v>6</v>
      </c>
      <c r="M115" s="88">
        <f>+H115*D115</f>
        <v>0</v>
      </c>
      <c r="N115" s="88">
        <f>+I115*D115</f>
        <v>58.5</v>
      </c>
    </row>
    <row r="116" spans="1:16" ht="30.75" thickBot="1">
      <c r="A116" s="85">
        <v>10.5</v>
      </c>
      <c r="B116" s="90" t="s">
        <v>191</v>
      </c>
      <c r="C116" s="85" t="s">
        <v>152</v>
      </c>
      <c r="D116" s="87">
        <v>1</v>
      </c>
      <c r="E116" s="88">
        <v>0</v>
      </c>
      <c r="F116" s="88">
        <v>0</v>
      </c>
      <c r="G116" s="88">
        <v>0</v>
      </c>
      <c r="H116" s="88">
        <v>720</v>
      </c>
      <c r="I116" s="88">
        <f>+E116+F116+G116+H116</f>
        <v>720</v>
      </c>
      <c r="J116" s="88">
        <f>+E116*D116</f>
        <v>0</v>
      </c>
      <c r="K116" s="88">
        <f>+F116*D116</f>
        <v>0</v>
      </c>
      <c r="L116" s="88">
        <f>+G116*D116</f>
        <v>0</v>
      </c>
      <c r="M116" s="88">
        <f>+H116*D116</f>
        <v>720</v>
      </c>
      <c r="N116" s="88">
        <f>+I116*D116</f>
        <v>720</v>
      </c>
    </row>
    <row r="117" spans="1:16" ht="16.5" thickBot="1">
      <c r="A117" s="81">
        <v>20</v>
      </c>
      <c r="B117" s="379" t="s">
        <v>192</v>
      </c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1"/>
      <c r="N117" s="82">
        <f>SUM(N118:O118)</f>
        <v>1182.27</v>
      </c>
      <c r="P117" s="84">
        <f>+N117/N121</f>
        <v>0.4221985737089638</v>
      </c>
    </row>
    <row r="118" spans="1:16" ht="75.75" thickBot="1">
      <c r="A118" s="85">
        <v>20.100000000000001</v>
      </c>
      <c r="B118" s="90" t="s">
        <v>193</v>
      </c>
      <c r="C118" s="85" t="s">
        <v>139</v>
      </c>
      <c r="D118" s="87">
        <v>1</v>
      </c>
      <c r="E118" s="88">
        <v>500</v>
      </c>
      <c r="F118" s="88">
        <v>677.77</v>
      </c>
      <c r="G118" s="88">
        <v>4.5</v>
      </c>
      <c r="H118" s="88">
        <v>0</v>
      </c>
      <c r="I118" s="88">
        <f>+E118+F118+G118+H118</f>
        <v>1182.27</v>
      </c>
      <c r="J118" s="88">
        <f>+E118*D118</f>
        <v>500</v>
      </c>
      <c r="K118" s="88">
        <f>+F118*D118</f>
        <v>677.77</v>
      </c>
      <c r="L118" s="88">
        <f>+G118*D118</f>
        <v>4.5</v>
      </c>
      <c r="M118" s="88">
        <f>+H118*D118</f>
        <v>0</v>
      </c>
      <c r="N118" s="88">
        <f>+I118*D118</f>
        <v>1182.27</v>
      </c>
    </row>
    <row r="119" spans="1:16" ht="16.5" thickBot="1">
      <c r="A119" s="81">
        <v>30</v>
      </c>
      <c r="B119" s="379" t="s">
        <v>194</v>
      </c>
      <c r="C119" s="380"/>
      <c r="D119" s="380"/>
      <c r="E119" s="380"/>
      <c r="F119" s="380"/>
      <c r="G119" s="380"/>
      <c r="H119" s="380"/>
      <c r="I119" s="380"/>
      <c r="J119" s="380"/>
      <c r="K119" s="380"/>
      <c r="L119" s="380"/>
      <c r="M119" s="381"/>
      <c r="N119" s="82">
        <f>SUM(N120:O120)</f>
        <v>177</v>
      </c>
      <c r="P119" s="84">
        <f>+N119/N121</f>
        <v>6.3208190638759834E-2</v>
      </c>
    </row>
    <row r="120" spans="1:16" ht="30.75" thickBot="1">
      <c r="A120" s="85">
        <v>30.1</v>
      </c>
      <c r="B120" s="90" t="s">
        <v>195</v>
      </c>
      <c r="C120" s="85" t="s">
        <v>139</v>
      </c>
      <c r="D120" s="87">
        <v>1</v>
      </c>
      <c r="E120" s="88">
        <v>45</v>
      </c>
      <c r="F120" s="88">
        <v>120</v>
      </c>
      <c r="G120" s="88">
        <v>12</v>
      </c>
      <c r="H120" s="88">
        <v>0</v>
      </c>
      <c r="I120" s="88">
        <f>+E120+F120+G120+H120</f>
        <v>177</v>
      </c>
      <c r="J120" s="88">
        <f>+E120*D120</f>
        <v>45</v>
      </c>
      <c r="K120" s="88">
        <f>+F120*D120</f>
        <v>120</v>
      </c>
      <c r="L120" s="88">
        <f>+G120*D120</f>
        <v>12</v>
      </c>
      <c r="M120" s="88">
        <f>+H120*D120</f>
        <v>0</v>
      </c>
      <c r="N120" s="88">
        <f>+I120*D120</f>
        <v>177</v>
      </c>
    </row>
    <row r="121" spans="1:16" ht="16.5" thickBot="1">
      <c r="A121" s="95"/>
      <c r="B121" s="388" t="s">
        <v>160</v>
      </c>
      <c r="C121" s="389"/>
      <c r="D121" s="389"/>
      <c r="E121" s="389"/>
      <c r="F121" s="389"/>
      <c r="G121" s="389"/>
      <c r="H121" s="389"/>
      <c r="I121" s="389"/>
      <c r="J121" s="389"/>
      <c r="K121" s="389"/>
      <c r="L121" s="389"/>
      <c r="M121" s="390"/>
      <c r="N121" s="96">
        <f>+N117+N111+N119</f>
        <v>2800.27</v>
      </c>
      <c r="O121" s="97">
        <f>+M52</f>
        <v>0</v>
      </c>
      <c r="P121" s="84">
        <f>+SUM(P111:P120)</f>
        <v>1</v>
      </c>
    </row>
    <row r="123" spans="1:16">
      <c r="A123" s="391"/>
      <c r="B123" s="391"/>
      <c r="C123" s="391"/>
      <c r="D123" s="391"/>
      <c r="E123" s="391"/>
      <c r="F123" s="391"/>
      <c r="G123" s="391"/>
      <c r="H123" s="391"/>
      <c r="I123" s="391"/>
      <c r="J123" s="391"/>
      <c r="K123" s="391"/>
      <c r="L123" s="391"/>
      <c r="M123" s="391"/>
      <c r="N123" s="391"/>
      <c r="O123" s="391"/>
      <c r="P123" s="391"/>
    </row>
    <row r="125" spans="1:16" ht="21">
      <c r="A125" s="344" t="s">
        <v>236</v>
      </c>
      <c r="B125" s="344"/>
      <c r="C125" s="344"/>
      <c r="D125" s="344"/>
      <c r="E125" s="344"/>
      <c r="F125" s="344"/>
      <c r="G125" s="344"/>
      <c r="H125" s="344"/>
      <c r="I125" s="344"/>
      <c r="J125" s="344"/>
      <c r="K125" s="344"/>
      <c r="L125" s="344"/>
      <c r="M125" s="344"/>
      <c r="N125" s="344"/>
    </row>
    <row r="126" spans="1:16" ht="16.5" thickBot="1"/>
    <row r="127" spans="1:16" ht="32.25" customHeight="1" thickBot="1">
      <c r="A127" s="345" t="s">
        <v>92</v>
      </c>
      <c r="B127" s="346"/>
      <c r="C127" s="346"/>
      <c r="D127" s="346"/>
      <c r="E127" s="346"/>
      <c r="F127" s="347"/>
      <c r="G127" s="348" t="s">
        <v>213</v>
      </c>
      <c r="H127" s="398"/>
      <c r="I127" s="398"/>
      <c r="J127" s="349"/>
      <c r="K127" s="350" t="s">
        <v>96</v>
      </c>
      <c r="L127" s="351"/>
      <c r="M127" s="348" t="s">
        <v>98</v>
      </c>
      <c r="N127" s="349"/>
    </row>
    <row r="128" spans="1:16" ht="21" customHeight="1">
      <c r="A128" s="328" t="s">
        <v>99</v>
      </c>
      <c r="B128" s="329"/>
      <c r="C128" s="329"/>
      <c r="D128" s="330"/>
      <c r="E128" s="331">
        <f>+G128+K128+M128</f>
        <v>20665.594083333333</v>
      </c>
      <c r="F128" s="332"/>
      <c r="G128" s="333">
        <f>+N148</f>
        <v>15716.163008333331</v>
      </c>
      <c r="H128" s="399"/>
      <c r="I128" s="399"/>
      <c r="J128" s="334"/>
      <c r="K128" s="333">
        <f>+N156</f>
        <v>2149.161075</v>
      </c>
      <c r="L128" s="335"/>
      <c r="M128" s="333">
        <f>+N121</f>
        <v>2800.27</v>
      </c>
      <c r="N128" s="334"/>
    </row>
    <row r="129" spans="1:14" ht="21.75" thickBot="1">
      <c r="A129" s="336" t="s">
        <v>100</v>
      </c>
      <c r="B129" s="337"/>
      <c r="C129" s="337"/>
      <c r="D129" s="337"/>
      <c r="E129" s="338">
        <f>+G129+K129</f>
        <v>14249.045958333332</v>
      </c>
      <c r="F129" s="339"/>
      <c r="G129" s="400">
        <f>+N55+N58+N60+N66+N70+N142</f>
        <v>12482.777583333333</v>
      </c>
      <c r="H129" s="401"/>
      <c r="I129" s="401"/>
      <c r="J129" s="402"/>
      <c r="K129" s="340">
        <f>+N94+N98+N101+N103+N151</f>
        <v>1766.2683750000001</v>
      </c>
      <c r="L129" s="341"/>
      <c r="M129" s="400"/>
      <c r="N129" s="402"/>
    </row>
    <row r="130" spans="1:14" ht="21.75" thickBot="1">
      <c r="A130" s="53"/>
      <c r="B130" s="53"/>
      <c r="C130" s="53"/>
      <c r="D130" s="53"/>
      <c r="E130" s="67"/>
      <c r="F130" s="67"/>
      <c r="G130" s="68"/>
      <c r="H130" s="68"/>
      <c r="I130" s="69"/>
      <c r="J130" s="70"/>
      <c r="K130" s="69"/>
      <c r="L130" s="70"/>
      <c r="M130" s="68"/>
      <c r="N130" s="66"/>
    </row>
    <row r="131" spans="1:14" ht="21.75" thickBot="1">
      <c r="A131" s="359" t="s">
        <v>101</v>
      </c>
      <c r="B131" s="360"/>
      <c r="C131" s="360"/>
      <c r="D131" s="360"/>
      <c r="E131" s="331">
        <f>+N56+N59+N61+N95+N96+N143+N145+N146+N147+N152+N154+N155</f>
        <v>9724.6539583333342</v>
      </c>
      <c r="F131" s="332"/>
      <c r="G131" s="71">
        <f>+E131/E128</f>
        <v>0.47057219449481996</v>
      </c>
      <c r="H131" s="68"/>
      <c r="I131" s="361">
        <f>+E128-E131</f>
        <v>10940.940124999999</v>
      </c>
      <c r="J131" s="361"/>
      <c r="K131" s="357"/>
      <c r="L131" s="357"/>
      <c r="M131" s="357"/>
      <c r="N131" s="357"/>
    </row>
    <row r="132" spans="1:14" ht="21.75" thickBot="1">
      <c r="A132" s="352" t="s">
        <v>102</v>
      </c>
      <c r="B132" s="353"/>
      <c r="C132" s="353"/>
      <c r="D132" s="353"/>
      <c r="E132" s="354">
        <f>+E25-L51-L52-L53-L54-L89-L90-L91-L92-L93+L143+L144+L145+L146+L147+L152+L153+L154+L155</f>
        <v>1579.3184083333333</v>
      </c>
      <c r="F132" s="355"/>
      <c r="G132" s="72">
        <f>+E132/E128</f>
        <v>7.6422598932543787E-2</v>
      </c>
      <c r="H132" s="68"/>
      <c r="I132" s="362" t="s">
        <v>103</v>
      </c>
      <c r="J132" s="363"/>
      <c r="K132" s="363"/>
      <c r="L132" s="363"/>
      <c r="M132" s="364">
        <f>+E128-E131</f>
        <v>10940.940124999999</v>
      </c>
      <c r="N132" s="365"/>
    </row>
    <row r="133" spans="1:14" ht="21">
      <c r="A133" s="352" t="s">
        <v>104</v>
      </c>
      <c r="B133" s="353"/>
      <c r="C133" s="353"/>
      <c r="D133" s="353"/>
      <c r="E133" s="354">
        <f>+E26-J51-J52-J53-J54-J89-J90-J91-J92-J93+J143+J144+J145+J146+J147+J152+J153+J154+J155</f>
        <v>6433.135341666667</v>
      </c>
      <c r="F133" s="355"/>
      <c r="G133" s="72">
        <f>+E133/E128</f>
        <v>0.31129689839669061</v>
      </c>
      <c r="H133" s="68"/>
      <c r="I133" s="356"/>
      <c r="J133" s="356"/>
      <c r="K133" s="69"/>
      <c r="L133" s="70"/>
      <c r="M133" s="68"/>
      <c r="N133" s="66"/>
    </row>
    <row r="134" spans="1:14" ht="21">
      <c r="A134" s="352" t="s">
        <v>105</v>
      </c>
      <c r="B134" s="353"/>
      <c r="C134" s="353"/>
      <c r="D134" s="353"/>
      <c r="E134" s="354">
        <f>+E27-K51-K52-K53-K54-K89-K90-K91-K92-K93+K143+K145+K144+K146+K147+K152+K153+K154+K155</f>
        <v>11753.140333333333</v>
      </c>
      <c r="F134" s="355"/>
      <c r="G134" s="72">
        <f>+E134/E128</f>
        <v>0.5687298553305159</v>
      </c>
      <c r="H134" s="68"/>
      <c r="I134" s="69"/>
      <c r="J134" s="357">
        <f>+E132+E133+E134+E135</f>
        <v>20665.594083333333</v>
      </c>
      <c r="K134" s="358"/>
      <c r="L134" s="70"/>
      <c r="M134" s="357"/>
      <c r="N134" s="357"/>
    </row>
    <row r="135" spans="1:14" ht="21.75" thickBot="1">
      <c r="A135" s="336" t="s">
        <v>106</v>
      </c>
      <c r="B135" s="337"/>
      <c r="C135" s="337"/>
      <c r="D135" s="337"/>
      <c r="E135" s="338">
        <f>+E28</f>
        <v>900</v>
      </c>
      <c r="F135" s="339"/>
      <c r="G135" s="72">
        <f>+E135/E128</f>
        <v>4.355064734024966E-2</v>
      </c>
      <c r="H135" s="68"/>
      <c r="I135" s="69"/>
      <c r="J135" s="357"/>
      <c r="K135" s="358"/>
      <c r="L135" s="70"/>
      <c r="M135" s="357"/>
      <c r="N135" s="357"/>
    </row>
    <row r="136" spans="1:14" ht="16.5" thickBot="1"/>
    <row r="137" spans="1:14" ht="16.5" thickBot="1">
      <c r="A137" s="366" t="s">
        <v>107</v>
      </c>
      <c r="B137" s="367"/>
      <c r="C137" s="367"/>
      <c r="D137" s="367"/>
      <c r="E137" s="367"/>
      <c r="F137" s="367"/>
      <c r="G137" s="367"/>
      <c r="H137" s="367"/>
      <c r="I137" s="367"/>
      <c r="J137" s="367"/>
      <c r="K137" s="367"/>
      <c r="L137" s="367"/>
      <c r="M137" s="367"/>
      <c r="N137" s="368"/>
    </row>
    <row r="138" spans="1:14">
      <c r="A138" s="369" t="s">
        <v>108</v>
      </c>
      <c r="B138" s="371" t="s">
        <v>109</v>
      </c>
      <c r="C138" s="371" t="s">
        <v>110</v>
      </c>
      <c r="D138" s="373" t="s">
        <v>111</v>
      </c>
      <c r="E138" s="375" t="s">
        <v>112</v>
      </c>
      <c r="F138" s="376"/>
      <c r="G138" s="376"/>
      <c r="H138" s="376"/>
      <c r="I138" s="376"/>
      <c r="J138" s="369" t="s">
        <v>113</v>
      </c>
      <c r="K138" s="371"/>
      <c r="L138" s="371"/>
      <c r="M138" s="371"/>
      <c r="N138" s="377"/>
    </row>
    <row r="139" spans="1:14" ht="26.25" thickBot="1">
      <c r="A139" s="370"/>
      <c r="B139" s="372"/>
      <c r="C139" s="372"/>
      <c r="D139" s="374"/>
      <c r="E139" s="75" t="s">
        <v>114</v>
      </c>
      <c r="F139" s="76" t="s">
        <v>115</v>
      </c>
      <c r="G139" s="76" t="s">
        <v>116</v>
      </c>
      <c r="H139" s="76" t="s">
        <v>117</v>
      </c>
      <c r="I139" s="77" t="s">
        <v>118</v>
      </c>
      <c r="J139" s="75" t="s">
        <v>114</v>
      </c>
      <c r="K139" s="76" t="s">
        <v>115</v>
      </c>
      <c r="L139" s="76" t="s">
        <v>116</v>
      </c>
      <c r="M139" s="76" t="s">
        <v>117</v>
      </c>
      <c r="N139" s="78" t="s">
        <v>11</v>
      </c>
    </row>
    <row r="140" spans="1:14" ht="11.25" customHeight="1" thickBot="1">
      <c r="A140" s="392"/>
      <c r="B140" s="393"/>
      <c r="C140" s="393"/>
      <c r="D140" s="393"/>
      <c r="E140" s="393"/>
      <c r="F140" s="393"/>
      <c r="G140" s="393"/>
      <c r="H140" s="393"/>
      <c r="I140" s="393"/>
      <c r="J140" s="393"/>
      <c r="K140" s="393"/>
      <c r="L140" s="393"/>
      <c r="M140" s="393"/>
      <c r="N140" s="394"/>
    </row>
    <row r="141" spans="1:14" ht="24" thickBot="1">
      <c r="A141" s="385" t="s">
        <v>214</v>
      </c>
      <c r="B141" s="386"/>
      <c r="C141" s="386"/>
      <c r="D141" s="386"/>
      <c r="E141" s="386"/>
      <c r="F141" s="386"/>
      <c r="G141" s="386"/>
      <c r="H141" s="386"/>
      <c r="I141" s="386"/>
      <c r="J141" s="386"/>
      <c r="K141" s="386"/>
      <c r="L141" s="386"/>
      <c r="M141" s="386"/>
      <c r="N141" s="387"/>
    </row>
    <row r="142" spans="1:14" ht="16.5" thickBot="1">
      <c r="A142" s="81">
        <v>40</v>
      </c>
      <c r="B142" s="379" t="s">
        <v>8</v>
      </c>
      <c r="C142" s="380"/>
      <c r="D142" s="380"/>
      <c r="E142" s="380"/>
      <c r="F142" s="380"/>
      <c r="G142" s="380"/>
      <c r="H142" s="380"/>
      <c r="I142" s="380"/>
      <c r="J142" s="380"/>
      <c r="K142" s="380"/>
      <c r="L142" s="380"/>
      <c r="M142" s="381"/>
      <c r="N142" s="82">
        <f>SUM(N143:O147)</f>
        <v>5649.0266666666666</v>
      </c>
    </row>
    <row r="143" spans="1:14" ht="60">
      <c r="A143" s="85">
        <v>40.1</v>
      </c>
      <c r="B143" s="90" t="s">
        <v>136</v>
      </c>
      <c r="C143" s="93" t="s">
        <v>137</v>
      </c>
      <c r="D143" s="92">
        <f>+D51</f>
        <v>1502.3333333333333</v>
      </c>
      <c r="E143" s="94">
        <v>0.45</v>
      </c>
      <c r="F143" s="94">
        <v>1</v>
      </c>
      <c r="G143" s="94">
        <v>0.1</v>
      </c>
      <c r="H143" s="88">
        <v>0</v>
      </c>
      <c r="I143" s="88">
        <f>+E143+F143+G143+H143</f>
        <v>1.55</v>
      </c>
      <c r="J143" s="88">
        <f>+E143*D143</f>
        <v>676.05</v>
      </c>
      <c r="K143" s="88">
        <f>+F143*D143</f>
        <v>1502.3333333333333</v>
      </c>
      <c r="L143" s="88">
        <f>+G143*D143</f>
        <v>150.23333333333332</v>
      </c>
      <c r="M143" s="88">
        <f>+H143*D143</f>
        <v>0</v>
      </c>
      <c r="N143" s="88">
        <f>+I143*D143</f>
        <v>2328.6166666666668</v>
      </c>
    </row>
    <row r="144" spans="1:14">
      <c r="A144" s="85">
        <v>40.200000000000003</v>
      </c>
      <c r="B144" s="90" t="s">
        <v>138</v>
      </c>
      <c r="C144" s="93" t="s">
        <v>139</v>
      </c>
      <c r="D144" s="92">
        <v>1</v>
      </c>
      <c r="E144" s="94">
        <v>0</v>
      </c>
      <c r="F144" s="94">
        <v>80.599999999999994</v>
      </c>
      <c r="G144" s="94">
        <v>20</v>
      </c>
      <c r="H144" s="88">
        <v>0</v>
      </c>
      <c r="I144" s="88">
        <f>+E144+F144+G144+H144</f>
        <v>100.6</v>
      </c>
      <c r="J144" s="88">
        <f>+E144*D144</f>
        <v>0</v>
      </c>
      <c r="K144" s="88">
        <f>+F144*D144</f>
        <v>80.599999999999994</v>
      </c>
      <c r="L144" s="88">
        <f>+G144*D144</f>
        <v>20</v>
      </c>
      <c r="M144" s="88">
        <f>+H144*D144</f>
        <v>0</v>
      </c>
      <c r="N144" s="88">
        <f>+I144*D144</f>
        <v>100.6</v>
      </c>
    </row>
    <row r="145" spans="1:16" ht="60">
      <c r="A145" s="85">
        <v>40.299999999999997</v>
      </c>
      <c r="B145" s="90" t="s">
        <v>140</v>
      </c>
      <c r="C145" s="93" t="s">
        <v>137</v>
      </c>
      <c r="D145" s="92">
        <f>+D143</f>
        <v>1502.3333333333333</v>
      </c>
      <c r="E145" s="94">
        <v>0.2</v>
      </c>
      <c r="F145" s="94">
        <v>0.05</v>
      </c>
      <c r="G145" s="94">
        <v>0.08</v>
      </c>
      <c r="H145" s="88">
        <v>0</v>
      </c>
      <c r="I145" s="88">
        <f>+E145+F145+G145+H145</f>
        <v>0.33</v>
      </c>
      <c r="J145" s="88">
        <f>+E145*D145</f>
        <v>300.46666666666664</v>
      </c>
      <c r="K145" s="88">
        <f>+F145*D145</f>
        <v>75.11666666666666</v>
      </c>
      <c r="L145" s="88">
        <f>+G145*D145</f>
        <v>120.18666666666667</v>
      </c>
      <c r="M145" s="88">
        <f>+H145*D145</f>
        <v>0</v>
      </c>
      <c r="N145" s="88">
        <f>+I145*D145</f>
        <v>495.77</v>
      </c>
    </row>
    <row r="146" spans="1:16" ht="75">
      <c r="A146" s="85">
        <v>40.4</v>
      </c>
      <c r="B146" s="90" t="s">
        <v>197</v>
      </c>
      <c r="C146" s="85" t="s">
        <v>137</v>
      </c>
      <c r="D146" s="87">
        <v>1074.6199999999999</v>
      </c>
      <c r="E146" s="88">
        <v>0.9</v>
      </c>
      <c r="F146" s="88">
        <v>1.2</v>
      </c>
      <c r="G146" s="88">
        <v>0.1</v>
      </c>
      <c r="H146" s="88">
        <v>0</v>
      </c>
      <c r="I146" s="88">
        <f>+E146+F146+G146+H146</f>
        <v>2.2000000000000002</v>
      </c>
      <c r="J146" s="88">
        <f>+E146*D146</f>
        <v>967.1579999999999</v>
      </c>
      <c r="K146" s="88">
        <f>+F146*D146</f>
        <v>1289.5439999999999</v>
      </c>
      <c r="L146" s="88">
        <f>+G146*D146</f>
        <v>107.46199999999999</v>
      </c>
      <c r="M146" s="88">
        <f>+H146*D146</f>
        <v>0</v>
      </c>
      <c r="N146" s="88">
        <f>+I146*D146</f>
        <v>2364.1639999999998</v>
      </c>
    </row>
    <row r="147" spans="1:16" ht="60.75" thickBot="1">
      <c r="A147" s="85">
        <v>40.5</v>
      </c>
      <c r="B147" s="90" t="s">
        <v>198</v>
      </c>
      <c r="C147" s="85" t="s">
        <v>137</v>
      </c>
      <c r="D147" s="87">
        <v>163.58000000000001</v>
      </c>
      <c r="E147" s="88">
        <v>0.9</v>
      </c>
      <c r="F147" s="88">
        <v>1.2</v>
      </c>
      <c r="G147" s="88">
        <v>0.1</v>
      </c>
      <c r="H147" s="88">
        <v>0</v>
      </c>
      <c r="I147" s="88">
        <f>+E147+F147+G147+H147</f>
        <v>2.2000000000000002</v>
      </c>
      <c r="J147" s="88">
        <f>+E147*D147</f>
        <v>147.22200000000001</v>
      </c>
      <c r="K147" s="88">
        <f>+F147*D147</f>
        <v>196.29600000000002</v>
      </c>
      <c r="L147" s="88">
        <f>+G147*D147</f>
        <v>16.358000000000001</v>
      </c>
      <c r="M147" s="88">
        <f>+H147*D147</f>
        <v>0</v>
      </c>
      <c r="N147" s="88">
        <f>+I147*D147</f>
        <v>359.87600000000003</v>
      </c>
    </row>
    <row r="148" spans="1:16" ht="16.5" thickBot="1">
      <c r="A148" s="95"/>
      <c r="B148" s="388" t="s">
        <v>160</v>
      </c>
      <c r="C148" s="389"/>
      <c r="D148" s="389"/>
      <c r="E148" s="389"/>
      <c r="F148" s="389"/>
      <c r="G148" s="389"/>
      <c r="H148" s="389"/>
      <c r="I148" s="389"/>
      <c r="J148" s="389"/>
      <c r="K148" s="389"/>
      <c r="L148" s="389"/>
      <c r="M148" s="390"/>
      <c r="N148" s="96">
        <f>+N75-N50+N142</f>
        <v>15716.163008333331</v>
      </c>
    </row>
    <row r="149" spans="1:16" s="102" customFormat="1" ht="15.75" customHeight="1" thickBot="1"/>
    <row r="150" spans="1:16" ht="24" thickBot="1">
      <c r="A150" s="385" t="s">
        <v>96</v>
      </c>
      <c r="B150" s="386"/>
      <c r="C150" s="386"/>
      <c r="D150" s="386"/>
      <c r="E150" s="386"/>
      <c r="F150" s="386"/>
      <c r="G150" s="386"/>
      <c r="H150" s="386"/>
      <c r="I150" s="386"/>
      <c r="J150" s="386"/>
      <c r="K150" s="386"/>
      <c r="L150" s="386"/>
      <c r="M150" s="386"/>
      <c r="N150" s="387"/>
    </row>
    <row r="151" spans="1:16" ht="16.5" thickBot="1">
      <c r="A151" s="81">
        <v>40</v>
      </c>
      <c r="B151" s="379" t="s">
        <v>8</v>
      </c>
      <c r="C151" s="380"/>
      <c r="D151" s="380"/>
      <c r="E151" s="380"/>
      <c r="F151" s="380"/>
      <c r="G151" s="380"/>
      <c r="H151" s="380"/>
      <c r="I151" s="380"/>
      <c r="J151" s="380"/>
      <c r="K151" s="380"/>
      <c r="L151" s="380"/>
      <c r="M151" s="381"/>
      <c r="N151" s="82">
        <f>SUM(N152:O155)</f>
        <v>1146.0300000000002</v>
      </c>
    </row>
    <row r="152" spans="1:16" ht="60">
      <c r="A152" s="85">
        <v>40.1</v>
      </c>
      <c r="B152" s="90" t="s">
        <v>162</v>
      </c>
      <c r="C152" s="93" t="s">
        <v>137</v>
      </c>
      <c r="D152" s="92">
        <f>+D89</f>
        <v>196</v>
      </c>
      <c r="E152" s="94">
        <v>0.45</v>
      </c>
      <c r="F152" s="94">
        <v>1</v>
      </c>
      <c r="G152" s="94">
        <v>0.1</v>
      </c>
      <c r="H152" s="94">
        <v>0</v>
      </c>
      <c r="I152" s="88">
        <f>+E152+F152+G152+H152</f>
        <v>1.55</v>
      </c>
      <c r="J152" s="88">
        <f>+E152*D152</f>
        <v>88.2</v>
      </c>
      <c r="K152" s="88">
        <f>+F152*D152</f>
        <v>196</v>
      </c>
      <c r="L152" s="88">
        <f>+G152*D152</f>
        <v>19.600000000000001</v>
      </c>
      <c r="M152" s="88">
        <f>+H152*D152</f>
        <v>0</v>
      </c>
      <c r="N152" s="88">
        <f>+I152*D152</f>
        <v>303.8</v>
      </c>
    </row>
    <row r="153" spans="1:16">
      <c r="A153" s="85">
        <v>40.200000000000003</v>
      </c>
      <c r="B153" s="90" t="s">
        <v>138</v>
      </c>
      <c r="C153" s="93" t="s">
        <v>139</v>
      </c>
      <c r="D153" s="92">
        <v>1</v>
      </c>
      <c r="E153" s="94">
        <v>0</v>
      </c>
      <c r="F153" s="94">
        <v>20.149999999999999</v>
      </c>
      <c r="G153" s="94">
        <v>5</v>
      </c>
      <c r="H153" s="94">
        <v>0</v>
      </c>
      <c r="I153" s="88">
        <f>+E153+F153+G153+H153</f>
        <v>25.15</v>
      </c>
      <c r="J153" s="88">
        <f>+E153*D153</f>
        <v>0</v>
      </c>
      <c r="K153" s="88">
        <f>+F153*D153</f>
        <v>20.149999999999999</v>
      </c>
      <c r="L153" s="88">
        <f>+G153*D153</f>
        <v>5</v>
      </c>
      <c r="M153" s="88">
        <f>+H153*D153</f>
        <v>0</v>
      </c>
      <c r="N153" s="88">
        <f>+I153*D153</f>
        <v>25.15</v>
      </c>
    </row>
    <row r="154" spans="1:16" ht="60">
      <c r="A154" s="85">
        <v>40.299999999999997</v>
      </c>
      <c r="B154" s="90" t="s">
        <v>163</v>
      </c>
      <c r="C154" s="93" t="s">
        <v>137</v>
      </c>
      <c r="D154" s="92">
        <f>+D152</f>
        <v>196</v>
      </c>
      <c r="E154" s="94">
        <v>0.2</v>
      </c>
      <c r="F154" s="94">
        <v>0.05</v>
      </c>
      <c r="G154" s="94">
        <v>0.08</v>
      </c>
      <c r="H154" s="94">
        <v>0</v>
      </c>
      <c r="I154" s="88">
        <f>+E154+F154+G154+H154</f>
        <v>0.33</v>
      </c>
      <c r="J154" s="88">
        <f>+E154*D154</f>
        <v>39.200000000000003</v>
      </c>
      <c r="K154" s="88">
        <f>+F154*D154</f>
        <v>9.8000000000000007</v>
      </c>
      <c r="L154" s="88">
        <f>+G154*D154</f>
        <v>15.68</v>
      </c>
      <c r="M154" s="88">
        <f>+H154*D154</f>
        <v>0</v>
      </c>
      <c r="N154" s="88">
        <f>+I154*D154</f>
        <v>64.680000000000007</v>
      </c>
    </row>
    <row r="155" spans="1:16" ht="75.75" thickBot="1">
      <c r="A155" s="85">
        <v>40.4</v>
      </c>
      <c r="B155" s="90" t="s">
        <v>197</v>
      </c>
      <c r="C155" s="85" t="s">
        <v>137</v>
      </c>
      <c r="D155" s="87">
        <f>+'Wood Rural'!Q604</f>
        <v>342</v>
      </c>
      <c r="E155" s="88">
        <v>0.9</v>
      </c>
      <c r="F155" s="88">
        <v>1.2</v>
      </c>
      <c r="G155" s="88">
        <v>0.1</v>
      </c>
      <c r="H155" s="88">
        <v>0</v>
      </c>
      <c r="I155" s="88">
        <f>+E155+F155+G155+H155</f>
        <v>2.2000000000000002</v>
      </c>
      <c r="J155" s="88">
        <f>+E155*D155</f>
        <v>307.8</v>
      </c>
      <c r="K155" s="88">
        <f>+F155*D155</f>
        <v>410.4</v>
      </c>
      <c r="L155" s="88">
        <f>+G155*D155</f>
        <v>34.200000000000003</v>
      </c>
      <c r="M155" s="88">
        <f>+H155*D155</f>
        <v>0</v>
      </c>
      <c r="N155" s="88">
        <f>+I155*D155</f>
        <v>752.40000000000009</v>
      </c>
    </row>
    <row r="156" spans="1:16" ht="16.5" thickBot="1">
      <c r="A156" s="95"/>
      <c r="B156" s="388" t="s">
        <v>160</v>
      </c>
      <c r="C156" s="389"/>
      <c r="D156" s="389"/>
      <c r="E156" s="389"/>
      <c r="F156" s="389"/>
      <c r="G156" s="389"/>
      <c r="H156" s="389"/>
      <c r="I156" s="389"/>
      <c r="J156" s="389"/>
      <c r="K156" s="389"/>
      <c r="L156" s="389"/>
      <c r="M156" s="390"/>
      <c r="N156" s="96">
        <f>+N108-N88+N151</f>
        <v>2149.161075</v>
      </c>
    </row>
    <row r="159" spans="1:16">
      <c r="A159" s="391"/>
      <c r="B159" s="391"/>
      <c r="C159" s="391"/>
      <c r="D159" s="391"/>
      <c r="E159" s="391"/>
      <c r="F159" s="391"/>
      <c r="G159" s="391"/>
      <c r="H159" s="391"/>
      <c r="I159" s="391"/>
      <c r="J159" s="391"/>
      <c r="K159" s="391"/>
      <c r="L159" s="391"/>
      <c r="M159" s="391"/>
      <c r="N159" s="391"/>
      <c r="O159" s="391"/>
      <c r="P159" s="391"/>
    </row>
    <row r="161" spans="1:14" ht="21">
      <c r="A161" s="344" t="s">
        <v>237</v>
      </c>
      <c r="B161" s="344"/>
      <c r="C161" s="344"/>
      <c r="D161" s="344"/>
      <c r="E161" s="344"/>
      <c r="F161" s="344"/>
      <c r="G161" s="344"/>
      <c r="H161" s="344"/>
      <c r="I161" s="344"/>
      <c r="J161" s="344"/>
      <c r="K161" s="344"/>
      <c r="L161" s="344"/>
      <c r="M161" s="344"/>
      <c r="N161" s="344"/>
    </row>
    <row r="162" spans="1:14" ht="16.5" thickBot="1"/>
    <row r="163" spans="1:14" ht="32.25" customHeight="1" thickBot="1">
      <c r="A163" s="345" t="s">
        <v>92</v>
      </c>
      <c r="B163" s="346"/>
      <c r="C163" s="346"/>
      <c r="D163" s="346"/>
      <c r="E163" s="346"/>
      <c r="F163" s="347"/>
      <c r="G163" s="348" t="s">
        <v>213</v>
      </c>
      <c r="H163" s="398"/>
      <c r="I163" s="398"/>
      <c r="J163" s="349"/>
      <c r="K163" s="350" t="s">
        <v>96</v>
      </c>
      <c r="L163" s="351"/>
      <c r="M163" s="348" t="s">
        <v>98</v>
      </c>
      <c r="N163" s="349"/>
    </row>
    <row r="164" spans="1:14" ht="21" customHeight="1">
      <c r="A164" s="328" t="s">
        <v>99</v>
      </c>
      <c r="B164" s="329"/>
      <c r="C164" s="329"/>
      <c r="D164" s="330"/>
      <c r="E164" s="331">
        <f>+G164+K164+M164</f>
        <v>20636.187083333331</v>
      </c>
      <c r="F164" s="332"/>
      <c r="G164" s="333">
        <f>+N183</f>
        <v>15686.75600833333</v>
      </c>
      <c r="H164" s="399"/>
      <c r="I164" s="399"/>
      <c r="J164" s="334"/>
      <c r="K164" s="333">
        <f>+K128</f>
        <v>2149.161075</v>
      </c>
      <c r="L164" s="335"/>
      <c r="M164" s="333">
        <f>+M128</f>
        <v>2800.27</v>
      </c>
      <c r="N164" s="334"/>
    </row>
    <row r="165" spans="1:14" ht="21.75" thickBot="1">
      <c r="A165" s="336" t="s">
        <v>100</v>
      </c>
      <c r="B165" s="337"/>
      <c r="C165" s="337"/>
      <c r="D165" s="337"/>
      <c r="E165" s="338">
        <f>+G165+K165</f>
        <v>14219.638958333331</v>
      </c>
      <c r="F165" s="339"/>
      <c r="G165" s="400">
        <f>+G129-N60+N178</f>
        <v>12453.370583333332</v>
      </c>
      <c r="H165" s="401"/>
      <c r="I165" s="401"/>
      <c r="J165" s="402"/>
      <c r="K165" s="340">
        <f>+K129</f>
        <v>1766.2683750000001</v>
      </c>
      <c r="L165" s="341"/>
      <c r="M165" s="400"/>
      <c r="N165" s="402"/>
    </row>
    <row r="166" spans="1:14" ht="21.75" thickBot="1">
      <c r="A166" s="53"/>
      <c r="B166" s="53"/>
      <c r="C166" s="53"/>
      <c r="D166" s="53"/>
      <c r="E166" s="67"/>
      <c r="F166" s="67"/>
      <c r="G166" s="68"/>
      <c r="H166" s="68"/>
      <c r="I166" s="69"/>
      <c r="J166" s="70"/>
      <c r="K166" s="69"/>
      <c r="L166" s="70"/>
      <c r="M166" s="68"/>
      <c r="N166" s="66"/>
    </row>
    <row r="167" spans="1:14" ht="21.75" thickBot="1">
      <c r="A167" s="359" t="s">
        <v>101</v>
      </c>
      <c r="B167" s="360"/>
      <c r="C167" s="360"/>
      <c r="D167" s="360"/>
      <c r="E167" s="331">
        <f>+E131-N61+N179+N180</f>
        <v>10837.237958333335</v>
      </c>
      <c r="F167" s="332"/>
      <c r="G167" s="71">
        <f>+E167/E164</f>
        <v>0.5251569931291209</v>
      </c>
      <c r="H167" s="68"/>
      <c r="I167" s="361">
        <f>+E164-E167</f>
        <v>9798.9491249999955</v>
      </c>
      <c r="J167" s="361"/>
      <c r="K167" s="357"/>
      <c r="L167" s="357"/>
      <c r="M167" s="357"/>
      <c r="N167" s="357"/>
    </row>
    <row r="168" spans="1:14" ht="21.75" thickBot="1">
      <c r="A168" s="352" t="s">
        <v>102</v>
      </c>
      <c r="B168" s="353"/>
      <c r="C168" s="353"/>
      <c r="D168" s="353"/>
      <c r="E168" s="354">
        <f>+E132-L61-L62-L63+L179+L180-L64-L65+L181+L182</f>
        <v>1597.6134083333332</v>
      </c>
      <c r="F168" s="355"/>
      <c r="G168" s="72">
        <f>+E168/E164</f>
        <v>7.7418052176103508E-2</v>
      </c>
      <c r="H168" s="68"/>
      <c r="I168" s="362" t="s">
        <v>103</v>
      </c>
      <c r="J168" s="363"/>
      <c r="K168" s="363"/>
      <c r="L168" s="363"/>
      <c r="M168" s="364">
        <f>+E164-E167</f>
        <v>9798.9491249999955</v>
      </c>
      <c r="N168" s="365"/>
    </row>
    <row r="169" spans="1:14" ht="21">
      <c r="A169" s="352" t="s">
        <v>104</v>
      </c>
      <c r="B169" s="353"/>
      <c r="C169" s="353"/>
      <c r="D169" s="353"/>
      <c r="E169" s="354">
        <f>+E133-J61-J62-J63+J179+J180-J64-J65+J181+J182</f>
        <v>6580.8833416666675</v>
      </c>
      <c r="F169" s="355"/>
      <c r="G169" s="72">
        <f>+E169/E164</f>
        <v>0.31890015898245422</v>
      </c>
      <c r="H169" s="68"/>
      <c r="I169" s="356"/>
      <c r="J169" s="356"/>
      <c r="K169" s="69"/>
      <c r="L169" s="70"/>
      <c r="M169" s="68"/>
      <c r="N169" s="66"/>
    </row>
    <row r="170" spans="1:14" ht="21">
      <c r="A170" s="352" t="s">
        <v>105</v>
      </c>
      <c r="B170" s="353"/>
      <c r="C170" s="353"/>
      <c r="D170" s="353"/>
      <c r="E170" s="354">
        <f>+E134-K61-K62-K63+K179+K180-K64-K65+K181+K182</f>
        <v>11557.690333333332</v>
      </c>
      <c r="F170" s="355"/>
      <c r="G170" s="72">
        <f>+E170/E164</f>
        <v>0.56006908091407148</v>
      </c>
      <c r="H170" s="68"/>
      <c r="I170" s="69"/>
      <c r="J170" s="357">
        <f>+E168+E169+E170+E171</f>
        <v>20636.187083333331</v>
      </c>
      <c r="K170" s="358"/>
      <c r="L170" s="70"/>
      <c r="M170" s="357"/>
      <c r="N170" s="357"/>
    </row>
    <row r="171" spans="1:14" ht="21.75" thickBot="1">
      <c r="A171" s="336" t="s">
        <v>106</v>
      </c>
      <c r="B171" s="337"/>
      <c r="C171" s="337"/>
      <c r="D171" s="337"/>
      <c r="E171" s="338">
        <f>+E135</f>
        <v>900</v>
      </c>
      <c r="F171" s="339"/>
      <c r="G171" s="72">
        <f>+E171/E164</f>
        <v>4.3612707927370875E-2</v>
      </c>
      <c r="H171" s="68"/>
      <c r="I171" s="69"/>
      <c r="J171" s="357"/>
      <c r="K171" s="358"/>
      <c r="L171" s="70"/>
      <c r="M171" s="357"/>
      <c r="N171" s="357"/>
    </row>
    <row r="172" spans="1:14" ht="16.5" thickBot="1"/>
    <row r="173" spans="1:14" ht="16.5" thickBot="1">
      <c r="A173" s="366" t="s">
        <v>107</v>
      </c>
      <c r="B173" s="367"/>
      <c r="C173" s="367"/>
      <c r="D173" s="367"/>
      <c r="E173" s="367"/>
      <c r="F173" s="367"/>
      <c r="G173" s="367"/>
      <c r="H173" s="367"/>
      <c r="I173" s="367"/>
      <c r="J173" s="367"/>
      <c r="K173" s="367"/>
      <c r="L173" s="367"/>
      <c r="M173" s="367"/>
      <c r="N173" s="368"/>
    </row>
    <row r="174" spans="1:14">
      <c r="A174" s="369" t="s">
        <v>108</v>
      </c>
      <c r="B174" s="371" t="s">
        <v>109</v>
      </c>
      <c r="C174" s="371" t="s">
        <v>110</v>
      </c>
      <c r="D174" s="373" t="s">
        <v>111</v>
      </c>
      <c r="E174" s="375" t="s">
        <v>112</v>
      </c>
      <c r="F174" s="376"/>
      <c r="G174" s="376"/>
      <c r="H174" s="376"/>
      <c r="I174" s="376"/>
      <c r="J174" s="369" t="s">
        <v>113</v>
      </c>
      <c r="K174" s="371"/>
      <c r="L174" s="371"/>
      <c r="M174" s="371"/>
      <c r="N174" s="377"/>
    </row>
    <row r="175" spans="1:14" ht="26.25" thickBot="1">
      <c r="A175" s="370"/>
      <c r="B175" s="372"/>
      <c r="C175" s="372"/>
      <c r="D175" s="374"/>
      <c r="E175" s="75" t="s">
        <v>114</v>
      </c>
      <c r="F175" s="76" t="s">
        <v>115</v>
      </c>
      <c r="G175" s="76" t="s">
        <v>116</v>
      </c>
      <c r="H175" s="76" t="s">
        <v>117</v>
      </c>
      <c r="I175" s="77" t="s">
        <v>118</v>
      </c>
      <c r="J175" s="75" t="s">
        <v>114</v>
      </c>
      <c r="K175" s="76" t="s">
        <v>115</v>
      </c>
      <c r="L175" s="76" t="s">
        <v>116</v>
      </c>
      <c r="M175" s="76" t="s">
        <v>117</v>
      </c>
      <c r="N175" s="78" t="s">
        <v>11</v>
      </c>
    </row>
    <row r="176" spans="1:14" ht="16.5" thickBot="1">
      <c r="A176" s="392"/>
      <c r="B176" s="393"/>
      <c r="C176" s="393"/>
      <c r="D176" s="393"/>
      <c r="E176" s="393"/>
      <c r="F176" s="393"/>
      <c r="G176" s="393"/>
      <c r="H176" s="393"/>
      <c r="I176" s="393"/>
      <c r="J176" s="393"/>
      <c r="K176" s="393"/>
      <c r="L176" s="393"/>
      <c r="M176" s="393"/>
      <c r="N176" s="394"/>
    </row>
    <row r="177" spans="1:16" ht="24" thickBot="1">
      <c r="A177" s="385" t="s">
        <v>214</v>
      </c>
      <c r="B177" s="386"/>
      <c r="C177" s="386"/>
      <c r="D177" s="386"/>
      <c r="E177" s="386"/>
      <c r="F177" s="386"/>
      <c r="G177" s="386"/>
      <c r="H177" s="386"/>
      <c r="I177" s="386"/>
      <c r="J177" s="386"/>
      <c r="K177" s="386"/>
      <c r="L177" s="386"/>
      <c r="M177" s="386"/>
      <c r="N177" s="387"/>
    </row>
    <row r="178" spans="1:16" ht="16.5" thickBot="1">
      <c r="A178" s="81">
        <v>70</v>
      </c>
      <c r="B178" s="379" t="s">
        <v>7</v>
      </c>
      <c r="C178" s="380"/>
      <c r="D178" s="380"/>
      <c r="E178" s="380"/>
      <c r="F178" s="380"/>
      <c r="G178" s="380"/>
      <c r="H178" s="380"/>
      <c r="I178" s="380"/>
      <c r="J178" s="380"/>
      <c r="K178" s="380"/>
      <c r="L178" s="380"/>
      <c r="M178" s="381"/>
      <c r="N178" s="82">
        <f>+N179+N180+N181+N182</f>
        <v>1972.4273333333335</v>
      </c>
    </row>
    <row r="179" spans="1:16" ht="45">
      <c r="A179" s="85">
        <v>70.099999999999994</v>
      </c>
      <c r="B179" s="90" t="s">
        <v>216</v>
      </c>
      <c r="C179" s="93" t="s">
        <v>137</v>
      </c>
      <c r="D179" s="92">
        <f>+D61</f>
        <v>439.66666666666663</v>
      </c>
      <c r="E179" s="94">
        <v>0.45</v>
      </c>
      <c r="F179" s="94">
        <v>1</v>
      </c>
      <c r="G179" s="94">
        <v>0.1</v>
      </c>
      <c r="H179" s="94">
        <v>0</v>
      </c>
      <c r="I179" s="94">
        <f>+E179+F179+G179+H179</f>
        <v>1.55</v>
      </c>
      <c r="J179" s="94">
        <f>+E179*D179</f>
        <v>197.85</v>
      </c>
      <c r="K179" s="88">
        <f>+F179*D179</f>
        <v>439.66666666666663</v>
      </c>
      <c r="L179" s="88">
        <f>+G179*D179</f>
        <v>43.966666666666669</v>
      </c>
      <c r="M179" s="88">
        <f>+H179*D179</f>
        <v>0</v>
      </c>
      <c r="N179" s="88">
        <f>+I179*D179</f>
        <v>681.48333333333335</v>
      </c>
    </row>
    <row r="180" spans="1:16" ht="45">
      <c r="A180" s="85">
        <v>70.2</v>
      </c>
      <c r="B180" s="90" t="s">
        <v>200</v>
      </c>
      <c r="C180" s="85" t="s">
        <v>137</v>
      </c>
      <c r="D180" s="87">
        <v>505.72</v>
      </c>
      <c r="E180" s="88">
        <v>0.9</v>
      </c>
      <c r="F180" s="88">
        <v>1.2</v>
      </c>
      <c r="G180" s="88">
        <v>0.1</v>
      </c>
      <c r="H180" s="88">
        <v>0</v>
      </c>
      <c r="I180" s="88">
        <f>+E180+F180+G180+H180</f>
        <v>2.2000000000000002</v>
      </c>
      <c r="J180" s="88">
        <f>+E180*D180</f>
        <v>455.14800000000002</v>
      </c>
      <c r="K180" s="88">
        <f>+F180*D180</f>
        <v>606.86400000000003</v>
      </c>
      <c r="L180" s="88">
        <f>+G180*D180</f>
        <v>50.572000000000003</v>
      </c>
      <c r="M180" s="88">
        <f>+H180*D180</f>
        <v>0</v>
      </c>
      <c r="N180" s="88">
        <f>+I180*D180</f>
        <v>1112.5840000000001</v>
      </c>
    </row>
    <row r="181" spans="1:16" ht="17.25">
      <c r="A181" s="85">
        <v>70.400000000000006</v>
      </c>
      <c r="B181" s="101" t="s">
        <v>176</v>
      </c>
      <c r="C181" s="93" t="s">
        <v>122</v>
      </c>
      <c r="D181" s="92">
        <v>9.8000000000000007</v>
      </c>
      <c r="E181" s="88">
        <v>5.2</v>
      </c>
      <c r="F181" s="88">
        <v>6</v>
      </c>
      <c r="G181" s="88">
        <v>1.75</v>
      </c>
      <c r="H181" s="88">
        <v>0</v>
      </c>
      <c r="I181" s="88">
        <f>+E181+F181+G181+H181</f>
        <v>12.95</v>
      </c>
      <c r="J181" s="88">
        <f>+E181*D181</f>
        <v>50.960000000000008</v>
      </c>
      <c r="K181" s="88">
        <f>+F181*D181</f>
        <v>58.800000000000004</v>
      </c>
      <c r="L181" s="88">
        <f>+G181*D181</f>
        <v>17.150000000000002</v>
      </c>
      <c r="M181" s="88">
        <f>+H181*D181</f>
        <v>0</v>
      </c>
      <c r="N181" s="88">
        <f>+I181*D181</f>
        <v>126.91</v>
      </c>
    </row>
    <row r="182" spans="1:16" ht="30.75" thickBot="1">
      <c r="A182" s="85">
        <v>70.5</v>
      </c>
      <c r="B182" s="90" t="s">
        <v>165</v>
      </c>
      <c r="C182" s="93" t="s">
        <v>122</v>
      </c>
      <c r="D182" s="92">
        <v>9.8000000000000007</v>
      </c>
      <c r="E182" s="88">
        <v>1.5</v>
      </c>
      <c r="F182" s="88">
        <v>2.5</v>
      </c>
      <c r="G182" s="88">
        <v>1.25</v>
      </c>
      <c r="H182" s="88">
        <v>0</v>
      </c>
      <c r="I182" s="88">
        <f>+E182+F182+G182+H182</f>
        <v>5.25</v>
      </c>
      <c r="J182" s="88">
        <f>+E182*D182</f>
        <v>14.700000000000001</v>
      </c>
      <c r="K182" s="88">
        <f>+F182*D182</f>
        <v>24.5</v>
      </c>
      <c r="L182" s="88">
        <f>+G182*D182</f>
        <v>12.25</v>
      </c>
      <c r="M182" s="88">
        <f>+H182*D182</f>
        <v>0</v>
      </c>
      <c r="N182" s="88">
        <f>+I182*D182</f>
        <v>51.45</v>
      </c>
    </row>
    <row r="183" spans="1:16" ht="16.5" thickBot="1">
      <c r="A183" s="95"/>
      <c r="B183" s="388" t="s">
        <v>160</v>
      </c>
      <c r="C183" s="389"/>
      <c r="D183" s="389"/>
      <c r="E183" s="389"/>
      <c r="F183" s="389"/>
      <c r="G183" s="389"/>
      <c r="H183" s="389"/>
      <c r="I183" s="389"/>
      <c r="J183" s="389"/>
      <c r="K183" s="389"/>
      <c r="L183" s="389"/>
      <c r="M183" s="390"/>
      <c r="N183" s="96">
        <f>+N148-N60+N178</f>
        <v>15686.75600833333</v>
      </c>
    </row>
    <row r="184" spans="1:16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</row>
    <row r="185" spans="1:16">
      <c r="A185" s="391"/>
      <c r="B185" s="391"/>
      <c r="C185" s="391"/>
      <c r="D185" s="391"/>
      <c r="E185" s="391"/>
      <c r="F185" s="391"/>
      <c r="G185" s="391"/>
      <c r="H185" s="391"/>
      <c r="I185" s="391"/>
      <c r="J185" s="391"/>
      <c r="K185" s="391"/>
      <c r="L185" s="391"/>
      <c r="M185" s="391"/>
      <c r="N185" s="391"/>
      <c r="O185" s="391"/>
      <c r="P185" s="391"/>
    </row>
    <row r="187" spans="1:16" ht="21">
      <c r="A187" s="344" t="s">
        <v>238</v>
      </c>
      <c r="B187" s="344"/>
      <c r="C187" s="344"/>
      <c r="D187" s="344"/>
      <c r="E187" s="344"/>
      <c r="F187" s="344"/>
      <c r="G187" s="344"/>
      <c r="H187" s="344"/>
      <c r="I187" s="344"/>
      <c r="J187" s="344"/>
      <c r="K187" s="344"/>
      <c r="L187" s="344"/>
      <c r="M187" s="344"/>
      <c r="N187" s="344"/>
    </row>
    <row r="188" spans="1:16" ht="16.5" thickBot="1"/>
    <row r="189" spans="1:16" ht="32.25" customHeight="1" thickBot="1">
      <c r="A189" s="345" t="s">
        <v>92</v>
      </c>
      <c r="B189" s="346"/>
      <c r="C189" s="346"/>
      <c r="D189" s="346"/>
      <c r="E189" s="346"/>
      <c r="F189" s="347"/>
      <c r="G189" s="348" t="s">
        <v>213</v>
      </c>
      <c r="H189" s="398"/>
      <c r="I189" s="398"/>
      <c r="J189" s="349"/>
      <c r="K189" s="350" t="s">
        <v>96</v>
      </c>
      <c r="L189" s="351"/>
      <c r="M189" s="348" t="s">
        <v>98</v>
      </c>
      <c r="N189" s="349"/>
    </row>
    <row r="190" spans="1:16" ht="21" customHeight="1">
      <c r="A190" s="328" t="s">
        <v>99</v>
      </c>
      <c r="B190" s="329"/>
      <c r="C190" s="329"/>
      <c r="D190" s="330"/>
      <c r="E190" s="331">
        <f>+G190+K190+M190</f>
        <v>20093.502083333329</v>
      </c>
      <c r="F190" s="332"/>
      <c r="G190" s="333">
        <f>+N211</f>
        <v>15368.71720833333</v>
      </c>
      <c r="H190" s="399"/>
      <c r="I190" s="399"/>
      <c r="J190" s="334"/>
      <c r="K190" s="333">
        <f>+N221</f>
        <v>1924.5148749999998</v>
      </c>
      <c r="L190" s="335"/>
      <c r="M190" s="333">
        <f>+M164</f>
        <v>2800.27</v>
      </c>
      <c r="N190" s="334"/>
    </row>
    <row r="191" spans="1:16" ht="21.75" thickBot="1">
      <c r="A191" s="336" t="s">
        <v>100</v>
      </c>
      <c r="B191" s="337"/>
      <c r="C191" s="337"/>
      <c r="D191" s="337"/>
      <c r="E191" s="338">
        <f>+G191+K191</f>
        <v>13676.953958333332</v>
      </c>
      <c r="F191" s="339"/>
      <c r="G191" s="400">
        <f>+G165-N142+N204</f>
        <v>12135.331783333331</v>
      </c>
      <c r="H191" s="401"/>
      <c r="I191" s="401"/>
      <c r="J191" s="402"/>
      <c r="K191" s="340">
        <f>+K165-N151+N214</f>
        <v>1541.622175</v>
      </c>
      <c r="L191" s="341"/>
      <c r="M191" s="400"/>
      <c r="N191" s="402"/>
    </row>
    <row r="192" spans="1:16" ht="21.75" thickBot="1">
      <c r="A192" s="53"/>
      <c r="B192" s="53"/>
      <c r="C192" s="53"/>
      <c r="D192" s="53"/>
      <c r="E192" s="67"/>
      <c r="F192" s="67"/>
      <c r="G192" s="68"/>
      <c r="H192" s="68"/>
      <c r="I192" s="69"/>
      <c r="J192" s="70"/>
      <c r="K192" s="69"/>
      <c r="L192" s="70"/>
      <c r="M192" s="68"/>
      <c r="N192" s="66"/>
    </row>
    <row r="193" spans="1:14" ht="21.75" thickBot="1">
      <c r="A193" s="359" t="s">
        <v>101</v>
      </c>
      <c r="B193" s="360"/>
      <c r="C193" s="360"/>
      <c r="D193" s="360"/>
      <c r="E193" s="331">
        <f>+N56+N59+N95+N96+N205+N207+N209+N210+N215+N217+N220+N179+N180</f>
        <v>9278.9559583333357</v>
      </c>
      <c r="F193" s="332"/>
      <c r="G193" s="71">
        <f>+E193/E190</f>
        <v>0.46178888676801738</v>
      </c>
      <c r="H193" s="68"/>
      <c r="I193" s="361">
        <f>+E190-E193</f>
        <v>10814.546124999993</v>
      </c>
      <c r="J193" s="361"/>
      <c r="K193" s="357"/>
      <c r="L193" s="357"/>
      <c r="M193" s="357"/>
      <c r="N193" s="357"/>
    </row>
    <row r="194" spans="1:14" ht="21.75" thickBot="1">
      <c r="A194" s="352" t="s">
        <v>102</v>
      </c>
      <c r="B194" s="353"/>
      <c r="C194" s="353"/>
      <c r="D194" s="353"/>
      <c r="E194" s="354">
        <f>+E168-L143-L144-L145-L146-L147+L205+L206+L207+L208+L209+L210-L152-L153-L154-L155+L215+L216+L217+L218+L219+L220</f>
        <v>1528.062408333333</v>
      </c>
      <c r="F194" s="355"/>
      <c r="G194" s="72">
        <f>+E194/E190</f>
        <v>7.6047590011737831E-2</v>
      </c>
      <c r="H194" s="68"/>
      <c r="I194" s="362" t="s">
        <v>103</v>
      </c>
      <c r="J194" s="363"/>
      <c r="K194" s="363"/>
      <c r="L194" s="363"/>
      <c r="M194" s="364">
        <f>+E190-E193</f>
        <v>10814.546124999993</v>
      </c>
      <c r="N194" s="365"/>
    </row>
    <row r="195" spans="1:14" ht="21">
      <c r="A195" s="352" t="s">
        <v>104</v>
      </c>
      <c r="B195" s="353"/>
      <c r="C195" s="353"/>
      <c r="D195" s="353"/>
      <c r="E195" s="354">
        <f>+E169-J143-J145-J144-J146-J147-J152-J153-J154-J155+J205+J206+J207+J208+J209+J210+J215+J216+J217+J218+J219+J220</f>
        <v>6216.5393416666675</v>
      </c>
      <c r="F195" s="355"/>
      <c r="G195" s="72">
        <f>+E195/E190</f>
        <v>0.30938058064168972</v>
      </c>
      <c r="H195" s="68"/>
      <c r="I195" s="356"/>
      <c r="J195" s="356"/>
      <c r="K195" s="69"/>
      <c r="L195" s="70"/>
      <c r="M195" s="68"/>
      <c r="N195" s="66"/>
    </row>
    <row r="196" spans="1:14" ht="21">
      <c r="A196" s="352" t="s">
        <v>105</v>
      </c>
      <c r="B196" s="353"/>
      <c r="C196" s="353"/>
      <c r="D196" s="353"/>
      <c r="E196" s="354">
        <f>+E170-K143-K144-K145-K146-K147-K152-K154-K153-K155+K205+K206+K207+K208+K209+K210+K215+K216+K217+K218+K219+K220</f>
        <v>11448.900333333335</v>
      </c>
      <c r="F196" s="355"/>
      <c r="G196" s="72">
        <f>+E196/E190</f>
        <v>0.56978123006390669</v>
      </c>
      <c r="H196" s="68"/>
      <c r="I196" s="69"/>
      <c r="J196" s="357">
        <f>+E194+E195+E196+E197</f>
        <v>20093.502083333336</v>
      </c>
      <c r="K196" s="358"/>
      <c r="L196" s="70"/>
      <c r="M196" s="357"/>
      <c r="N196" s="357"/>
    </row>
    <row r="197" spans="1:14" ht="21.75" thickBot="1">
      <c r="A197" s="336" t="s">
        <v>106</v>
      </c>
      <c r="B197" s="337"/>
      <c r="C197" s="337"/>
      <c r="D197" s="337"/>
      <c r="E197" s="338">
        <f>+E171</f>
        <v>900</v>
      </c>
      <c r="F197" s="339"/>
      <c r="G197" s="72">
        <f>+E197/E190</f>
        <v>4.479059928266612E-2</v>
      </c>
      <c r="H197" s="68"/>
      <c r="I197" s="69"/>
      <c r="J197" s="357"/>
      <c r="K197" s="358"/>
      <c r="L197" s="70"/>
      <c r="M197" s="357"/>
      <c r="N197" s="357"/>
    </row>
    <row r="198" spans="1:14" ht="16.5" thickBot="1"/>
    <row r="199" spans="1:14" ht="16.5" thickBot="1">
      <c r="A199" s="366" t="s">
        <v>107</v>
      </c>
      <c r="B199" s="367"/>
      <c r="C199" s="367"/>
      <c r="D199" s="367"/>
      <c r="E199" s="367"/>
      <c r="F199" s="367"/>
      <c r="G199" s="367"/>
      <c r="H199" s="367"/>
      <c r="I199" s="367"/>
      <c r="J199" s="367"/>
      <c r="K199" s="367"/>
      <c r="L199" s="367"/>
      <c r="M199" s="367"/>
      <c r="N199" s="368"/>
    </row>
    <row r="200" spans="1:14">
      <c r="A200" s="369" t="s">
        <v>108</v>
      </c>
      <c r="B200" s="371" t="s">
        <v>109</v>
      </c>
      <c r="C200" s="371" t="s">
        <v>110</v>
      </c>
      <c r="D200" s="373" t="s">
        <v>111</v>
      </c>
      <c r="E200" s="375" t="s">
        <v>112</v>
      </c>
      <c r="F200" s="376"/>
      <c r="G200" s="376"/>
      <c r="H200" s="376"/>
      <c r="I200" s="376"/>
      <c r="J200" s="369" t="s">
        <v>113</v>
      </c>
      <c r="K200" s="371"/>
      <c r="L200" s="371"/>
      <c r="M200" s="371"/>
      <c r="N200" s="377"/>
    </row>
    <row r="201" spans="1:14" ht="26.25" thickBot="1">
      <c r="A201" s="370"/>
      <c r="B201" s="372"/>
      <c r="C201" s="372"/>
      <c r="D201" s="374"/>
      <c r="E201" s="75" t="s">
        <v>114</v>
      </c>
      <c r="F201" s="76" t="s">
        <v>115</v>
      </c>
      <c r="G201" s="76" t="s">
        <v>116</v>
      </c>
      <c r="H201" s="76" t="s">
        <v>117</v>
      </c>
      <c r="I201" s="77" t="s">
        <v>118</v>
      </c>
      <c r="J201" s="75" t="s">
        <v>114</v>
      </c>
      <c r="K201" s="76" t="s">
        <v>115</v>
      </c>
      <c r="L201" s="76" t="s">
        <v>116</v>
      </c>
      <c r="M201" s="76" t="s">
        <v>117</v>
      </c>
      <c r="N201" s="78" t="s">
        <v>11</v>
      </c>
    </row>
    <row r="202" spans="1:14" ht="11.25" customHeight="1" thickBot="1">
      <c r="A202" s="392"/>
      <c r="B202" s="393"/>
      <c r="C202" s="393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4"/>
    </row>
    <row r="203" spans="1:14" ht="24" thickBot="1">
      <c r="A203" s="385" t="s">
        <v>214</v>
      </c>
      <c r="B203" s="386"/>
      <c r="C203" s="386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7"/>
    </row>
    <row r="204" spans="1:14" ht="16.5" thickBot="1">
      <c r="A204" s="81">
        <v>40</v>
      </c>
      <c r="B204" s="379" t="s">
        <v>8</v>
      </c>
      <c r="C204" s="380"/>
      <c r="D204" s="380"/>
      <c r="E204" s="380"/>
      <c r="F204" s="380"/>
      <c r="G204" s="380"/>
      <c r="H204" s="380"/>
      <c r="I204" s="380"/>
      <c r="J204" s="380"/>
      <c r="K204" s="380"/>
      <c r="L204" s="380"/>
      <c r="M204" s="381"/>
      <c r="N204" s="82">
        <f>SUM(N205:O210)</f>
        <v>5330.9878666666664</v>
      </c>
    </row>
    <row r="205" spans="1:14" ht="60">
      <c r="A205" s="85">
        <v>40.1</v>
      </c>
      <c r="B205" s="90" t="s">
        <v>136</v>
      </c>
      <c r="C205" s="93" t="s">
        <v>137</v>
      </c>
      <c r="D205" s="92">
        <f>+D51</f>
        <v>1502.3333333333333</v>
      </c>
      <c r="E205" s="94">
        <v>0.45</v>
      </c>
      <c r="F205" s="94">
        <v>1</v>
      </c>
      <c r="G205" s="94">
        <v>0.1</v>
      </c>
      <c r="H205" s="88">
        <v>0</v>
      </c>
      <c r="I205" s="88">
        <f t="shared" ref="I205:I210" si="6">+E205+F205+G205+H205</f>
        <v>1.55</v>
      </c>
      <c r="J205" s="88">
        <f t="shared" ref="J205:J210" si="7">+E205*D205</f>
        <v>676.05</v>
      </c>
      <c r="K205" s="88">
        <f t="shared" ref="K205:K210" si="8">+F205*D205</f>
        <v>1502.3333333333333</v>
      </c>
      <c r="L205" s="88">
        <f t="shared" ref="L205:L210" si="9">+G205*D205</f>
        <v>150.23333333333332</v>
      </c>
      <c r="M205" s="88">
        <f t="shared" ref="M205:M210" si="10">+H205*D205</f>
        <v>0</v>
      </c>
      <c r="N205" s="88">
        <f t="shared" ref="N205:N210" si="11">+I205*D205</f>
        <v>2328.6166666666668</v>
      </c>
    </row>
    <row r="206" spans="1:14">
      <c r="A206" s="85">
        <v>40.200000000000003</v>
      </c>
      <c r="B206" s="90" t="s">
        <v>138</v>
      </c>
      <c r="C206" s="93" t="s">
        <v>139</v>
      </c>
      <c r="D206" s="92">
        <v>1</v>
      </c>
      <c r="E206" s="94">
        <v>0</v>
      </c>
      <c r="F206" s="94">
        <v>80.599999999999994</v>
      </c>
      <c r="G206" s="94">
        <v>20</v>
      </c>
      <c r="H206" s="88">
        <v>0</v>
      </c>
      <c r="I206" s="88">
        <f t="shared" si="6"/>
        <v>100.6</v>
      </c>
      <c r="J206" s="88">
        <f t="shared" si="7"/>
        <v>0</v>
      </c>
      <c r="K206" s="88">
        <f t="shared" si="8"/>
        <v>80.599999999999994</v>
      </c>
      <c r="L206" s="88">
        <f t="shared" si="9"/>
        <v>20</v>
      </c>
      <c r="M206" s="88">
        <f t="shared" si="10"/>
        <v>0</v>
      </c>
      <c r="N206" s="88">
        <f t="shared" si="11"/>
        <v>100.6</v>
      </c>
    </row>
    <row r="207" spans="1:14" ht="60">
      <c r="A207" s="85">
        <v>40.299999999999997</v>
      </c>
      <c r="B207" s="90" t="s">
        <v>140</v>
      </c>
      <c r="C207" s="93" t="s">
        <v>137</v>
      </c>
      <c r="D207" s="92">
        <f>+D205</f>
        <v>1502.3333333333333</v>
      </c>
      <c r="E207" s="94">
        <v>0.2</v>
      </c>
      <c r="F207" s="94">
        <v>0.05</v>
      </c>
      <c r="G207" s="94">
        <v>0.08</v>
      </c>
      <c r="H207" s="88">
        <v>0</v>
      </c>
      <c r="I207" s="88">
        <f t="shared" si="6"/>
        <v>0.33</v>
      </c>
      <c r="J207" s="88">
        <f t="shared" si="7"/>
        <v>300.46666666666664</v>
      </c>
      <c r="K207" s="88">
        <f t="shared" si="8"/>
        <v>75.11666666666666</v>
      </c>
      <c r="L207" s="88">
        <f t="shared" si="9"/>
        <v>120.18666666666667</v>
      </c>
      <c r="M207" s="88">
        <f t="shared" si="10"/>
        <v>0</v>
      </c>
      <c r="N207" s="88">
        <f t="shared" si="11"/>
        <v>495.77</v>
      </c>
    </row>
    <row r="208" spans="1:14" ht="45">
      <c r="A208" s="85">
        <v>40.4</v>
      </c>
      <c r="B208" s="90" t="s">
        <v>141</v>
      </c>
      <c r="C208" s="93" t="s">
        <v>122</v>
      </c>
      <c r="D208" s="92">
        <f>+D54/2</f>
        <v>42.48</v>
      </c>
      <c r="E208" s="94">
        <v>5.5</v>
      </c>
      <c r="F208" s="94">
        <v>14.84</v>
      </c>
      <c r="G208" s="94">
        <v>0</v>
      </c>
      <c r="H208" s="88">
        <v>0</v>
      </c>
      <c r="I208" s="88">
        <f t="shared" si="6"/>
        <v>20.34</v>
      </c>
      <c r="J208" s="88">
        <f t="shared" si="7"/>
        <v>233.64</v>
      </c>
      <c r="K208" s="88">
        <f t="shared" si="8"/>
        <v>630.40319999999997</v>
      </c>
      <c r="L208" s="88">
        <f t="shared" si="9"/>
        <v>0</v>
      </c>
      <c r="M208" s="88">
        <f t="shared" si="10"/>
        <v>0</v>
      </c>
      <c r="N208" s="88">
        <f t="shared" si="11"/>
        <v>864.04319999999996</v>
      </c>
    </row>
    <row r="209" spans="1:14" ht="75">
      <c r="A209" s="85">
        <v>40.5</v>
      </c>
      <c r="B209" s="90" t="s">
        <v>197</v>
      </c>
      <c r="C209" s="85" t="s">
        <v>137</v>
      </c>
      <c r="D209" s="87">
        <f>(+D146)/2</f>
        <v>537.30999999999995</v>
      </c>
      <c r="E209" s="88">
        <v>0.9</v>
      </c>
      <c r="F209" s="88">
        <v>1.2</v>
      </c>
      <c r="G209" s="88">
        <v>0.1</v>
      </c>
      <c r="H209" s="88">
        <v>0</v>
      </c>
      <c r="I209" s="88">
        <f t="shared" si="6"/>
        <v>2.2000000000000002</v>
      </c>
      <c r="J209" s="88">
        <f t="shared" si="7"/>
        <v>483.57899999999995</v>
      </c>
      <c r="K209" s="88">
        <f t="shared" si="8"/>
        <v>644.77199999999993</v>
      </c>
      <c r="L209" s="88">
        <f t="shared" si="9"/>
        <v>53.730999999999995</v>
      </c>
      <c r="M209" s="88">
        <f t="shared" si="10"/>
        <v>0</v>
      </c>
      <c r="N209" s="88">
        <f t="shared" si="11"/>
        <v>1182.0819999999999</v>
      </c>
    </row>
    <row r="210" spans="1:14" ht="60.75" thickBot="1">
      <c r="A210" s="85">
        <v>40.6</v>
      </c>
      <c r="B210" s="90" t="s">
        <v>198</v>
      </c>
      <c r="C210" s="85" t="s">
        <v>137</v>
      </c>
      <c r="D210" s="87">
        <f>+D147</f>
        <v>163.58000000000001</v>
      </c>
      <c r="E210" s="88">
        <v>0.9</v>
      </c>
      <c r="F210" s="88">
        <v>1.2</v>
      </c>
      <c r="G210" s="88">
        <v>0.1</v>
      </c>
      <c r="H210" s="88">
        <v>0</v>
      </c>
      <c r="I210" s="88">
        <f t="shared" si="6"/>
        <v>2.2000000000000002</v>
      </c>
      <c r="J210" s="88">
        <f t="shared" si="7"/>
        <v>147.22200000000001</v>
      </c>
      <c r="K210" s="88">
        <f t="shared" si="8"/>
        <v>196.29600000000002</v>
      </c>
      <c r="L210" s="88">
        <f t="shared" si="9"/>
        <v>16.358000000000001</v>
      </c>
      <c r="M210" s="88">
        <f t="shared" si="10"/>
        <v>0</v>
      </c>
      <c r="N210" s="88">
        <f t="shared" si="11"/>
        <v>359.87600000000003</v>
      </c>
    </row>
    <row r="211" spans="1:14" ht="16.5" thickBot="1">
      <c r="A211" s="95"/>
      <c r="B211" s="388" t="s">
        <v>160</v>
      </c>
      <c r="C211" s="389"/>
      <c r="D211" s="389"/>
      <c r="E211" s="389"/>
      <c r="F211" s="389"/>
      <c r="G211" s="389"/>
      <c r="H211" s="389"/>
      <c r="I211" s="389"/>
      <c r="J211" s="389"/>
      <c r="K211" s="389"/>
      <c r="L211" s="389"/>
      <c r="M211" s="390"/>
      <c r="N211" s="96">
        <f>+N183-N142+N204</f>
        <v>15368.71720833333</v>
      </c>
    </row>
    <row r="212" spans="1:14" s="102" customFormat="1" ht="15.75" customHeight="1" thickBot="1"/>
    <row r="213" spans="1:14" ht="24" thickBot="1">
      <c r="A213" s="385" t="s">
        <v>96</v>
      </c>
      <c r="B213" s="386"/>
      <c r="C213" s="386"/>
      <c r="D213" s="386"/>
      <c r="E213" s="386"/>
      <c r="F213" s="386"/>
      <c r="G213" s="386"/>
      <c r="H213" s="386"/>
      <c r="I213" s="386"/>
      <c r="J213" s="386"/>
      <c r="K213" s="386"/>
      <c r="L213" s="386"/>
      <c r="M213" s="386"/>
      <c r="N213" s="387"/>
    </row>
    <row r="214" spans="1:14" ht="16.5" thickBot="1">
      <c r="A214" s="81">
        <v>40</v>
      </c>
      <c r="B214" s="379" t="s">
        <v>8</v>
      </c>
      <c r="C214" s="380"/>
      <c r="D214" s="380"/>
      <c r="E214" s="380"/>
      <c r="F214" s="380"/>
      <c r="G214" s="380"/>
      <c r="H214" s="380"/>
      <c r="I214" s="380"/>
      <c r="J214" s="380"/>
      <c r="K214" s="380"/>
      <c r="L214" s="380"/>
      <c r="M214" s="381"/>
      <c r="N214" s="82">
        <f>SUM(N215:O220)</f>
        <v>921.38379999999995</v>
      </c>
    </row>
    <row r="215" spans="1:14" ht="60">
      <c r="A215" s="85">
        <v>40.1</v>
      </c>
      <c r="B215" s="90" t="s">
        <v>162</v>
      </c>
      <c r="C215" s="93" t="s">
        <v>137</v>
      </c>
      <c r="D215" s="92">
        <f>+D89</f>
        <v>196</v>
      </c>
      <c r="E215" s="94">
        <v>0.45</v>
      </c>
      <c r="F215" s="94">
        <v>1</v>
      </c>
      <c r="G215" s="94">
        <v>0.1</v>
      </c>
      <c r="H215" s="94">
        <v>0</v>
      </c>
      <c r="I215" s="88">
        <f t="shared" ref="I215:I220" si="12">+E215+F215+G215+H215</f>
        <v>1.55</v>
      </c>
      <c r="J215" s="88">
        <f t="shared" ref="J215:J220" si="13">+E215*D215</f>
        <v>88.2</v>
      </c>
      <c r="K215" s="88">
        <f t="shared" ref="K215:K220" si="14">+F215*D215</f>
        <v>196</v>
      </c>
      <c r="L215" s="88">
        <f t="shared" ref="L215:L220" si="15">+G215*D215</f>
        <v>19.600000000000001</v>
      </c>
      <c r="M215" s="88">
        <f t="shared" ref="M215:M220" si="16">+H215*D215</f>
        <v>0</v>
      </c>
      <c r="N215" s="88">
        <f t="shared" ref="N215:N220" si="17">+I215*D215</f>
        <v>303.8</v>
      </c>
    </row>
    <row r="216" spans="1:14">
      <c r="A216" s="85">
        <v>40.200000000000003</v>
      </c>
      <c r="B216" s="90" t="s">
        <v>138</v>
      </c>
      <c r="C216" s="93" t="s">
        <v>139</v>
      </c>
      <c r="D216" s="92">
        <v>1</v>
      </c>
      <c r="E216" s="94">
        <v>0</v>
      </c>
      <c r="F216" s="94">
        <v>20.149999999999999</v>
      </c>
      <c r="G216" s="94">
        <v>5</v>
      </c>
      <c r="H216" s="94">
        <v>0</v>
      </c>
      <c r="I216" s="88">
        <f t="shared" si="12"/>
        <v>25.15</v>
      </c>
      <c r="J216" s="88">
        <f t="shared" si="13"/>
        <v>0</v>
      </c>
      <c r="K216" s="88">
        <f t="shared" si="14"/>
        <v>20.149999999999999</v>
      </c>
      <c r="L216" s="88">
        <f t="shared" si="15"/>
        <v>5</v>
      </c>
      <c r="M216" s="88">
        <f t="shared" si="16"/>
        <v>0</v>
      </c>
      <c r="N216" s="88">
        <f t="shared" si="17"/>
        <v>25.15</v>
      </c>
    </row>
    <row r="217" spans="1:14" ht="60">
      <c r="A217" s="85">
        <v>40.299999999999997</v>
      </c>
      <c r="B217" s="90" t="s">
        <v>163</v>
      </c>
      <c r="C217" s="93" t="s">
        <v>137</v>
      </c>
      <c r="D217" s="92">
        <f>+D215</f>
        <v>196</v>
      </c>
      <c r="E217" s="94">
        <v>0.2</v>
      </c>
      <c r="F217" s="94">
        <v>0.05</v>
      </c>
      <c r="G217" s="94">
        <v>0.08</v>
      </c>
      <c r="H217" s="94">
        <v>0</v>
      </c>
      <c r="I217" s="88">
        <f t="shared" si="12"/>
        <v>0.33</v>
      </c>
      <c r="J217" s="88">
        <f t="shared" si="13"/>
        <v>39.200000000000003</v>
      </c>
      <c r="K217" s="88">
        <f t="shared" si="14"/>
        <v>9.8000000000000007</v>
      </c>
      <c r="L217" s="88">
        <f t="shared" si="15"/>
        <v>15.68</v>
      </c>
      <c r="M217" s="88">
        <f t="shared" si="16"/>
        <v>0</v>
      </c>
      <c r="N217" s="88">
        <f t="shared" si="17"/>
        <v>64.680000000000007</v>
      </c>
    </row>
    <row r="218" spans="1:14" ht="45">
      <c r="A218" s="85">
        <v>40.4</v>
      </c>
      <c r="B218" s="90" t="s">
        <v>141</v>
      </c>
      <c r="C218" s="93" t="s">
        <v>122</v>
      </c>
      <c r="D218" s="92">
        <f>13.14/2</f>
        <v>6.57</v>
      </c>
      <c r="E218" s="94">
        <v>5.5</v>
      </c>
      <c r="F218" s="94">
        <v>14.84</v>
      </c>
      <c r="G218" s="94">
        <v>0</v>
      </c>
      <c r="H218" s="94">
        <v>0</v>
      </c>
      <c r="I218" s="88">
        <f t="shared" si="12"/>
        <v>20.34</v>
      </c>
      <c r="J218" s="88">
        <f t="shared" si="13"/>
        <v>36.135000000000005</v>
      </c>
      <c r="K218" s="88">
        <f t="shared" si="14"/>
        <v>97.498800000000003</v>
      </c>
      <c r="L218" s="88">
        <f t="shared" si="15"/>
        <v>0</v>
      </c>
      <c r="M218" s="88">
        <f t="shared" si="16"/>
        <v>0</v>
      </c>
      <c r="N218" s="88">
        <f t="shared" si="17"/>
        <v>133.63380000000001</v>
      </c>
    </row>
    <row r="219" spans="1:14" ht="30">
      <c r="A219" s="85">
        <v>40.5</v>
      </c>
      <c r="B219" s="90" t="s">
        <v>173</v>
      </c>
      <c r="C219" s="85" t="s">
        <v>122</v>
      </c>
      <c r="D219" s="87">
        <v>0.64</v>
      </c>
      <c r="E219" s="88">
        <v>5.25</v>
      </c>
      <c r="F219" s="88">
        <v>20.75</v>
      </c>
      <c r="G219" s="88">
        <v>2</v>
      </c>
      <c r="H219" s="88">
        <v>0</v>
      </c>
      <c r="I219" s="88">
        <f t="shared" si="12"/>
        <v>28</v>
      </c>
      <c r="J219" s="88">
        <f t="shared" si="13"/>
        <v>3.36</v>
      </c>
      <c r="K219" s="88">
        <f t="shared" si="14"/>
        <v>13.280000000000001</v>
      </c>
      <c r="L219" s="88">
        <f t="shared" si="15"/>
        <v>1.28</v>
      </c>
      <c r="M219" s="88">
        <f t="shared" si="16"/>
        <v>0</v>
      </c>
      <c r="N219" s="88">
        <f t="shared" si="17"/>
        <v>17.920000000000002</v>
      </c>
    </row>
    <row r="220" spans="1:14" ht="75.75" thickBot="1">
      <c r="A220" s="85">
        <v>40.6</v>
      </c>
      <c r="B220" s="90" t="s">
        <v>197</v>
      </c>
      <c r="C220" s="85" t="s">
        <v>137</v>
      </c>
      <c r="D220" s="87">
        <f>+D155/2</f>
        <v>171</v>
      </c>
      <c r="E220" s="88">
        <v>0.9</v>
      </c>
      <c r="F220" s="88">
        <v>1.2</v>
      </c>
      <c r="G220" s="88">
        <v>0.1</v>
      </c>
      <c r="H220" s="88">
        <v>0</v>
      </c>
      <c r="I220" s="88">
        <f t="shared" si="12"/>
        <v>2.2000000000000002</v>
      </c>
      <c r="J220" s="88">
        <f t="shared" si="13"/>
        <v>153.9</v>
      </c>
      <c r="K220" s="88">
        <f t="shared" si="14"/>
        <v>205.2</v>
      </c>
      <c r="L220" s="88">
        <f t="shared" si="15"/>
        <v>17.100000000000001</v>
      </c>
      <c r="M220" s="88">
        <f t="shared" si="16"/>
        <v>0</v>
      </c>
      <c r="N220" s="88">
        <f t="shared" si="17"/>
        <v>376.20000000000005</v>
      </c>
    </row>
    <row r="221" spans="1:14" ht="16.5" thickBot="1">
      <c r="A221" s="95"/>
      <c r="B221" s="388" t="s">
        <v>160</v>
      </c>
      <c r="C221" s="389"/>
      <c r="D221" s="389"/>
      <c r="E221" s="389"/>
      <c r="F221" s="389"/>
      <c r="G221" s="389"/>
      <c r="H221" s="389"/>
      <c r="I221" s="389"/>
      <c r="J221" s="389"/>
      <c r="K221" s="389"/>
      <c r="L221" s="389"/>
      <c r="M221" s="390"/>
      <c r="N221" s="96">
        <f>+N156-N151+N214</f>
        <v>1924.5148749999998</v>
      </c>
    </row>
  </sheetData>
  <dataConsolidate/>
  <mergeCells count="217">
    <mergeCell ref="B221:M221"/>
    <mergeCell ref="A202:N202"/>
    <mergeCell ref="A203:N203"/>
    <mergeCell ref="B204:M204"/>
    <mergeCell ref="B211:M211"/>
    <mergeCell ref="A213:N213"/>
    <mergeCell ref="B214:M214"/>
    <mergeCell ref="A199:N199"/>
    <mergeCell ref="A200:A201"/>
    <mergeCell ref="B200:B201"/>
    <mergeCell ref="C200:C201"/>
    <mergeCell ref="D200:D201"/>
    <mergeCell ref="E200:I200"/>
    <mergeCell ref="J200:N200"/>
    <mergeCell ref="A196:D196"/>
    <mergeCell ref="E196:F196"/>
    <mergeCell ref="J196:K196"/>
    <mergeCell ref="M196:N196"/>
    <mergeCell ref="A197:D197"/>
    <mergeCell ref="E197:F197"/>
    <mergeCell ref="J197:K197"/>
    <mergeCell ref="M197:N197"/>
    <mergeCell ref="A194:D194"/>
    <mergeCell ref="E194:F194"/>
    <mergeCell ref="I194:L194"/>
    <mergeCell ref="M194:N194"/>
    <mergeCell ref="A195:D195"/>
    <mergeCell ref="E195:F195"/>
    <mergeCell ref="I195:J195"/>
    <mergeCell ref="A191:D191"/>
    <mergeCell ref="E191:F191"/>
    <mergeCell ref="G191:J191"/>
    <mergeCell ref="K191:L191"/>
    <mergeCell ref="M191:N191"/>
    <mergeCell ref="A193:D193"/>
    <mergeCell ref="E193:F193"/>
    <mergeCell ref="I193:J193"/>
    <mergeCell ref="K193:N193"/>
    <mergeCell ref="A189:F189"/>
    <mergeCell ref="G189:J189"/>
    <mergeCell ref="K189:L189"/>
    <mergeCell ref="M189:N189"/>
    <mergeCell ref="A190:D190"/>
    <mergeCell ref="E190:F190"/>
    <mergeCell ref="G190:J190"/>
    <mergeCell ref="K190:L190"/>
    <mergeCell ref="M190:N190"/>
    <mergeCell ref="A176:N176"/>
    <mergeCell ref="A177:N177"/>
    <mergeCell ref="B178:M178"/>
    <mergeCell ref="B183:M183"/>
    <mergeCell ref="A185:P185"/>
    <mergeCell ref="A187:N187"/>
    <mergeCell ref="A174:A175"/>
    <mergeCell ref="B174:B175"/>
    <mergeCell ref="C174:C175"/>
    <mergeCell ref="D174:D175"/>
    <mergeCell ref="E174:I174"/>
    <mergeCell ref="J174:N174"/>
    <mergeCell ref="M170:N170"/>
    <mergeCell ref="A171:D171"/>
    <mergeCell ref="E171:F171"/>
    <mergeCell ref="J171:K171"/>
    <mergeCell ref="M171:N171"/>
    <mergeCell ref="A173:N173"/>
    <mergeCell ref="A169:D169"/>
    <mergeCell ref="E169:F169"/>
    <mergeCell ref="I169:J169"/>
    <mergeCell ref="A170:D170"/>
    <mergeCell ref="E170:F170"/>
    <mergeCell ref="J170:K170"/>
    <mergeCell ref="A167:D167"/>
    <mergeCell ref="E167:F167"/>
    <mergeCell ref="I167:J167"/>
    <mergeCell ref="K167:N167"/>
    <mergeCell ref="A168:D168"/>
    <mergeCell ref="E168:F168"/>
    <mergeCell ref="I168:L168"/>
    <mergeCell ref="M168:N168"/>
    <mergeCell ref="A164:D164"/>
    <mergeCell ref="E164:F164"/>
    <mergeCell ref="G164:J164"/>
    <mergeCell ref="K164:L164"/>
    <mergeCell ref="M164:N164"/>
    <mergeCell ref="A165:D165"/>
    <mergeCell ref="E165:F165"/>
    <mergeCell ref="G165:J165"/>
    <mergeCell ref="K165:L165"/>
    <mergeCell ref="M165:N165"/>
    <mergeCell ref="B156:M156"/>
    <mergeCell ref="A159:P159"/>
    <mergeCell ref="A161:N161"/>
    <mergeCell ref="A163:F163"/>
    <mergeCell ref="G163:J163"/>
    <mergeCell ref="K163:L163"/>
    <mergeCell ref="M163:N163"/>
    <mergeCell ref="A140:N140"/>
    <mergeCell ref="A141:N141"/>
    <mergeCell ref="B142:M142"/>
    <mergeCell ref="B148:M148"/>
    <mergeCell ref="A150:N150"/>
    <mergeCell ref="B151:M151"/>
    <mergeCell ref="A137:N137"/>
    <mergeCell ref="A138:A139"/>
    <mergeCell ref="B138:B139"/>
    <mergeCell ref="C138:C139"/>
    <mergeCell ref="D138:D139"/>
    <mergeCell ref="E138:I138"/>
    <mergeCell ref="J138:N138"/>
    <mergeCell ref="A134:D134"/>
    <mergeCell ref="E134:F134"/>
    <mergeCell ref="J134:K134"/>
    <mergeCell ref="M134:N134"/>
    <mergeCell ref="A135:D135"/>
    <mergeCell ref="E135:F135"/>
    <mergeCell ref="J135:K135"/>
    <mergeCell ref="M135:N135"/>
    <mergeCell ref="A132:D132"/>
    <mergeCell ref="E132:F132"/>
    <mergeCell ref="I132:L132"/>
    <mergeCell ref="M132:N132"/>
    <mergeCell ref="A133:D133"/>
    <mergeCell ref="E133:F133"/>
    <mergeCell ref="I133:J133"/>
    <mergeCell ref="A129:D129"/>
    <mergeCell ref="E129:F129"/>
    <mergeCell ref="G129:J129"/>
    <mergeCell ref="K129:L129"/>
    <mergeCell ref="M129:N129"/>
    <mergeCell ref="A131:D131"/>
    <mergeCell ref="E131:F131"/>
    <mergeCell ref="I131:J131"/>
    <mergeCell ref="K131:N131"/>
    <mergeCell ref="A125:N125"/>
    <mergeCell ref="A127:F127"/>
    <mergeCell ref="G127:J127"/>
    <mergeCell ref="K127:L127"/>
    <mergeCell ref="M127:N127"/>
    <mergeCell ref="A128:D128"/>
    <mergeCell ref="E128:F128"/>
    <mergeCell ref="G128:J128"/>
    <mergeCell ref="K128:L128"/>
    <mergeCell ref="M128:N128"/>
    <mergeCell ref="A110:N110"/>
    <mergeCell ref="B111:M111"/>
    <mergeCell ref="B117:M117"/>
    <mergeCell ref="B119:M119"/>
    <mergeCell ref="B121:M121"/>
    <mergeCell ref="A123:P123"/>
    <mergeCell ref="B94:M94"/>
    <mergeCell ref="B98:M98"/>
    <mergeCell ref="B101:M101"/>
    <mergeCell ref="B103:M103"/>
    <mergeCell ref="B106:M106"/>
    <mergeCell ref="B108:M108"/>
    <mergeCell ref="B75:M75"/>
    <mergeCell ref="A77:N77"/>
    <mergeCell ref="B78:M78"/>
    <mergeCell ref="B81:M81"/>
    <mergeCell ref="B85:M85"/>
    <mergeCell ref="B88:M88"/>
    <mergeCell ref="B55:M55"/>
    <mergeCell ref="B58:M58"/>
    <mergeCell ref="B60:M60"/>
    <mergeCell ref="B66:M66"/>
    <mergeCell ref="B70:M70"/>
    <mergeCell ref="B73:M73"/>
    <mergeCell ref="A33:N33"/>
    <mergeCell ref="A34:N34"/>
    <mergeCell ref="B35:M35"/>
    <mergeCell ref="B38:M38"/>
    <mergeCell ref="B42:M42"/>
    <mergeCell ref="B50:M50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9"/>
  <sheetViews>
    <sheetView showGridLines="0" topLeftCell="A10" zoomScale="90" zoomScaleNormal="90" workbookViewId="0">
      <selection activeCell="K15" sqref="K15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248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4" t="s">
        <v>239</v>
      </c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5" t="s">
        <v>92</v>
      </c>
      <c r="B20" s="346"/>
      <c r="C20" s="346"/>
      <c r="D20" s="346"/>
      <c r="E20" s="346"/>
      <c r="F20" s="347"/>
      <c r="G20" s="348" t="s">
        <v>213</v>
      </c>
      <c r="H20" s="398"/>
      <c r="I20" s="398"/>
      <c r="J20" s="349"/>
      <c r="K20" s="350" t="s">
        <v>96</v>
      </c>
      <c r="L20" s="351"/>
      <c r="M20" s="348" t="s">
        <v>98</v>
      </c>
      <c r="N20" s="349"/>
      <c r="O20" s="56"/>
      <c r="P20" s="57"/>
    </row>
    <row r="21" spans="1:16" ht="21">
      <c r="A21" s="328" t="s">
        <v>99</v>
      </c>
      <c r="B21" s="329"/>
      <c r="C21" s="329"/>
      <c r="D21" s="330"/>
      <c r="E21" s="331">
        <f>+G21+K21+M21</f>
        <v>17804.840658333331</v>
      </c>
      <c r="F21" s="332"/>
      <c r="G21" s="333">
        <f>+N73</f>
        <v>13322.621983333333</v>
      </c>
      <c r="H21" s="399"/>
      <c r="I21" s="399"/>
      <c r="J21" s="334"/>
      <c r="K21" s="333">
        <f>+N106</f>
        <v>1681.9486749999999</v>
      </c>
      <c r="L21" s="335"/>
      <c r="M21" s="333">
        <f>+N119</f>
        <v>2800.27</v>
      </c>
      <c r="N21" s="334"/>
      <c r="O21" s="60"/>
      <c r="P21" s="61"/>
    </row>
    <row r="22" spans="1:16" ht="21.75" thickBot="1">
      <c r="A22" s="336" t="s">
        <v>100</v>
      </c>
      <c r="B22" s="337"/>
      <c r="C22" s="337"/>
      <c r="D22" s="337"/>
      <c r="E22" s="338">
        <f>+G22+K22</f>
        <v>12677.589958333336</v>
      </c>
      <c r="F22" s="339"/>
      <c r="G22" s="400">
        <f>+N48+N53+N56+N58+N64+N68</f>
        <v>11486.823983333335</v>
      </c>
      <c r="H22" s="401"/>
      <c r="I22" s="401"/>
      <c r="J22" s="402"/>
      <c r="K22" s="340">
        <f>+N86+N92+N99+N101</f>
        <v>1190.7659749999998</v>
      </c>
      <c r="L22" s="341"/>
      <c r="M22" s="400"/>
      <c r="N22" s="402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59" t="s">
        <v>101</v>
      </c>
      <c r="B24" s="360"/>
      <c r="C24" s="360"/>
      <c r="D24" s="360"/>
      <c r="E24" s="331">
        <f>+N49+N51+N54+N57+N59+N87+N89+N93+N94</f>
        <v>6248.2139583333346</v>
      </c>
      <c r="F24" s="332"/>
      <c r="G24" s="71">
        <f>+E24/E21</f>
        <v>0.35092782228348318</v>
      </c>
      <c r="H24" s="68"/>
      <c r="I24" s="361">
        <f>+E21-E24</f>
        <v>11556.626699999997</v>
      </c>
      <c r="J24" s="361"/>
      <c r="K24" s="357"/>
      <c r="L24" s="357"/>
      <c r="M24" s="357"/>
      <c r="N24" s="357"/>
      <c r="O24" s="66"/>
      <c r="P24" s="66"/>
    </row>
    <row r="25" spans="1:16" ht="21.75" thickBot="1">
      <c r="A25" s="352" t="s">
        <v>102</v>
      </c>
      <c r="B25" s="353"/>
      <c r="C25" s="353"/>
      <c r="D25" s="353"/>
      <c r="E25" s="354">
        <f>+L36+L37+L39+L40+L41+L43+L44+L45+L46+L49+L50+L51+L52+L54+L55+L57+L59+L60+L61+L65+L66+L67+L69+L70+L72+L77+L78+L80+L81+L82+L84+L85+L87+L88+L89+L90+L91+L93+L94+L95+L97+L98+L100+L102+L103+L105+L112+L110+L111+L113+L114+L116+L118+L62+L63</f>
        <v>1209.9391833333336</v>
      </c>
      <c r="F25" s="355"/>
      <c r="G25" s="72">
        <f>+E25/E21</f>
        <v>6.7955631086596496E-2</v>
      </c>
      <c r="H25" s="68"/>
      <c r="I25" s="362" t="s">
        <v>103</v>
      </c>
      <c r="J25" s="363"/>
      <c r="K25" s="363"/>
      <c r="L25" s="363"/>
      <c r="M25" s="364">
        <f>+E21-E24</f>
        <v>11556.626699999997</v>
      </c>
      <c r="N25" s="365"/>
      <c r="O25" s="66"/>
      <c r="P25" s="66"/>
    </row>
    <row r="26" spans="1:16" ht="21">
      <c r="A26" s="352" t="s">
        <v>104</v>
      </c>
      <c r="B26" s="353"/>
      <c r="C26" s="353"/>
      <c r="D26" s="353"/>
      <c r="E26" s="354">
        <f>+J36+J37+J39+J40+J41+J44+J43+J45+J46+J49+J50+J51+J52+J54+J55+J57+J59+J60+J61+J65+J66+J67+J69+J70+J72+J77+J78+J80+J81+J82+J84+J85+J87+J88+J89+J90+J91+J93+J94+J95+J97+J98+J100+J102+J103+J105+J110+J111+J113+J112+J114+J116+J118+J62+J63</f>
        <v>4797.1606416666664</v>
      </c>
      <c r="F26" s="355"/>
      <c r="G26" s="72">
        <f>+E26/E21</f>
        <v>0.26943013609174965</v>
      </c>
      <c r="H26" s="68"/>
      <c r="I26" s="356"/>
      <c r="J26" s="356"/>
      <c r="K26" s="69"/>
      <c r="L26" s="70"/>
      <c r="M26" s="68"/>
      <c r="N26" s="66"/>
      <c r="O26" s="66"/>
      <c r="P26" s="66"/>
    </row>
    <row r="27" spans="1:16" ht="21">
      <c r="A27" s="352" t="s">
        <v>105</v>
      </c>
      <c r="B27" s="353"/>
      <c r="C27" s="353"/>
      <c r="D27" s="353"/>
      <c r="E27" s="354">
        <f>+K36+K37+K39+K40+K41+K44+K43+K45+K46+K49+K50+K51+K52+K54+K55+K57+K59+K60+K61+K65+K66+K67+K69+K70+K72+K77+K78+K80+K81+K82+K84+K85+K87+K88+K89+K90+K91+K93+K94+K95+K97+K98+K100+K102+K103+K105+K110+K111+K113+K112+K114+K116+K118+K62+K63</f>
        <v>10330.316833333334</v>
      </c>
      <c r="F27" s="355"/>
      <c r="G27" s="72">
        <f>+E27/E21</f>
        <v>0.58019709536116293</v>
      </c>
      <c r="H27" s="68"/>
      <c r="I27" s="69"/>
      <c r="J27" s="357">
        <f>+E25+E26+E27+E28</f>
        <v>17237.416658333335</v>
      </c>
      <c r="K27" s="358"/>
      <c r="L27" s="70"/>
      <c r="M27" s="357"/>
      <c r="N27" s="357"/>
      <c r="O27" s="66"/>
      <c r="P27" s="66"/>
    </row>
    <row r="28" spans="1:16" ht="21.75" thickBot="1">
      <c r="A28" s="336" t="s">
        <v>106</v>
      </c>
      <c r="B28" s="337"/>
      <c r="C28" s="337"/>
      <c r="D28" s="337"/>
      <c r="E28" s="338">
        <f>+M112+M114</f>
        <v>900</v>
      </c>
      <c r="F28" s="339"/>
      <c r="G28" s="72">
        <f>+E28/E21</f>
        <v>5.0548051356964344E-2</v>
      </c>
      <c r="H28" s="68"/>
      <c r="I28" s="69"/>
      <c r="J28" s="357"/>
      <c r="K28" s="358"/>
      <c r="L28" s="70"/>
      <c r="M28" s="357"/>
      <c r="N28" s="357"/>
      <c r="O28" s="66"/>
      <c r="P28" s="66"/>
    </row>
    <row r="29" spans="1:16" ht="21.75" thickBot="1">
      <c r="A29" s="378"/>
      <c r="B29" s="378"/>
      <c r="C29" s="378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6" t="s">
        <v>107</v>
      </c>
      <c r="B30" s="367"/>
      <c r="C30" s="367"/>
      <c r="D30" s="367"/>
      <c r="E30" s="367"/>
      <c r="F30" s="367"/>
      <c r="G30" s="367"/>
      <c r="H30" s="367"/>
      <c r="I30" s="367"/>
      <c r="J30" s="367"/>
      <c r="K30" s="367"/>
      <c r="L30" s="367"/>
      <c r="M30" s="367"/>
      <c r="N30" s="368"/>
      <c r="O30" s="73"/>
    </row>
    <row r="31" spans="1:16">
      <c r="A31" s="369" t="s">
        <v>108</v>
      </c>
      <c r="B31" s="371" t="s">
        <v>109</v>
      </c>
      <c r="C31" s="371" t="s">
        <v>110</v>
      </c>
      <c r="D31" s="373" t="s">
        <v>111</v>
      </c>
      <c r="E31" s="375" t="s">
        <v>112</v>
      </c>
      <c r="F31" s="376"/>
      <c r="G31" s="376"/>
      <c r="H31" s="376"/>
      <c r="I31" s="376"/>
      <c r="J31" s="369" t="s">
        <v>113</v>
      </c>
      <c r="K31" s="371"/>
      <c r="L31" s="371"/>
      <c r="M31" s="371"/>
      <c r="N31" s="377"/>
      <c r="O31" s="74"/>
    </row>
    <row r="32" spans="1:16" ht="26.25" thickBot="1">
      <c r="A32" s="370"/>
      <c r="B32" s="372"/>
      <c r="C32" s="372"/>
      <c r="D32" s="374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2"/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4"/>
      <c r="O33" s="80"/>
    </row>
    <row r="34" spans="1:17" ht="24" thickBot="1">
      <c r="A34" s="385" t="s">
        <v>214</v>
      </c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7"/>
      <c r="O34" s="80"/>
    </row>
    <row r="35" spans="1:17" ht="16.5" thickBot="1">
      <c r="A35" s="81">
        <v>10</v>
      </c>
      <c r="B35" s="379" t="s">
        <v>120</v>
      </c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1"/>
      <c r="N35" s="82">
        <f>+SUM(N36:N37)</f>
        <v>49.701599999999999</v>
      </c>
      <c r="O35" s="83"/>
      <c r="P35" s="84">
        <f>+N35/N73</f>
        <v>3.7306169958268688E-3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11.4696</v>
      </c>
      <c r="K37" s="88">
        <f t="shared" ref="K37:K67" si="2">+F37*D37</f>
        <v>9.5579999999999998</v>
      </c>
      <c r="L37" s="88">
        <f t="shared" ref="L37:L67" si="3">+G37*D37</f>
        <v>6.3719999999999999</v>
      </c>
      <c r="M37" s="88">
        <f t="shared" ref="M37:M67" si="4">+H37*D37</f>
        <v>0</v>
      </c>
      <c r="N37" s="88">
        <f t="shared" ref="N37:N67" si="5">+I37*D37</f>
        <v>27.399599999999996</v>
      </c>
      <c r="O37" s="88"/>
    </row>
    <row r="38" spans="1:17" ht="16.5" thickBot="1">
      <c r="A38" s="81">
        <v>20</v>
      </c>
      <c r="B38" s="379" t="s">
        <v>124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1"/>
      <c r="N38" s="82">
        <f>+N39+N40+N41</f>
        <v>186.26160000000002</v>
      </c>
      <c r="O38" s="83"/>
      <c r="P38" s="84">
        <f>+N38/N73</f>
        <v>1.3980851534556353E-2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79" t="s">
        <v>6</v>
      </c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1"/>
      <c r="N42" s="82">
        <f>SUM(N43:O47)</f>
        <v>1567.9748</v>
      </c>
      <c r="O42" s="83"/>
      <c r="P42" s="84">
        <f>+N42/N73</f>
        <v>0.11769265854435744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9.36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18.72</v>
      </c>
      <c r="K43" s="88">
        <f t="shared" si="2"/>
        <v>0</v>
      </c>
      <c r="L43" s="88">
        <f t="shared" si="3"/>
        <v>5.428799999999999</v>
      </c>
      <c r="M43" s="88">
        <f t="shared" si="4"/>
        <v>0</v>
      </c>
      <c r="N43" s="88">
        <f t="shared" si="5"/>
        <v>24.148799999999998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0.94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2.82</v>
      </c>
      <c r="K44" s="88">
        <f t="shared" si="2"/>
        <v>3.0549999999999997</v>
      </c>
      <c r="L44" s="88">
        <f t="shared" si="3"/>
        <v>1.88</v>
      </c>
      <c r="M44" s="88">
        <f t="shared" si="4"/>
        <v>0</v>
      </c>
      <c r="N44" s="88">
        <f t="shared" si="5"/>
        <v>7.7549999999999999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11.8872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11.8872</v>
      </c>
      <c r="K45" s="88">
        <f t="shared" si="2"/>
        <v>0</v>
      </c>
      <c r="L45" s="88">
        <f t="shared" si="3"/>
        <v>32.689799999999998</v>
      </c>
      <c r="M45" s="88">
        <f t="shared" si="4"/>
        <v>0</v>
      </c>
      <c r="N45" s="88">
        <f t="shared" si="5"/>
        <v>44.576999999999998</v>
      </c>
      <c r="O45" s="88"/>
    </row>
    <row r="46" spans="1:17" ht="30">
      <c r="A46" s="85">
        <v>30.4</v>
      </c>
      <c r="B46" s="90" t="s">
        <v>203</v>
      </c>
      <c r="C46" s="85" t="s">
        <v>126</v>
      </c>
      <c r="D46" s="92">
        <v>6.14</v>
      </c>
      <c r="E46" s="88">
        <v>14.25</v>
      </c>
      <c r="F46" s="88">
        <v>120.75</v>
      </c>
      <c r="G46" s="88">
        <v>15.5</v>
      </c>
      <c r="H46" s="88">
        <v>0</v>
      </c>
      <c r="I46" s="88">
        <f t="shared" si="0"/>
        <v>150.5</v>
      </c>
      <c r="J46" s="88">
        <f t="shared" si="1"/>
        <v>87.49499999999999</v>
      </c>
      <c r="K46" s="88">
        <f t="shared" si="2"/>
        <v>741.40499999999997</v>
      </c>
      <c r="L46" s="88">
        <f t="shared" si="3"/>
        <v>95.17</v>
      </c>
      <c r="M46" s="88">
        <f t="shared" si="4"/>
        <v>0</v>
      </c>
      <c r="N46" s="88">
        <f t="shared" si="5"/>
        <v>924.06999999999994</v>
      </c>
      <c r="O46" s="88"/>
    </row>
    <row r="47" spans="1:17" ht="16.5" thickBot="1">
      <c r="A47" s="85">
        <v>30.5</v>
      </c>
      <c r="B47" s="90" t="s">
        <v>22</v>
      </c>
      <c r="C47" s="85" t="s">
        <v>137</v>
      </c>
      <c r="D47" s="92">
        <v>366.08</v>
      </c>
      <c r="E47" s="94">
        <v>0.45</v>
      </c>
      <c r="F47" s="94">
        <v>1</v>
      </c>
      <c r="G47" s="94">
        <v>0.1</v>
      </c>
      <c r="H47" s="88">
        <v>0</v>
      </c>
      <c r="I47" s="88">
        <f t="shared" si="0"/>
        <v>1.55</v>
      </c>
      <c r="J47" s="88">
        <f t="shared" si="1"/>
        <v>164.73599999999999</v>
      </c>
      <c r="K47" s="88">
        <f t="shared" si="2"/>
        <v>366.08</v>
      </c>
      <c r="L47" s="88">
        <f t="shared" si="3"/>
        <v>36.607999999999997</v>
      </c>
      <c r="M47" s="88">
        <f t="shared" si="4"/>
        <v>0</v>
      </c>
      <c r="N47" s="88">
        <f t="shared" si="5"/>
        <v>567.42399999999998</v>
      </c>
      <c r="O47" s="88"/>
    </row>
    <row r="48" spans="1:17" ht="16.5" thickBot="1">
      <c r="A48" s="81">
        <v>40</v>
      </c>
      <c r="B48" s="379" t="s">
        <v>8</v>
      </c>
      <c r="C48" s="380"/>
      <c r="D48" s="380"/>
      <c r="E48" s="380"/>
      <c r="F48" s="380"/>
      <c r="G48" s="380"/>
      <c r="H48" s="380"/>
      <c r="I48" s="380"/>
      <c r="J48" s="380"/>
      <c r="K48" s="380"/>
      <c r="L48" s="380"/>
      <c r="M48" s="381"/>
      <c r="N48" s="82">
        <f>SUM(N49:N52)</f>
        <v>4653.0730666666668</v>
      </c>
      <c r="O48" s="83"/>
      <c r="P48" s="84">
        <f>+N48/N73</f>
        <v>0.34926105930857188</v>
      </c>
    </row>
    <row r="49" spans="1:16" ht="60">
      <c r="A49" s="85">
        <v>40.1</v>
      </c>
      <c r="B49" s="90" t="s">
        <v>136</v>
      </c>
      <c r="C49" s="93" t="s">
        <v>137</v>
      </c>
      <c r="D49" s="92">
        <f>+'Wood Rural'!Q656</f>
        <v>1502.3333333333333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676.05</v>
      </c>
      <c r="K49" s="88">
        <f t="shared" si="2"/>
        <v>1502.3333333333333</v>
      </c>
      <c r="L49" s="88">
        <f t="shared" si="3"/>
        <v>150.23333333333332</v>
      </c>
      <c r="M49" s="88">
        <f t="shared" si="4"/>
        <v>0</v>
      </c>
      <c r="N49" s="88">
        <f t="shared" si="5"/>
        <v>2328.6166666666668</v>
      </c>
      <c r="O49" s="88"/>
    </row>
    <row r="50" spans="1:16">
      <c r="A50" s="85">
        <v>40.200000000000003</v>
      </c>
      <c r="B50" s="90" t="s">
        <v>138</v>
      </c>
      <c r="C50" s="93" t="s">
        <v>139</v>
      </c>
      <c r="D50" s="92">
        <v>1</v>
      </c>
      <c r="E50" s="94">
        <v>0</v>
      </c>
      <c r="F50" s="94">
        <v>80.599999999999994</v>
      </c>
      <c r="G50" s="94">
        <v>20</v>
      </c>
      <c r="H50" s="88">
        <v>0</v>
      </c>
      <c r="I50" s="88">
        <f t="shared" si="0"/>
        <v>100.6</v>
      </c>
      <c r="J50" s="88">
        <f t="shared" si="1"/>
        <v>0</v>
      </c>
      <c r="K50" s="88">
        <f t="shared" si="2"/>
        <v>80.599999999999994</v>
      </c>
      <c r="L50" s="88">
        <f t="shared" si="3"/>
        <v>20</v>
      </c>
      <c r="M50" s="88">
        <f t="shared" si="4"/>
        <v>0</v>
      </c>
      <c r="N50" s="88">
        <f t="shared" si="5"/>
        <v>100.6</v>
      </c>
      <c r="O50" s="88"/>
    </row>
    <row r="51" spans="1:16" ht="60">
      <c r="A51" s="85">
        <v>40.299999999999997</v>
      </c>
      <c r="B51" s="90" t="s">
        <v>140</v>
      </c>
      <c r="C51" s="93" t="s">
        <v>137</v>
      </c>
      <c r="D51" s="92">
        <f>+D49</f>
        <v>1502.3333333333333</v>
      </c>
      <c r="E51" s="94">
        <v>0.2</v>
      </c>
      <c r="F51" s="94">
        <v>0.05</v>
      </c>
      <c r="G51" s="94">
        <v>0.08</v>
      </c>
      <c r="H51" s="88">
        <v>0</v>
      </c>
      <c r="I51" s="88">
        <f t="shared" si="0"/>
        <v>0.33</v>
      </c>
      <c r="J51" s="88">
        <f t="shared" si="1"/>
        <v>300.46666666666664</v>
      </c>
      <c r="K51" s="88">
        <f t="shared" si="2"/>
        <v>75.11666666666666</v>
      </c>
      <c r="L51" s="88">
        <f t="shared" si="3"/>
        <v>120.18666666666667</v>
      </c>
      <c r="M51" s="88">
        <f t="shared" si="4"/>
        <v>0</v>
      </c>
      <c r="N51" s="88">
        <f t="shared" si="5"/>
        <v>495.77</v>
      </c>
      <c r="O51" s="88"/>
    </row>
    <row r="52" spans="1:16" ht="45.75" thickBot="1">
      <c r="A52" s="85">
        <v>40.4</v>
      </c>
      <c r="B52" s="90" t="s">
        <v>141</v>
      </c>
      <c r="C52" s="93" t="s">
        <v>122</v>
      </c>
      <c r="D52" s="92">
        <v>84.96</v>
      </c>
      <c r="E52" s="94">
        <v>5.5</v>
      </c>
      <c r="F52" s="94">
        <v>14.84</v>
      </c>
      <c r="G52" s="94">
        <v>0</v>
      </c>
      <c r="H52" s="88">
        <v>0</v>
      </c>
      <c r="I52" s="88">
        <f t="shared" si="0"/>
        <v>20.34</v>
      </c>
      <c r="J52" s="88">
        <f t="shared" si="1"/>
        <v>467.28</v>
      </c>
      <c r="K52" s="88">
        <f t="shared" si="2"/>
        <v>1260.8063999999999</v>
      </c>
      <c r="L52" s="88">
        <f t="shared" si="3"/>
        <v>0</v>
      </c>
      <c r="M52" s="88">
        <f t="shared" si="4"/>
        <v>0</v>
      </c>
      <c r="N52" s="88">
        <f t="shared" si="5"/>
        <v>1728.0863999999999</v>
      </c>
      <c r="O52" s="88"/>
    </row>
    <row r="53" spans="1:16" ht="16.5" thickBot="1">
      <c r="A53" s="81">
        <v>50</v>
      </c>
      <c r="B53" s="379" t="s">
        <v>142</v>
      </c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1"/>
      <c r="N53" s="82">
        <f>+N54+N55</f>
        <v>1452.3435833333335</v>
      </c>
      <c r="O53" s="83"/>
      <c r="P53" s="84">
        <f>+N53/N73</f>
        <v>0.10901334475677706</v>
      </c>
    </row>
    <row r="54" spans="1:16" ht="45">
      <c r="A54" s="85">
        <v>50.1</v>
      </c>
      <c r="B54" s="90" t="s">
        <v>215</v>
      </c>
      <c r="C54" s="85" t="s">
        <v>137</v>
      </c>
      <c r="D54" s="92">
        <f>+'Rural E PC'!D56</f>
        <v>514.79166666666674</v>
      </c>
      <c r="E54" s="94">
        <v>0.45</v>
      </c>
      <c r="F54" s="94">
        <v>1</v>
      </c>
      <c r="G54" s="94">
        <v>0.1</v>
      </c>
      <c r="H54" s="88">
        <v>0</v>
      </c>
      <c r="I54" s="88">
        <f t="shared" si="0"/>
        <v>1.55</v>
      </c>
      <c r="J54" s="88">
        <f t="shared" si="1"/>
        <v>231.65625000000003</v>
      </c>
      <c r="K54" s="88">
        <f t="shared" si="2"/>
        <v>514.79166666666674</v>
      </c>
      <c r="L54" s="88">
        <f t="shared" si="3"/>
        <v>51.479166666666679</v>
      </c>
      <c r="M54" s="88">
        <f t="shared" si="4"/>
        <v>0</v>
      </c>
      <c r="N54" s="88">
        <f t="shared" si="5"/>
        <v>797.92708333333348</v>
      </c>
      <c r="O54" s="88"/>
    </row>
    <row r="55" spans="1:16" ht="45.75" thickBot="1">
      <c r="A55" s="85">
        <v>50.2</v>
      </c>
      <c r="B55" s="90" t="s">
        <v>144</v>
      </c>
      <c r="C55" s="85" t="s">
        <v>122</v>
      </c>
      <c r="D55" s="92">
        <v>62.03</v>
      </c>
      <c r="E55" s="88">
        <v>2.25</v>
      </c>
      <c r="F55" s="88">
        <v>7.65</v>
      </c>
      <c r="G55" s="88">
        <v>0.65</v>
      </c>
      <c r="H55" s="88">
        <v>0</v>
      </c>
      <c r="I55" s="88">
        <f t="shared" si="0"/>
        <v>10.55</v>
      </c>
      <c r="J55" s="88">
        <f t="shared" si="1"/>
        <v>139.5675</v>
      </c>
      <c r="K55" s="88">
        <f t="shared" si="2"/>
        <v>474.52950000000004</v>
      </c>
      <c r="L55" s="88">
        <f t="shared" si="3"/>
        <v>40.319500000000005</v>
      </c>
      <c r="M55" s="88">
        <f t="shared" si="4"/>
        <v>0</v>
      </c>
      <c r="N55" s="88">
        <f t="shared" si="5"/>
        <v>654.41650000000004</v>
      </c>
      <c r="O55" s="88"/>
    </row>
    <row r="56" spans="1:16" ht="16.5" thickBot="1">
      <c r="A56" s="81">
        <v>60</v>
      </c>
      <c r="B56" s="379" t="s">
        <v>145</v>
      </c>
      <c r="C56" s="380"/>
      <c r="D56" s="380"/>
      <c r="E56" s="380"/>
      <c r="F56" s="380"/>
      <c r="G56" s="380"/>
      <c r="H56" s="380"/>
      <c r="I56" s="380"/>
      <c r="J56" s="380"/>
      <c r="K56" s="380"/>
      <c r="L56" s="380"/>
      <c r="M56" s="381"/>
      <c r="N56" s="82">
        <f>SUM(N57:N57)</f>
        <v>1395.2649999999999</v>
      </c>
      <c r="O56" s="83"/>
      <c r="P56" s="84">
        <f>+N56/N73</f>
        <v>0.10472900918043636</v>
      </c>
    </row>
    <row r="57" spans="1:16" ht="60.75" thickBot="1">
      <c r="A57" s="85">
        <v>60.1</v>
      </c>
      <c r="B57" s="90" t="s">
        <v>146</v>
      </c>
      <c r="C57" s="93" t="s">
        <v>137</v>
      </c>
      <c r="D57" s="92">
        <v>734.35</v>
      </c>
      <c r="E57" s="94">
        <v>0.6</v>
      </c>
      <c r="F57" s="94">
        <v>1.2</v>
      </c>
      <c r="G57" s="94">
        <v>0.1</v>
      </c>
      <c r="H57" s="94">
        <v>0</v>
      </c>
      <c r="I57" s="94">
        <f t="shared" si="0"/>
        <v>1.9</v>
      </c>
      <c r="J57" s="94">
        <f t="shared" si="1"/>
        <v>440.61</v>
      </c>
      <c r="K57" s="88">
        <f t="shared" si="2"/>
        <v>881.22</v>
      </c>
      <c r="L57" s="88">
        <f t="shared" si="3"/>
        <v>73.435000000000002</v>
      </c>
      <c r="M57" s="88">
        <f t="shared" si="4"/>
        <v>0</v>
      </c>
      <c r="N57" s="88">
        <f t="shared" si="5"/>
        <v>1395.2649999999999</v>
      </c>
      <c r="O57" s="88"/>
    </row>
    <row r="58" spans="1:16" ht="16.5" thickBot="1">
      <c r="A58" s="81">
        <v>70</v>
      </c>
      <c r="B58" s="379" t="s">
        <v>7</v>
      </c>
      <c r="C58" s="380"/>
      <c r="D58" s="380"/>
      <c r="E58" s="380"/>
      <c r="F58" s="380"/>
      <c r="G58" s="380"/>
      <c r="H58" s="380"/>
      <c r="I58" s="380"/>
      <c r="J58" s="380"/>
      <c r="K58" s="380"/>
      <c r="L58" s="380"/>
      <c r="M58" s="381"/>
      <c r="N58" s="82">
        <f>SUM(N59:O63)</f>
        <v>2001.8343333333337</v>
      </c>
      <c r="O58" s="83"/>
      <c r="P58" s="84">
        <f>+N58/N73</f>
        <v>0.15025828518122322</v>
      </c>
    </row>
    <row r="59" spans="1:16" ht="45">
      <c r="A59" s="85">
        <v>70.099999999999994</v>
      </c>
      <c r="B59" s="90" t="s">
        <v>216</v>
      </c>
      <c r="C59" s="93" t="s">
        <v>137</v>
      </c>
      <c r="D59" s="92">
        <f>+'Wood Rural'!Q738</f>
        <v>439.66666666666663</v>
      </c>
      <c r="E59" s="94">
        <v>0.45</v>
      </c>
      <c r="F59" s="94">
        <v>1</v>
      </c>
      <c r="G59" s="94">
        <v>0.1</v>
      </c>
      <c r="H59" s="94">
        <v>0</v>
      </c>
      <c r="I59" s="94">
        <f t="shared" si="0"/>
        <v>1.55</v>
      </c>
      <c r="J59" s="94">
        <f t="shared" si="1"/>
        <v>197.85</v>
      </c>
      <c r="K59" s="88">
        <f t="shared" si="2"/>
        <v>439.66666666666663</v>
      </c>
      <c r="L59" s="88">
        <f t="shared" si="3"/>
        <v>43.966666666666669</v>
      </c>
      <c r="M59" s="88">
        <f t="shared" si="4"/>
        <v>0</v>
      </c>
      <c r="N59" s="88">
        <f t="shared" si="5"/>
        <v>681.48333333333335</v>
      </c>
      <c r="O59" s="88"/>
    </row>
    <row r="60" spans="1:16" ht="30">
      <c r="A60" s="85">
        <v>70.2</v>
      </c>
      <c r="B60" s="90" t="s">
        <v>148</v>
      </c>
      <c r="C60" s="93" t="s">
        <v>122</v>
      </c>
      <c r="D60" s="92">
        <v>30.74</v>
      </c>
      <c r="E60" s="94">
        <v>4.5</v>
      </c>
      <c r="F60" s="94">
        <v>15.1</v>
      </c>
      <c r="G60" s="94">
        <v>0</v>
      </c>
      <c r="H60" s="94">
        <v>0</v>
      </c>
      <c r="I60" s="94">
        <f t="shared" si="0"/>
        <v>19.600000000000001</v>
      </c>
      <c r="J60" s="94">
        <f t="shared" si="1"/>
        <v>138.32999999999998</v>
      </c>
      <c r="K60" s="88">
        <f t="shared" si="2"/>
        <v>464.17399999999998</v>
      </c>
      <c r="L60" s="88">
        <f t="shared" si="3"/>
        <v>0</v>
      </c>
      <c r="M60" s="88">
        <f t="shared" si="4"/>
        <v>0</v>
      </c>
      <c r="N60" s="88">
        <f t="shared" si="5"/>
        <v>602.50400000000002</v>
      </c>
      <c r="O60" s="88"/>
    </row>
    <row r="61" spans="1:16" ht="30">
      <c r="A61" s="85">
        <v>70.3</v>
      </c>
      <c r="B61" s="90" t="s">
        <v>149</v>
      </c>
      <c r="C61" s="93" t="s">
        <v>122</v>
      </c>
      <c r="D61" s="92">
        <v>30.74</v>
      </c>
      <c r="E61" s="94">
        <v>5.5</v>
      </c>
      <c r="F61" s="94">
        <v>11</v>
      </c>
      <c r="G61" s="94">
        <v>1.05</v>
      </c>
      <c r="H61" s="94">
        <v>0</v>
      </c>
      <c r="I61" s="94">
        <f t="shared" si="0"/>
        <v>17.55</v>
      </c>
      <c r="J61" s="94">
        <f t="shared" si="1"/>
        <v>169.07</v>
      </c>
      <c r="K61" s="88">
        <f t="shared" si="2"/>
        <v>338.14</v>
      </c>
      <c r="L61" s="88">
        <f t="shared" si="3"/>
        <v>32.277000000000001</v>
      </c>
      <c r="M61" s="88">
        <f t="shared" si="4"/>
        <v>0</v>
      </c>
      <c r="N61" s="88">
        <f t="shared" si="5"/>
        <v>539.48699999999997</v>
      </c>
      <c r="O61" s="88"/>
    </row>
    <row r="62" spans="1:16" ht="17.25">
      <c r="A62" s="85">
        <v>70.400000000000006</v>
      </c>
      <c r="B62" s="101" t="s">
        <v>176</v>
      </c>
      <c r="C62" s="93" t="s">
        <v>122</v>
      </c>
      <c r="D62" s="92">
        <v>9.8000000000000007</v>
      </c>
      <c r="E62" s="88">
        <v>5.2</v>
      </c>
      <c r="F62" s="88">
        <v>6</v>
      </c>
      <c r="G62" s="88">
        <v>1.75</v>
      </c>
      <c r="H62" s="88">
        <v>0</v>
      </c>
      <c r="I62" s="88">
        <f t="shared" si="0"/>
        <v>12.95</v>
      </c>
      <c r="J62" s="88">
        <f>+E62*D62</f>
        <v>50.960000000000008</v>
      </c>
      <c r="K62" s="88">
        <f>+F62*D62</f>
        <v>58.800000000000004</v>
      </c>
      <c r="L62" s="88">
        <f>+G62*D62</f>
        <v>17.150000000000002</v>
      </c>
      <c r="M62" s="88">
        <f>+H62*D62</f>
        <v>0</v>
      </c>
      <c r="N62" s="88">
        <f>+I62*D62</f>
        <v>126.91</v>
      </c>
      <c r="O62" s="88"/>
    </row>
    <row r="63" spans="1:16" ht="30.75" thickBot="1">
      <c r="A63" s="85">
        <v>70.5</v>
      </c>
      <c r="B63" s="90" t="s">
        <v>165</v>
      </c>
      <c r="C63" s="93" t="s">
        <v>122</v>
      </c>
      <c r="D63" s="92">
        <v>9.8000000000000007</v>
      </c>
      <c r="E63" s="88">
        <v>1.5</v>
      </c>
      <c r="F63" s="88">
        <v>2.5</v>
      </c>
      <c r="G63" s="88">
        <v>1.25</v>
      </c>
      <c r="H63" s="88">
        <v>0</v>
      </c>
      <c r="I63" s="88">
        <f t="shared" si="0"/>
        <v>5.25</v>
      </c>
      <c r="J63" s="88">
        <f>+E63*D63</f>
        <v>14.700000000000001</v>
      </c>
      <c r="K63" s="88">
        <f>+F63*D63</f>
        <v>24.5</v>
      </c>
      <c r="L63" s="88">
        <f>+G63*D63</f>
        <v>12.25</v>
      </c>
      <c r="M63" s="88">
        <f>+H63*D63</f>
        <v>0</v>
      </c>
      <c r="N63" s="88">
        <f>+I63*D63</f>
        <v>51.45</v>
      </c>
      <c r="O63" s="88"/>
    </row>
    <row r="64" spans="1:16" ht="16.5" thickBot="1">
      <c r="A64" s="81">
        <v>80</v>
      </c>
      <c r="B64" s="379" t="s">
        <v>150</v>
      </c>
      <c r="C64" s="380"/>
      <c r="D64" s="380"/>
      <c r="E64" s="380"/>
      <c r="F64" s="380"/>
      <c r="G64" s="380"/>
      <c r="H64" s="380"/>
      <c r="I64" s="380"/>
      <c r="J64" s="380"/>
      <c r="K64" s="380"/>
      <c r="L64" s="380"/>
      <c r="M64" s="381"/>
      <c r="N64" s="82">
        <f>SUM(N65:N67)</f>
        <v>1442.25</v>
      </c>
      <c r="O64" s="83"/>
      <c r="P64" s="84">
        <f>+N64/N73</f>
        <v>0.10825571736586552</v>
      </c>
    </row>
    <row r="65" spans="1:16" ht="105">
      <c r="A65" s="85">
        <v>80.099999999999994</v>
      </c>
      <c r="B65" s="90" t="s">
        <v>217</v>
      </c>
      <c r="C65" s="85" t="s">
        <v>152</v>
      </c>
      <c r="D65" s="87">
        <v>6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270</v>
      </c>
      <c r="K65" s="88">
        <f t="shared" si="2"/>
        <v>615</v>
      </c>
      <c r="L65" s="88">
        <f t="shared" si="3"/>
        <v>48</v>
      </c>
      <c r="M65" s="88">
        <f t="shared" si="4"/>
        <v>0</v>
      </c>
      <c r="N65" s="88">
        <f t="shared" si="5"/>
        <v>933</v>
      </c>
      <c r="O65" s="88"/>
    </row>
    <row r="66" spans="1:16" ht="60">
      <c r="A66" s="85">
        <v>80.2</v>
      </c>
      <c r="B66" s="90" t="s">
        <v>218</v>
      </c>
      <c r="C66" s="85" t="s">
        <v>152</v>
      </c>
      <c r="D66" s="87">
        <v>2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33.5</v>
      </c>
      <c r="K66" s="88">
        <f t="shared" si="2"/>
        <v>186.5</v>
      </c>
      <c r="L66" s="88">
        <f t="shared" si="3"/>
        <v>8</v>
      </c>
      <c r="M66" s="88">
        <f t="shared" si="4"/>
        <v>0</v>
      </c>
      <c r="N66" s="88">
        <f t="shared" si="5"/>
        <v>228</v>
      </c>
      <c r="O66" s="88"/>
    </row>
    <row r="67" spans="1:16" ht="60.75" thickBot="1">
      <c r="A67" s="85">
        <v>80.3</v>
      </c>
      <c r="B67" s="90" t="s">
        <v>219</v>
      </c>
      <c r="C67" s="85" t="s">
        <v>152</v>
      </c>
      <c r="D67" s="87">
        <v>3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38.25</v>
      </c>
      <c r="K67" s="88">
        <f t="shared" si="2"/>
        <v>231</v>
      </c>
      <c r="L67" s="88">
        <f t="shared" si="3"/>
        <v>12</v>
      </c>
      <c r="M67" s="88">
        <f t="shared" si="4"/>
        <v>0</v>
      </c>
      <c r="N67" s="88">
        <f t="shared" si="5"/>
        <v>281.25</v>
      </c>
      <c r="O67" s="88"/>
    </row>
    <row r="68" spans="1:16" ht="16.5" thickBot="1">
      <c r="A68" s="81">
        <v>90</v>
      </c>
      <c r="B68" s="379" t="s">
        <v>155</v>
      </c>
      <c r="C68" s="380"/>
      <c r="D68" s="380"/>
      <c r="E68" s="380"/>
      <c r="F68" s="380"/>
      <c r="G68" s="380"/>
      <c r="H68" s="380"/>
      <c r="I68" s="380"/>
      <c r="J68" s="380"/>
      <c r="K68" s="380"/>
      <c r="L68" s="380"/>
      <c r="M68" s="381"/>
      <c r="N68" s="82">
        <f>SUM(N69:N70)</f>
        <v>542.05799999999999</v>
      </c>
      <c r="O68" s="83"/>
      <c r="P68" s="84">
        <f>+N68/N73</f>
        <v>4.0687035981214308E-2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v>63.03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45.381599999999999</v>
      </c>
      <c r="K69" s="88">
        <f>+F69*D69</f>
        <v>220.60500000000002</v>
      </c>
      <c r="L69" s="88">
        <f>+G69*D69</f>
        <v>5.0423999999999998</v>
      </c>
      <c r="M69" s="88">
        <f>+H69*D69</f>
        <v>0</v>
      </c>
      <c r="N69" s="88">
        <f>+I69*D69</f>
        <v>271.029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v>63.03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45.381599999999999</v>
      </c>
      <c r="K70" s="88">
        <f>+F70*D70</f>
        <v>220.60500000000002</v>
      </c>
      <c r="L70" s="88">
        <f>+G70*D70</f>
        <v>5.0423999999999998</v>
      </c>
      <c r="M70" s="88">
        <f>+H70*D70</f>
        <v>0</v>
      </c>
      <c r="N70" s="88">
        <f>+I70*D70</f>
        <v>271.029</v>
      </c>
      <c r="O70" s="88"/>
    </row>
    <row r="71" spans="1:16" ht="16.5" thickBot="1">
      <c r="A71" s="81">
        <v>100</v>
      </c>
      <c r="B71" s="379" t="s">
        <v>158</v>
      </c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1"/>
      <c r="N71" s="82">
        <f>SUM(N72)</f>
        <v>31.86</v>
      </c>
      <c r="O71" s="83"/>
      <c r="P71" s="84">
        <f>+N71/N73</f>
        <v>2.3914211511710699E-3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f>+D36</f>
        <v>63.72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19.116</v>
      </c>
      <c r="K72" s="88">
        <f>+F72*D72</f>
        <v>0</v>
      </c>
      <c r="L72" s="88">
        <f>+G72*D72</f>
        <v>12.744</v>
      </c>
      <c r="M72" s="88">
        <f>+H72*D72</f>
        <v>0</v>
      </c>
      <c r="N72" s="88">
        <f>+I72*D72</f>
        <v>31.86</v>
      </c>
      <c r="O72" s="88"/>
    </row>
    <row r="73" spans="1:16" ht="16.5" thickBot="1">
      <c r="A73" s="95"/>
      <c r="B73" s="388" t="s">
        <v>160</v>
      </c>
      <c r="C73" s="389"/>
      <c r="D73" s="389"/>
      <c r="E73" s="389"/>
      <c r="F73" s="389"/>
      <c r="G73" s="389"/>
      <c r="H73" s="389"/>
      <c r="I73" s="389"/>
      <c r="J73" s="389"/>
      <c r="K73" s="389"/>
      <c r="L73" s="389"/>
      <c r="M73" s="390"/>
      <c r="N73" s="96">
        <f>+N71+N68+N64+N58+N56+N53+N48+N42+N38+N35</f>
        <v>13322.621983333333</v>
      </c>
      <c r="O73" s="97">
        <f>+G22</f>
        <v>11486.823983333335</v>
      </c>
      <c r="P73" s="98">
        <f>+SUM(P35:P71)</f>
        <v>1</v>
      </c>
    </row>
    <row r="74" spans="1:16" ht="16.5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85" t="s">
        <v>96</v>
      </c>
      <c r="B75" s="386"/>
      <c r="C75" s="386"/>
      <c r="D75" s="386"/>
      <c r="E75" s="386"/>
      <c r="F75" s="386"/>
      <c r="G75" s="386"/>
      <c r="H75" s="386"/>
      <c r="I75" s="386"/>
      <c r="J75" s="386"/>
      <c r="K75" s="386"/>
      <c r="L75" s="386"/>
      <c r="M75" s="386"/>
      <c r="N75" s="387"/>
      <c r="O75" s="80"/>
    </row>
    <row r="76" spans="1:16" ht="16.5" thickBot="1">
      <c r="A76" s="81">
        <v>10</v>
      </c>
      <c r="B76" s="379" t="s">
        <v>120</v>
      </c>
      <c r="C76" s="380"/>
      <c r="D76" s="380"/>
      <c r="E76" s="380"/>
      <c r="F76" s="380"/>
      <c r="G76" s="380"/>
      <c r="H76" s="380"/>
      <c r="I76" s="380"/>
      <c r="J76" s="380"/>
      <c r="K76" s="380"/>
      <c r="L76" s="380"/>
      <c r="M76" s="381"/>
      <c r="N76" s="82">
        <f>+SUM(N77:N78)</f>
        <v>2.9016000000000002</v>
      </c>
      <c r="O76" s="83"/>
      <c r="P76" s="84">
        <f>+N76/N106</f>
        <v>1.7251418209892763E-3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3.72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0.55800000000000005</v>
      </c>
      <c r="K77" s="88">
        <f>+F77*D77</f>
        <v>0</v>
      </c>
      <c r="L77" s="88">
        <f>+G77*D77</f>
        <v>0.74400000000000011</v>
      </c>
      <c r="M77" s="88">
        <f>+H77*D77</f>
        <v>0</v>
      </c>
      <c r="N77" s="88">
        <f>+I77*D77</f>
        <v>1.302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3.72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0.66959999999999997</v>
      </c>
      <c r="K78" s="88">
        <f>+F78*D78</f>
        <v>0.55800000000000005</v>
      </c>
      <c r="L78" s="88">
        <f>+G78*D78</f>
        <v>0.37200000000000005</v>
      </c>
      <c r="M78" s="88">
        <f>+H78*D78</f>
        <v>0</v>
      </c>
      <c r="N78" s="88">
        <f>+I78*D78</f>
        <v>1.5995999999999999</v>
      </c>
      <c r="O78" s="88"/>
    </row>
    <row r="79" spans="1:16" ht="16.5" thickBot="1">
      <c r="A79" s="81">
        <v>20</v>
      </c>
      <c r="B79" s="379" t="s">
        <v>124</v>
      </c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1"/>
      <c r="N79" s="82">
        <f>+N80+N81+N82</f>
        <v>10.837800000000001</v>
      </c>
      <c r="O79" s="83"/>
      <c r="P79" s="84">
        <f>+N79/N106</f>
        <v>6.4435973350970427E-3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1.1100000000000001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0.66600000000000004</v>
      </c>
      <c r="K80" s="88">
        <f>+F80*D80</f>
        <v>0</v>
      </c>
      <c r="L80" s="88">
        <f>+G80*D80</f>
        <v>0.69930000000000003</v>
      </c>
      <c r="M80" s="88">
        <f>+H80*D80</f>
        <v>0</v>
      </c>
      <c r="N80" s="88">
        <f>+I80*D80</f>
        <v>1.3653000000000002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1.86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0.93</v>
      </c>
      <c r="K81" s="88">
        <f>+F81*D81</f>
        <v>1.86</v>
      </c>
      <c r="L81" s="88">
        <f>+G81*D81</f>
        <v>1.395</v>
      </c>
      <c r="M81" s="88">
        <f>+H81*D81</f>
        <v>0</v>
      </c>
      <c r="N81" s="88">
        <f>+I81*D81</f>
        <v>4.1850000000000005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1.41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1.41</v>
      </c>
      <c r="K82" s="88">
        <f>+F82*D82</f>
        <v>0</v>
      </c>
      <c r="L82" s="88">
        <f>+G82*D82</f>
        <v>3.8774999999999999</v>
      </c>
      <c r="M82" s="88">
        <f>+H82*D82</f>
        <v>0</v>
      </c>
      <c r="N82" s="88">
        <f>+I82*D82</f>
        <v>5.2874999999999996</v>
      </c>
      <c r="O82" s="88"/>
    </row>
    <row r="83" spans="1:16" ht="16.5" thickBot="1">
      <c r="A83" s="81">
        <v>30</v>
      </c>
      <c r="B83" s="379" t="s">
        <v>171</v>
      </c>
      <c r="C83" s="380"/>
      <c r="D83" s="380"/>
      <c r="E83" s="380"/>
      <c r="F83" s="380"/>
      <c r="G83" s="380"/>
      <c r="H83" s="380"/>
      <c r="I83" s="380"/>
      <c r="J83" s="380"/>
      <c r="K83" s="380"/>
      <c r="L83" s="380"/>
      <c r="M83" s="381"/>
      <c r="N83" s="82">
        <f>SUM(N84:O85)</f>
        <v>367.29330000000004</v>
      </c>
      <c r="O83" s="83"/>
      <c r="P83" s="84">
        <f>+N83/N106</f>
        <v>0.2183736670799423</v>
      </c>
    </row>
    <row r="84" spans="1:16" ht="30">
      <c r="A84" s="85">
        <v>30.1</v>
      </c>
      <c r="B84" s="90" t="s">
        <v>172</v>
      </c>
      <c r="C84" s="93" t="s">
        <v>126</v>
      </c>
      <c r="D84" s="92">
        <v>29.76</v>
      </c>
      <c r="E84" s="94">
        <v>6</v>
      </c>
      <c r="F84" s="94">
        <v>0</v>
      </c>
      <c r="G84" s="94">
        <v>1.58</v>
      </c>
      <c r="H84" s="88">
        <v>0</v>
      </c>
      <c r="I84" s="88">
        <f>+E84+F84+G84+H84</f>
        <v>7.58</v>
      </c>
      <c r="J84" s="88">
        <f>+E84*D84</f>
        <v>178.56</v>
      </c>
      <c r="K84" s="88">
        <f>+F84*D84</f>
        <v>0</v>
      </c>
      <c r="L84" s="88">
        <f>+G84*D84</f>
        <v>47.020800000000001</v>
      </c>
      <c r="M84" s="88">
        <f>+H84*D84</f>
        <v>0</v>
      </c>
      <c r="N84" s="88">
        <f>+I84*D84</f>
        <v>225.58080000000001</v>
      </c>
      <c r="O84" s="88"/>
    </row>
    <row r="85" spans="1:16" ht="30.75" thickBot="1">
      <c r="A85" s="85">
        <v>30.2</v>
      </c>
      <c r="B85" s="90" t="s">
        <v>128</v>
      </c>
      <c r="C85" s="93" t="s">
        <v>126</v>
      </c>
      <c r="D85" s="92">
        <v>37.79</v>
      </c>
      <c r="E85" s="94">
        <v>1</v>
      </c>
      <c r="F85" s="94">
        <v>0</v>
      </c>
      <c r="G85" s="94">
        <v>2.75</v>
      </c>
      <c r="H85" s="88">
        <v>0</v>
      </c>
      <c r="I85" s="88">
        <f>+E85+F85+G85+H85</f>
        <v>3.75</v>
      </c>
      <c r="J85" s="88">
        <f>+E85*D85</f>
        <v>37.79</v>
      </c>
      <c r="K85" s="88">
        <f>+F85*D85</f>
        <v>0</v>
      </c>
      <c r="L85" s="88">
        <f>+G85*D85</f>
        <v>103.9225</v>
      </c>
      <c r="M85" s="88">
        <f>+H85*D85</f>
        <v>0</v>
      </c>
      <c r="N85" s="88">
        <f>+I85*D85</f>
        <v>141.71250000000001</v>
      </c>
      <c r="O85" s="88"/>
    </row>
    <row r="86" spans="1:16" ht="16.5" thickBot="1">
      <c r="A86" s="81">
        <v>40</v>
      </c>
      <c r="B86" s="379" t="s">
        <v>8</v>
      </c>
      <c r="C86" s="380"/>
      <c r="D86" s="380"/>
      <c r="E86" s="380"/>
      <c r="F86" s="380"/>
      <c r="G86" s="380"/>
      <c r="H86" s="380"/>
      <c r="I86" s="380"/>
      <c r="J86" s="380"/>
      <c r="K86" s="380"/>
      <c r="L86" s="380"/>
      <c r="M86" s="381"/>
      <c r="N86" s="82">
        <f>SUM(N87:O91)</f>
        <v>678.81759999999997</v>
      </c>
      <c r="O86" s="83"/>
      <c r="P86" s="84">
        <f>+N86/N106</f>
        <v>0.40358996091245175</v>
      </c>
    </row>
    <row r="87" spans="1:16" ht="60">
      <c r="A87" s="85">
        <v>40.1</v>
      </c>
      <c r="B87" s="90" t="s">
        <v>162</v>
      </c>
      <c r="C87" s="93" t="s">
        <v>137</v>
      </c>
      <c r="D87" s="92">
        <f>+'Wood Rural'!Q271</f>
        <v>196</v>
      </c>
      <c r="E87" s="94">
        <v>0.45</v>
      </c>
      <c r="F87" s="94">
        <v>1</v>
      </c>
      <c r="G87" s="94">
        <v>0.1</v>
      </c>
      <c r="H87" s="94">
        <v>0</v>
      </c>
      <c r="I87" s="88">
        <f>+E87+F87+G87+H87</f>
        <v>1.55</v>
      </c>
      <c r="J87" s="88">
        <f>+E87*D87</f>
        <v>88.2</v>
      </c>
      <c r="K87" s="88">
        <f>+F87*D87</f>
        <v>196</v>
      </c>
      <c r="L87" s="88">
        <f>+G87*D87</f>
        <v>19.600000000000001</v>
      </c>
      <c r="M87" s="88">
        <f>+H87*D87</f>
        <v>0</v>
      </c>
      <c r="N87" s="88">
        <f>+I87*D87</f>
        <v>303.8</v>
      </c>
      <c r="O87" s="88"/>
    </row>
    <row r="88" spans="1:16">
      <c r="A88" s="85">
        <v>40.200000000000003</v>
      </c>
      <c r="B88" s="90" t="s">
        <v>138</v>
      </c>
      <c r="C88" s="93" t="s">
        <v>139</v>
      </c>
      <c r="D88" s="92">
        <v>1</v>
      </c>
      <c r="E88" s="94">
        <v>0</v>
      </c>
      <c r="F88" s="94">
        <v>20.149999999999999</v>
      </c>
      <c r="G88" s="94">
        <v>5</v>
      </c>
      <c r="H88" s="94">
        <v>0</v>
      </c>
      <c r="I88" s="88">
        <f>+E88+F88+G88+H88</f>
        <v>25.15</v>
      </c>
      <c r="J88" s="88">
        <f>+E88*D88</f>
        <v>0</v>
      </c>
      <c r="K88" s="88">
        <f>+F88*D88</f>
        <v>20.149999999999999</v>
      </c>
      <c r="L88" s="88">
        <f>+G88*D88</f>
        <v>5</v>
      </c>
      <c r="M88" s="88">
        <f>+H88*D88</f>
        <v>0</v>
      </c>
      <c r="N88" s="88">
        <f>+I88*D88</f>
        <v>25.15</v>
      </c>
      <c r="O88" s="88"/>
    </row>
    <row r="89" spans="1:16" ht="60">
      <c r="A89" s="85">
        <v>40.299999999999997</v>
      </c>
      <c r="B89" s="90" t="s">
        <v>163</v>
      </c>
      <c r="C89" s="93" t="s">
        <v>137</v>
      </c>
      <c r="D89" s="92">
        <f>+D87</f>
        <v>196</v>
      </c>
      <c r="E89" s="94">
        <v>0.2</v>
      </c>
      <c r="F89" s="94">
        <v>0.05</v>
      </c>
      <c r="G89" s="94">
        <v>0.08</v>
      </c>
      <c r="H89" s="94">
        <v>0</v>
      </c>
      <c r="I89" s="88">
        <f>+E89+F89+G89+H89</f>
        <v>0.33</v>
      </c>
      <c r="J89" s="88">
        <f>+E89*D89</f>
        <v>39.200000000000003</v>
      </c>
      <c r="K89" s="88">
        <f>+F89*D89</f>
        <v>9.8000000000000007</v>
      </c>
      <c r="L89" s="88">
        <f>+G89*D89</f>
        <v>15.68</v>
      </c>
      <c r="M89" s="88">
        <f>+H89*D89</f>
        <v>0</v>
      </c>
      <c r="N89" s="88">
        <f>+I89*D89</f>
        <v>64.680000000000007</v>
      </c>
      <c r="O89" s="88"/>
    </row>
    <row r="90" spans="1:16" ht="45">
      <c r="A90" s="85">
        <v>40.4</v>
      </c>
      <c r="B90" s="90" t="s">
        <v>141</v>
      </c>
      <c r="C90" s="93" t="s">
        <v>122</v>
      </c>
      <c r="D90" s="92">
        <v>13.14</v>
      </c>
      <c r="E90" s="94">
        <v>5.5</v>
      </c>
      <c r="F90" s="94">
        <v>14.84</v>
      </c>
      <c r="G90" s="94">
        <v>0</v>
      </c>
      <c r="H90" s="94">
        <v>0</v>
      </c>
      <c r="I90" s="88">
        <f>+E90+F90+G90+H90</f>
        <v>20.34</v>
      </c>
      <c r="J90" s="88">
        <f>+E90*D90</f>
        <v>72.27000000000001</v>
      </c>
      <c r="K90" s="88">
        <f>+F90*D90</f>
        <v>194.99760000000001</v>
      </c>
      <c r="L90" s="88">
        <f>+G90*D90</f>
        <v>0</v>
      </c>
      <c r="M90" s="88">
        <f>+H90*D90</f>
        <v>0</v>
      </c>
      <c r="N90" s="88">
        <f>+I90*D90</f>
        <v>267.26760000000002</v>
      </c>
      <c r="O90" s="88"/>
    </row>
    <row r="91" spans="1:16" ht="30.75" thickBot="1">
      <c r="A91" s="85">
        <v>40.5</v>
      </c>
      <c r="B91" s="90" t="s">
        <v>173</v>
      </c>
      <c r="C91" s="85" t="s">
        <v>122</v>
      </c>
      <c r="D91" s="87">
        <v>0.64</v>
      </c>
      <c r="E91" s="88">
        <v>5.25</v>
      </c>
      <c r="F91" s="88">
        <v>20.75</v>
      </c>
      <c r="G91" s="88">
        <v>2</v>
      </c>
      <c r="H91" s="88">
        <v>0</v>
      </c>
      <c r="I91" s="88">
        <f>+E91+F91+G91+H91</f>
        <v>28</v>
      </c>
      <c r="J91" s="88">
        <f>+E91*D91</f>
        <v>3.36</v>
      </c>
      <c r="K91" s="88">
        <f>+F91*D91</f>
        <v>13.280000000000001</v>
      </c>
      <c r="L91" s="88">
        <f>+G91*D91</f>
        <v>1.28</v>
      </c>
      <c r="M91" s="88">
        <f>+H91*D91</f>
        <v>0</v>
      </c>
      <c r="N91" s="88">
        <f>+I91*D91</f>
        <v>17.920000000000002</v>
      </c>
      <c r="O91" s="88"/>
    </row>
    <row r="92" spans="1:16" ht="16.5" thickBot="1">
      <c r="A92" s="81">
        <v>50</v>
      </c>
      <c r="B92" s="379" t="s">
        <v>142</v>
      </c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1"/>
      <c r="N92" s="82">
        <f>+N93+N94+N95</f>
        <v>243.44437500000001</v>
      </c>
      <c r="O92" s="83"/>
      <c r="P92" s="84">
        <f>+N92/N106</f>
        <v>0.14473947904504281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Rural'!Q296</f>
        <v>90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40.5</v>
      </c>
      <c r="K93" s="88">
        <f>+F93*D93</f>
        <v>90</v>
      </c>
      <c r="L93" s="88">
        <f>+G93*D93</f>
        <v>9</v>
      </c>
      <c r="M93" s="88">
        <f>+H93*D93</f>
        <v>0</v>
      </c>
      <c r="N93" s="88">
        <f>+I93*D93</f>
        <v>139.5</v>
      </c>
      <c r="O93" s="88"/>
    </row>
    <row r="94" spans="1:16">
      <c r="A94" s="85">
        <v>50.2</v>
      </c>
      <c r="B94" s="90" t="s">
        <v>174</v>
      </c>
      <c r="C94" s="85" t="s">
        <v>137</v>
      </c>
      <c r="D94" s="92">
        <f>+'Wood Rural'!Q297+'Wood Rural'!Q298</f>
        <v>26.5625</v>
      </c>
      <c r="E94" s="94">
        <v>0.45</v>
      </c>
      <c r="F94" s="94">
        <v>1</v>
      </c>
      <c r="G94" s="94">
        <v>0.1</v>
      </c>
      <c r="H94" s="94">
        <v>0</v>
      </c>
      <c r="I94" s="88">
        <f>+E94+F94+G94+H94</f>
        <v>1.55</v>
      </c>
      <c r="J94" s="88">
        <f>+E94*D94</f>
        <v>11.953125</v>
      </c>
      <c r="K94" s="88">
        <f>+F94*D94</f>
        <v>26.5625</v>
      </c>
      <c r="L94" s="88">
        <f>+G94*D94</f>
        <v>2.65625</v>
      </c>
      <c r="M94" s="88">
        <f>+H94*D94</f>
        <v>0</v>
      </c>
      <c r="N94" s="88">
        <f>+I94*D94</f>
        <v>41.171875</v>
      </c>
      <c r="O94" s="88"/>
    </row>
    <row r="95" spans="1:16" ht="45.75" thickBot="1">
      <c r="A95" s="85">
        <v>50.3</v>
      </c>
      <c r="B95" s="90" t="s">
        <v>175</v>
      </c>
      <c r="C95" s="85" t="s">
        <v>122</v>
      </c>
      <c r="D95" s="87">
        <v>5.95</v>
      </c>
      <c r="E95" s="88">
        <v>2.25</v>
      </c>
      <c r="F95" s="88">
        <v>7.65</v>
      </c>
      <c r="G95" s="88">
        <v>0.65</v>
      </c>
      <c r="H95" s="88">
        <v>0</v>
      </c>
      <c r="I95" s="88">
        <f>+E95+F95+G95+H95</f>
        <v>10.55</v>
      </c>
      <c r="J95" s="88">
        <f>+E95*D95</f>
        <v>13.387500000000001</v>
      </c>
      <c r="K95" s="88">
        <f>+F95*D95</f>
        <v>45.517500000000005</v>
      </c>
      <c r="L95" s="88">
        <f>+G95*D95</f>
        <v>3.8675000000000002</v>
      </c>
      <c r="M95" s="88">
        <f>+H95*D95</f>
        <v>0</v>
      </c>
      <c r="N95" s="88">
        <f>+I95*D95</f>
        <v>62.772500000000008</v>
      </c>
      <c r="O95" s="88"/>
    </row>
    <row r="96" spans="1:16" ht="16.5" thickBot="1">
      <c r="A96" s="81">
        <v>60</v>
      </c>
      <c r="B96" s="379" t="s">
        <v>7</v>
      </c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1"/>
      <c r="N96" s="82">
        <f>+N97+N98</f>
        <v>108.28999999999999</v>
      </c>
      <c r="O96" s="83"/>
      <c r="P96" s="84">
        <f>+N96/N106</f>
        <v>6.438365308620371E-2</v>
      </c>
    </row>
    <row r="97" spans="1:16" ht="17.25">
      <c r="A97" s="85">
        <v>60.1</v>
      </c>
      <c r="B97" s="101" t="s">
        <v>176</v>
      </c>
      <c r="C97" s="93" t="s">
        <v>122</v>
      </c>
      <c r="D97" s="92">
        <v>5.95</v>
      </c>
      <c r="E97" s="88">
        <v>5.2</v>
      </c>
      <c r="F97" s="88">
        <v>6</v>
      </c>
      <c r="G97" s="88">
        <v>1.75</v>
      </c>
      <c r="H97" s="88">
        <v>0</v>
      </c>
      <c r="I97" s="88">
        <f>+E97+F97+G97+H97</f>
        <v>12.95</v>
      </c>
      <c r="J97" s="88">
        <f>+E97*D97</f>
        <v>30.94</v>
      </c>
      <c r="K97" s="88">
        <f>+F97*D97</f>
        <v>35.700000000000003</v>
      </c>
      <c r="L97" s="88">
        <f>+G97*D97</f>
        <v>10.4125</v>
      </c>
      <c r="M97" s="88">
        <f>+H97*D97</f>
        <v>0</v>
      </c>
      <c r="N97" s="88">
        <f>+I97*D97</f>
        <v>77.052499999999995</v>
      </c>
      <c r="O97" s="88"/>
    </row>
    <row r="98" spans="1:16" ht="30.75" thickBot="1">
      <c r="A98" s="85">
        <v>60.2</v>
      </c>
      <c r="B98" s="90" t="s">
        <v>165</v>
      </c>
      <c r="C98" s="93" t="s">
        <v>122</v>
      </c>
      <c r="D98" s="92">
        <v>5.95</v>
      </c>
      <c r="E98" s="88">
        <v>1.5</v>
      </c>
      <c r="F98" s="88">
        <v>2.5</v>
      </c>
      <c r="G98" s="88">
        <v>1.25</v>
      </c>
      <c r="H98" s="88">
        <v>0</v>
      </c>
      <c r="I98" s="88">
        <f>+E98+F98+G98+H98</f>
        <v>5.25</v>
      </c>
      <c r="J98" s="88">
        <f>+E98*D98</f>
        <v>8.9250000000000007</v>
      </c>
      <c r="K98" s="88">
        <f>+F98*D98</f>
        <v>14.875</v>
      </c>
      <c r="L98" s="88">
        <f>+G98*D98</f>
        <v>7.4375</v>
      </c>
      <c r="M98" s="88">
        <f>+H98*D98</f>
        <v>0</v>
      </c>
      <c r="N98" s="88">
        <f>+I98*D98</f>
        <v>31.237500000000001</v>
      </c>
      <c r="O98" s="88"/>
    </row>
    <row r="99" spans="1:16" ht="16.5" thickBot="1">
      <c r="A99" s="81">
        <v>70</v>
      </c>
      <c r="B99" s="379" t="s">
        <v>150</v>
      </c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1"/>
      <c r="N99" s="82">
        <f>SUM(N100:N100)</f>
        <v>155.5</v>
      </c>
      <c r="O99" s="83"/>
      <c r="P99" s="84">
        <f>+N99/N106</f>
        <v>9.2452286036611681E-2</v>
      </c>
    </row>
    <row r="100" spans="1:16" ht="105.75" thickBot="1">
      <c r="A100" s="85">
        <v>70.099999999999994</v>
      </c>
      <c r="B100" s="90" t="s">
        <v>217</v>
      </c>
      <c r="C100" s="93" t="s">
        <v>152</v>
      </c>
      <c r="D100" s="92">
        <v>1</v>
      </c>
      <c r="E100" s="88">
        <v>45</v>
      </c>
      <c r="F100" s="88">
        <v>102.5</v>
      </c>
      <c r="G100" s="88">
        <v>8</v>
      </c>
      <c r="H100" s="88">
        <v>0</v>
      </c>
      <c r="I100" s="88">
        <f>+E100+F100+G100+H100</f>
        <v>155.5</v>
      </c>
      <c r="J100" s="88">
        <f>+E100*D100</f>
        <v>45</v>
      </c>
      <c r="K100" s="88">
        <f>+F100*D100</f>
        <v>102.5</v>
      </c>
      <c r="L100" s="88">
        <f>+G100*D100</f>
        <v>8</v>
      </c>
      <c r="M100" s="88">
        <f>+H100*D100</f>
        <v>0</v>
      </c>
      <c r="N100" s="88">
        <f>+I100*D100</f>
        <v>155.5</v>
      </c>
      <c r="O100" s="88"/>
    </row>
    <row r="101" spans="1:16" ht="16.5" thickBot="1">
      <c r="A101" s="81">
        <v>100</v>
      </c>
      <c r="B101" s="379" t="s">
        <v>155</v>
      </c>
      <c r="C101" s="380"/>
      <c r="D101" s="380"/>
      <c r="E101" s="380"/>
      <c r="F101" s="380"/>
      <c r="G101" s="380"/>
      <c r="H101" s="380"/>
      <c r="I101" s="380"/>
      <c r="J101" s="380"/>
      <c r="K101" s="380"/>
      <c r="L101" s="380"/>
      <c r="M101" s="381"/>
      <c r="N101" s="82">
        <f>SUM(N102:N103)</f>
        <v>113.004</v>
      </c>
      <c r="O101" s="83"/>
      <c r="P101" s="84">
        <f>+N101/N106</f>
        <v>6.7186354542001711E-2</v>
      </c>
    </row>
    <row r="102" spans="1:16" ht="30">
      <c r="A102" s="85">
        <v>100.1</v>
      </c>
      <c r="B102" s="90" t="s">
        <v>156</v>
      </c>
      <c r="C102" s="93" t="s">
        <v>122</v>
      </c>
      <c r="D102" s="92">
        <v>13.14</v>
      </c>
      <c r="E102" s="94">
        <v>0.72</v>
      </c>
      <c r="F102" s="94">
        <v>3.5</v>
      </c>
      <c r="G102" s="94">
        <v>0.08</v>
      </c>
      <c r="H102" s="94">
        <v>0</v>
      </c>
      <c r="I102" s="88">
        <f>+E102+F102+G102+H102</f>
        <v>4.3</v>
      </c>
      <c r="J102" s="88">
        <f>+E102*D102</f>
        <v>9.4608000000000008</v>
      </c>
      <c r="K102" s="88">
        <f>+F102*D102</f>
        <v>45.99</v>
      </c>
      <c r="L102" s="88">
        <f>+G102*D102</f>
        <v>1.0512000000000001</v>
      </c>
      <c r="M102" s="88">
        <f>+H102*D102</f>
        <v>0</v>
      </c>
      <c r="N102" s="88">
        <f>+I102*D102</f>
        <v>56.502000000000002</v>
      </c>
      <c r="O102" s="88"/>
    </row>
    <row r="103" spans="1:16" ht="30.75" thickBot="1">
      <c r="A103" s="85">
        <v>100.2</v>
      </c>
      <c r="B103" s="90" t="s">
        <v>157</v>
      </c>
      <c r="C103" s="93" t="s">
        <v>122</v>
      </c>
      <c r="D103" s="92">
        <v>13.14</v>
      </c>
      <c r="E103" s="94">
        <v>0.72</v>
      </c>
      <c r="F103" s="94">
        <v>3.5</v>
      </c>
      <c r="G103" s="94">
        <v>0.08</v>
      </c>
      <c r="H103" s="94">
        <v>0</v>
      </c>
      <c r="I103" s="88">
        <f>+E103+F103+G103+H103</f>
        <v>4.3</v>
      </c>
      <c r="J103" s="88">
        <f>+E103*D103</f>
        <v>9.4608000000000008</v>
      </c>
      <c r="K103" s="88">
        <f>+F103*D103</f>
        <v>45.99</v>
      </c>
      <c r="L103" s="88">
        <f>+G103*D103</f>
        <v>1.0512000000000001</v>
      </c>
      <c r="M103" s="88">
        <f>+H103*D103</f>
        <v>0</v>
      </c>
      <c r="N103" s="88">
        <f>+I103*D103</f>
        <v>56.502000000000002</v>
      </c>
      <c r="O103" s="88"/>
    </row>
    <row r="104" spans="1:16" ht="16.5" thickBot="1">
      <c r="A104" s="81">
        <v>110</v>
      </c>
      <c r="B104" s="379" t="s">
        <v>158</v>
      </c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1"/>
      <c r="N104" s="82">
        <f>SUM(N105)</f>
        <v>1.86</v>
      </c>
      <c r="O104" s="83"/>
      <c r="P104" s="84">
        <f>+N104/N106</f>
        <v>1.1058601416597924E-3</v>
      </c>
    </row>
    <row r="105" spans="1:16" ht="18" thickBot="1">
      <c r="A105" s="85">
        <v>110.1</v>
      </c>
      <c r="B105" s="86" t="s">
        <v>159</v>
      </c>
      <c r="C105" s="85" t="s">
        <v>122</v>
      </c>
      <c r="D105" s="87">
        <v>3.72</v>
      </c>
      <c r="E105" s="88">
        <v>0.3</v>
      </c>
      <c r="F105" s="88">
        <v>0</v>
      </c>
      <c r="G105" s="88">
        <v>0.2</v>
      </c>
      <c r="H105" s="88">
        <v>0</v>
      </c>
      <c r="I105" s="88">
        <f>+E105+F105+G105+H105</f>
        <v>0.5</v>
      </c>
      <c r="J105" s="88">
        <f>+E105*D105</f>
        <v>1.1160000000000001</v>
      </c>
      <c r="K105" s="88">
        <f>+F105*D105</f>
        <v>0</v>
      </c>
      <c r="L105" s="88">
        <f>+G105*D105</f>
        <v>0.74400000000000011</v>
      </c>
      <c r="M105" s="88">
        <f>+H105*D105</f>
        <v>0</v>
      </c>
      <c r="N105" s="88">
        <f>+I105*D105</f>
        <v>1.86</v>
      </c>
      <c r="O105" s="88"/>
    </row>
    <row r="106" spans="1:16" ht="16.5" thickBot="1">
      <c r="A106" s="95"/>
      <c r="B106" s="388" t="s">
        <v>160</v>
      </c>
      <c r="C106" s="389"/>
      <c r="D106" s="389"/>
      <c r="E106" s="389"/>
      <c r="F106" s="389"/>
      <c r="G106" s="389"/>
      <c r="H106" s="389"/>
      <c r="I106" s="389"/>
      <c r="J106" s="389"/>
      <c r="K106" s="389"/>
      <c r="L106" s="389"/>
      <c r="M106" s="390"/>
      <c r="N106" s="96">
        <f>+N104+N101+N99+N96+N92+N86+N83+N79+N76</f>
        <v>1681.9486749999999</v>
      </c>
      <c r="O106" s="97">
        <f>+K22</f>
        <v>1190.7659749999998</v>
      </c>
      <c r="P106" s="98">
        <f>+SUM(P76:P104)</f>
        <v>1.0000000000000002</v>
      </c>
    </row>
    <row r="107" spans="1:16" ht="16.5" thickBot="1"/>
    <row r="108" spans="1:16" ht="24" thickBot="1">
      <c r="A108" s="385" t="s">
        <v>98</v>
      </c>
      <c r="B108" s="386"/>
      <c r="C108" s="386"/>
      <c r="D108" s="386"/>
      <c r="E108" s="386"/>
      <c r="F108" s="386"/>
      <c r="G108" s="386"/>
      <c r="H108" s="386"/>
      <c r="I108" s="386"/>
      <c r="J108" s="386"/>
      <c r="K108" s="386"/>
      <c r="L108" s="386"/>
      <c r="M108" s="386"/>
      <c r="N108" s="387"/>
    </row>
    <row r="109" spans="1:16" ht="16.5" thickBot="1">
      <c r="A109" s="81">
        <v>10</v>
      </c>
      <c r="B109" s="379" t="s">
        <v>186</v>
      </c>
      <c r="C109" s="380"/>
      <c r="D109" s="380"/>
      <c r="E109" s="380"/>
      <c r="F109" s="380"/>
      <c r="G109" s="380"/>
      <c r="H109" s="380"/>
      <c r="I109" s="380"/>
      <c r="J109" s="380"/>
      <c r="K109" s="380"/>
      <c r="L109" s="380"/>
      <c r="M109" s="381"/>
      <c r="N109" s="82">
        <f>SUM(N110:N114)</f>
        <v>1441</v>
      </c>
      <c r="P109" s="84">
        <f>+N109/N119</f>
        <v>0.51459323565227644</v>
      </c>
    </row>
    <row r="110" spans="1:16" ht="30">
      <c r="A110" s="85">
        <v>10.1</v>
      </c>
      <c r="B110" s="90" t="s">
        <v>187</v>
      </c>
      <c r="C110" s="85" t="s">
        <v>139</v>
      </c>
      <c r="D110" s="87">
        <v>1</v>
      </c>
      <c r="E110" s="88">
        <v>160</v>
      </c>
      <c r="F110" s="88">
        <v>191</v>
      </c>
      <c r="G110" s="88">
        <v>30</v>
      </c>
      <c r="H110" s="88">
        <v>0</v>
      </c>
      <c r="I110" s="88">
        <f>+E110+F110+G110+H110</f>
        <v>381</v>
      </c>
      <c r="J110" s="88">
        <f>+E110*D110</f>
        <v>160</v>
      </c>
      <c r="K110" s="88">
        <f>+F110*D110</f>
        <v>191</v>
      </c>
      <c r="L110" s="88">
        <f>+G110*D110</f>
        <v>30</v>
      </c>
      <c r="M110" s="88">
        <f>+H110*D110</f>
        <v>0</v>
      </c>
      <c r="N110" s="88">
        <f>+I110*D110</f>
        <v>381</v>
      </c>
    </row>
    <row r="111" spans="1:16" ht="30">
      <c r="A111" s="85">
        <v>10.199999999999999</v>
      </c>
      <c r="B111" s="90" t="s">
        <v>188</v>
      </c>
      <c r="C111" s="85" t="s">
        <v>152</v>
      </c>
      <c r="D111" s="87">
        <v>1</v>
      </c>
      <c r="E111" s="88">
        <v>15.5</v>
      </c>
      <c r="F111" s="88">
        <v>81.5</v>
      </c>
      <c r="G111" s="88">
        <v>4.5</v>
      </c>
      <c r="H111" s="88">
        <v>0</v>
      </c>
      <c r="I111" s="88">
        <f>+E111+F111+G111+H111</f>
        <v>101.5</v>
      </c>
      <c r="J111" s="88">
        <f>+E111*D111</f>
        <v>15.5</v>
      </c>
      <c r="K111" s="88">
        <f>+F111*D111</f>
        <v>81.5</v>
      </c>
      <c r="L111" s="88">
        <f>+G111*D111</f>
        <v>4.5</v>
      </c>
      <c r="M111" s="88">
        <f>+H111*D111</f>
        <v>0</v>
      </c>
      <c r="N111" s="88">
        <f>+I111*D111</f>
        <v>101.5</v>
      </c>
    </row>
    <row r="112" spans="1:16">
      <c r="A112" s="85">
        <v>10.3</v>
      </c>
      <c r="B112" s="86" t="s">
        <v>189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180</v>
      </c>
      <c r="I112" s="88">
        <f>+E112+F112+G112+H112</f>
        <v>180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180</v>
      </c>
      <c r="N112" s="88">
        <f>+I112*D112</f>
        <v>180</v>
      </c>
    </row>
    <row r="113" spans="1:16" ht="30">
      <c r="A113" s="85">
        <v>10.4</v>
      </c>
      <c r="B113" s="90" t="s">
        <v>190</v>
      </c>
      <c r="C113" s="85" t="s">
        <v>152</v>
      </c>
      <c r="D113" s="87">
        <v>1</v>
      </c>
      <c r="E113" s="88">
        <v>10.5</v>
      </c>
      <c r="F113" s="88">
        <v>42</v>
      </c>
      <c r="G113" s="88">
        <v>6</v>
      </c>
      <c r="H113" s="88">
        <v>0</v>
      </c>
      <c r="I113" s="88">
        <f>+E113+F113+G113+H113</f>
        <v>58.5</v>
      </c>
      <c r="J113" s="88">
        <f>+E113*D113</f>
        <v>10.5</v>
      </c>
      <c r="K113" s="88">
        <f>+F113*D113</f>
        <v>42</v>
      </c>
      <c r="L113" s="88">
        <f>+G113*D113</f>
        <v>6</v>
      </c>
      <c r="M113" s="88">
        <f>+H113*D113</f>
        <v>0</v>
      </c>
      <c r="N113" s="88">
        <f>+I113*D113</f>
        <v>58.5</v>
      </c>
    </row>
    <row r="114" spans="1:16" ht="30.75" thickBot="1">
      <c r="A114" s="85">
        <v>10.5</v>
      </c>
      <c r="B114" s="90" t="s">
        <v>191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720</v>
      </c>
      <c r="I114" s="88">
        <f>+E114+F114+G114+H114</f>
        <v>720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720</v>
      </c>
      <c r="N114" s="88">
        <f>+I114*D114</f>
        <v>720</v>
      </c>
    </row>
    <row r="115" spans="1:16" ht="16.5" thickBot="1">
      <c r="A115" s="81">
        <v>20</v>
      </c>
      <c r="B115" s="379" t="s">
        <v>192</v>
      </c>
      <c r="C115" s="380"/>
      <c r="D115" s="380"/>
      <c r="E115" s="380"/>
      <c r="F115" s="380"/>
      <c r="G115" s="380"/>
      <c r="H115" s="380"/>
      <c r="I115" s="380"/>
      <c r="J115" s="380"/>
      <c r="K115" s="380"/>
      <c r="L115" s="380"/>
      <c r="M115" s="381"/>
      <c r="N115" s="82">
        <f>SUM(N116:O116)</f>
        <v>1182.27</v>
      </c>
      <c r="P115" s="84">
        <f>+N115/N119</f>
        <v>0.4221985737089638</v>
      </c>
    </row>
    <row r="116" spans="1:16" ht="75.75" thickBot="1">
      <c r="A116" s="85">
        <v>20.100000000000001</v>
      </c>
      <c r="B116" s="90" t="s">
        <v>193</v>
      </c>
      <c r="C116" s="85" t="s">
        <v>139</v>
      </c>
      <c r="D116" s="87">
        <v>1</v>
      </c>
      <c r="E116" s="88">
        <v>500</v>
      </c>
      <c r="F116" s="88">
        <v>677.77</v>
      </c>
      <c r="G116" s="88">
        <v>4.5</v>
      </c>
      <c r="H116" s="88">
        <v>0</v>
      </c>
      <c r="I116" s="88">
        <f>+E116+F116+G116+H116</f>
        <v>1182.27</v>
      </c>
      <c r="J116" s="88">
        <f>+E116*D116</f>
        <v>500</v>
      </c>
      <c r="K116" s="88">
        <f>+F116*D116</f>
        <v>677.77</v>
      </c>
      <c r="L116" s="88">
        <f>+G116*D116</f>
        <v>4.5</v>
      </c>
      <c r="M116" s="88">
        <f>+H116*D116</f>
        <v>0</v>
      </c>
      <c r="N116" s="88">
        <f>+I116*D116</f>
        <v>1182.27</v>
      </c>
    </row>
    <row r="117" spans="1:16" ht="16.5" thickBot="1">
      <c r="A117" s="81">
        <v>30</v>
      </c>
      <c r="B117" s="379" t="s">
        <v>194</v>
      </c>
      <c r="C117" s="380"/>
      <c r="D117" s="380"/>
      <c r="E117" s="380"/>
      <c r="F117" s="380"/>
      <c r="G117" s="380"/>
      <c r="H117" s="380"/>
      <c r="I117" s="380"/>
      <c r="J117" s="380"/>
      <c r="K117" s="380"/>
      <c r="L117" s="380"/>
      <c r="M117" s="381"/>
      <c r="N117" s="82">
        <f>SUM(N118:O118)</f>
        <v>177</v>
      </c>
      <c r="P117" s="84">
        <f>+N117/N119</f>
        <v>6.3208190638759834E-2</v>
      </c>
    </row>
    <row r="118" spans="1:16" ht="30.75" thickBot="1">
      <c r="A118" s="85">
        <v>30.1</v>
      </c>
      <c r="B118" s="90" t="s">
        <v>195</v>
      </c>
      <c r="C118" s="85" t="s">
        <v>139</v>
      </c>
      <c r="D118" s="87">
        <v>1</v>
      </c>
      <c r="E118" s="88">
        <v>45</v>
      </c>
      <c r="F118" s="88">
        <v>120</v>
      </c>
      <c r="G118" s="88">
        <v>12</v>
      </c>
      <c r="H118" s="88">
        <v>0</v>
      </c>
      <c r="I118" s="88">
        <f>+E118+F118+G118+H118</f>
        <v>177</v>
      </c>
      <c r="J118" s="88">
        <f>+E118*D118</f>
        <v>45</v>
      </c>
      <c r="K118" s="88">
        <f>+F118*D118</f>
        <v>120</v>
      </c>
      <c r="L118" s="88">
        <f>+G118*D118</f>
        <v>12</v>
      </c>
      <c r="M118" s="88">
        <f>+H118*D118</f>
        <v>0</v>
      </c>
      <c r="N118" s="88">
        <f>+I118*D118</f>
        <v>177</v>
      </c>
    </row>
    <row r="119" spans="1:16" ht="16.5" thickBot="1">
      <c r="A119" s="95"/>
      <c r="B119" s="388" t="s">
        <v>160</v>
      </c>
      <c r="C119" s="389"/>
      <c r="D119" s="389"/>
      <c r="E119" s="389"/>
      <c r="F119" s="389"/>
      <c r="G119" s="389"/>
      <c r="H119" s="389"/>
      <c r="I119" s="389"/>
      <c r="J119" s="389"/>
      <c r="K119" s="389"/>
      <c r="L119" s="389"/>
      <c r="M119" s="390"/>
      <c r="N119" s="96">
        <f>+N115+N109+N117</f>
        <v>2800.27</v>
      </c>
      <c r="O119" s="97">
        <f>+M50</f>
        <v>0</v>
      </c>
      <c r="P119" s="84">
        <f>+SUM(P109:P118)</f>
        <v>1</v>
      </c>
    </row>
    <row r="121" spans="1:16">
      <c r="A121" s="391"/>
      <c r="B121" s="391"/>
      <c r="C121" s="391"/>
      <c r="D121" s="391"/>
      <c r="E121" s="391"/>
      <c r="F121" s="391"/>
      <c r="G121" s="391"/>
      <c r="H121" s="391"/>
      <c r="I121" s="391"/>
      <c r="J121" s="391"/>
      <c r="K121" s="391"/>
      <c r="L121" s="391"/>
      <c r="M121" s="391"/>
      <c r="N121" s="391"/>
      <c r="O121" s="391"/>
      <c r="P121" s="391"/>
    </row>
    <row r="123" spans="1:16" ht="21">
      <c r="A123" s="344" t="s">
        <v>240</v>
      </c>
      <c r="B123" s="344"/>
      <c r="C123" s="344"/>
      <c r="D123" s="344"/>
      <c r="E123" s="344"/>
      <c r="F123" s="344"/>
      <c r="G123" s="344"/>
      <c r="H123" s="344"/>
      <c r="I123" s="344"/>
      <c r="J123" s="344"/>
      <c r="K123" s="344"/>
      <c r="L123" s="344"/>
      <c r="M123" s="344"/>
      <c r="N123" s="344"/>
    </row>
    <row r="124" spans="1:16" ht="16.5" thickBot="1"/>
    <row r="125" spans="1:16" ht="32.25" customHeight="1" thickBot="1">
      <c r="A125" s="345" t="s">
        <v>92</v>
      </c>
      <c r="B125" s="346"/>
      <c r="C125" s="346"/>
      <c r="D125" s="346"/>
      <c r="E125" s="346"/>
      <c r="F125" s="347"/>
      <c r="G125" s="348" t="s">
        <v>213</v>
      </c>
      <c r="H125" s="398"/>
      <c r="I125" s="398"/>
      <c r="J125" s="349"/>
      <c r="K125" s="350" t="s">
        <v>96</v>
      </c>
      <c r="L125" s="351"/>
      <c r="M125" s="348" t="s">
        <v>98</v>
      </c>
      <c r="N125" s="349"/>
    </row>
    <row r="126" spans="1:16" ht="21" customHeight="1">
      <c r="A126" s="328" t="s">
        <v>99</v>
      </c>
      <c r="B126" s="329"/>
      <c r="C126" s="329"/>
      <c r="D126" s="330"/>
      <c r="E126" s="331">
        <f>+G126+K126+M126</f>
        <v>19268.006658333336</v>
      </c>
      <c r="F126" s="332"/>
      <c r="G126" s="333">
        <f>+N146</f>
        <v>14318.575583333333</v>
      </c>
      <c r="H126" s="399"/>
      <c r="I126" s="399"/>
      <c r="J126" s="334"/>
      <c r="K126" s="333">
        <f>+N154</f>
        <v>2149.161075</v>
      </c>
      <c r="L126" s="335"/>
      <c r="M126" s="333">
        <f>+N119</f>
        <v>2800.27</v>
      </c>
      <c r="N126" s="334"/>
    </row>
    <row r="127" spans="1:16" ht="21.75" thickBot="1">
      <c r="A127" s="336" t="s">
        <v>100</v>
      </c>
      <c r="B127" s="337"/>
      <c r="C127" s="337"/>
      <c r="D127" s="337"/>
      <c r="E127" s="338">
        <f>+G127+K127</f>
        <v>14249.045958333332</v>
      </c>
      <c r="F127" s="339"/>
      <c r="G127" s="400">
        <f>+N53+N56+N58+N64+N68+N140</f>
        <v>12482.777583333333</v>
      </c>
      <c r="H127" s="401"/>
      <c r="I127" s="401"/>
      <c r="J127" s="402"/>
      <c r="K127" s="340">
        <f>+N92+N96+N99+N101+N149</f>
        <v>1766.2683750000001</v>
      </c>
      <c r="L127" s="341"/>
      <c r="M127" s="400"/>
      <c r="N127" s="402"/>
    </row>
    <row r="128" spans="1:16" ht="21.75" thickBot="1">
      <c r="A128" s="53"/>
      <c r="B128" s="53"/>
      <c r="C128" s="53"/>
      <c r="D128" s="53"/>
      <c r="E128" s="67"/>
      <c r="F128" s="67"/>
      <c r="G128" s="68"/>
      <c r="H128" s="68"/>
      <c r="I128" s="69"/>
      <c r="J128" s="70"/>
      <c r="K128" s="69"/>
      <c r="L128" s="70"/>
      <c r="M128" s="68"/>
      <c r="N128" s="66"/>
    </row>
    <row r="129" spans="1:14" ht="21.75" thickBot="1">
      <c r="A129" s="359" t="s">
        <v>101</v>
      </c>
      <c r="B129" s="360"/>
      <c r="C129" s="360"/>
      <c r="D129" s="360"/>
      <c r="E129" s="331">
        <f>+N54+N57+N59+N93+N94+N141+N143+N144+N145+N150+N152+N153</f>
        <v>9724.6539583333342</v>
      </c>
      <c r="F129" s="332"/>
      <c r="G129" s="71">
        <f>+E129/E126</f>
        <v>0.50470472274450151</v>
      </c>
      <c r="H129" s="68"/>
      <c r="I129" s="361">
        <f>+E126-E129</f>
        <v>9543.3527000000013</v>
      </c>
      <c r="J129" s="361"/>
      <c r="K129" s="357"/>
      <c r="L129" s="357"/>
      <c r="M129" s="357"/>
      <c r="N129" s="357"/>
    </row>
    <row r="130" spans="1:14" ht="21.75" thickBot="1">
      <c r="A130" s="352" t="s">
        <v>102</v>
      </c>
      <c r="B130" s="353"/>
      <c r="C130" s="353"/>
      <c r="D130" s="353"/>
      <c r="E130" s="354">
        <f>+E25-L49-L50-L51-L52-L87-L88-L89-L90-L91+L141+L142+L143+L144+L145+L150+L151+L152+L153</f>
        <v>1366.6791833333336</v>
      </c>
      <c r="F130" s="355"/>
      <c r="G130" s="72">
        <f>+E130/E126</f>
        <v>7.0929972548159276E-2</v>
      </c>
      <c r="H130" s="68"/>
      <c r="I130" s="362" t="s">
        <v>103</v>
      </c>
      <c r="J130" s="363"/>
      <c r="K130" s="363"/>
      <c r="L130" s="363"/>
      <c r="M130" s="364">
        <f>+E126-E129</f>
        <v>9543.3527000000013</v>
      </c>
      <c r="N130" s="365"/>
    </row>
    <row r="131" spans="1:14" ht="21">
      <c r="A131" s="352" t="s">
        <v>104</v>
      </c>
      <c r="B131" s="353"/>
      <c r="C131" s="353"/>
      <c r="D131" s="353"/>
      <c r="E131" s="354">
        <f>+E26-J49-J50-J51-J52-J87-J88-J89-J90-J91+J141+J142+J143+J144+J145+J150+J151+J152+J153</f>
        <v>5676.430641666665</v>
      </c>
      <c r="F131" s="355"/>
      <c r="G131" s="72">
        <f>+E131/E126</f>
        <v>0.29460393814072261</v>
      </c>
      <c r="H131" s="68"/>
      <c r="I131" s="356"/>
      <c r="J131" s="356"/>
      <c r="K131" s="69"/>
      <c r="L131" s="70"/>
      <c r="M131" s="68"/>
      <c r="N131" s="66"/>
    </row>
    <row r="132" spans="1:14" ht="21">
      <c r="A132" s="352" t="s">
        <v>105</v>
      </c>
      <c r="B132" s="353"/>
      <c r="C132" s="353"/>
      <c r="D132" s="353"/>
      <c r="E132" s="354">
        <f>+E27-K49-K50-K51-K52-K87-K88-K89-K90-K91+K141+K143+K142+K144+K145+K150+K151+K152+K153</f>
        <v>10757.472833333333</v>
      </c>
      <c r="F132" s="355"/>
      <c r="G132" s="72">
        <f>+E132/E126</f>
        <v>0.55830751068797091</v>
      </c>
      <c r="H132" s="68"/>
      <c r="I132" s="69"/>
      <c r="J132" s="357">
        <f>+E130+E131+E132+E133</f>
        <v>18700.582658333333</v>
      </c>
      <c r="K132" s="358"/>
      <c r="L132" s="70"/>
      <c r="M132" s="357"/>
      <c r="N132" s="357"/>
    </row>
    <row r="133" spans="1:14" ht="21.75" thickBot="1">
      <c r="A133" s="336" t="s">
        <v>106</v>
      </c>
      <c r="B133" s="337"/>
      <c r="C133" s="337"/>
      <c r="D133" s="337"/>
      <c r="E133" s="338">
        <f>+E28</f>
        <v>900</v>
      </c>
      <c r="F133" s="339"/>
      <c r="G133" s="72">
        <f>+E133/E126</f>
        <v>4.6709554130798144E-2</v>
      </c>
      <c r="H133" s="68"/>
      <c r="I133" s="69"/>
      <c r="J133" s="357"/>
      <c r="K133" s="358"/>
      <c r="L133" s="70"/>
      <c r="M133" s="357"/>
      <c r="N133" s="357"/>
    </row>
    <row r="134" spans="1:14" ht="16.5" thickBot="1"/>
    <row r="135" spans="1:14" ht="16.5" thickBot="1">
      <c r="A135" s="366" t="s">
        <v>107</v>
      </c>
      <c r="B135" s="367"/>
      <c r="C135" s="367"/>
      <c r="D135" s="367"/>
      <c r="E135" s="367"/>
      <c r="F135" s="367"/>
      <c r="G135" s="367"/>
      <c r="H135" s="367"/>
      <c r="I135" s="367"/>
      <c r="J135" s="367"/>
      <c r="K135" s="367"/>
      <c r="L135" s="367"/>
      <c r="M135" s="367"/>
      <c r="N135" s="368"/>
    </row>
    <row r="136" spans="1:14">
      <c r="A136" s="369" t="s">
        <v>108</v>
      </c>
      <c r="B136" s="371" t="s">
        <v>109</v>
      </c>
      <c r="C136" s="371" t="s">
        <v>110</v>
      </c>
      <c r="D136" s="373" t="s">
        <v>111</v>
      </c>
      <c r="E136" s="375" t="s">
        <v>112</v>
      </c>
      <c r="F136" s="376"/>
      <c r="G136" s="376"/>
      <c r="H136" s="376"/>
      <c r="I136" s="376"/>
      <c r="J136" s="369" t="s">
        <v>113</v>
      </c>
      <c r="K136" s="371"/>
      <c r="L136" s="371"/>
      <c r="M136" s="371"/>
      <c r="N136" s="377"/>
    </row>
    <row r="137" spans="1:14" ht="26.25" thickBot="1">
      <c r="A137" s="370"/>
      <c r="B137" s="372"/>
      <c r="C137" s="372"/>
      <c r="D137" s="374"/>
      <c r="E137" s="75" t="s">
        <v>114</v>
      </c>
      <c r="F137" s="76" t="s">
        <v>115</v>
      </c>
      <c r="G137" s="76" t="s">
        <v>116</v>
      </c>
      <c r="H137" s="76" t="s">
        <v>117</v>
      </c>
      <c r="I137" s="77" t="s">
        <v>118</v>
      </c>
      <c r="J137" s="75" t="s">
        <v>114</v>
      </c>
      <c r="K137" s="76" t="s">
        <v>115</v>
      </c>
      <c r="L137" s="76" t="s">
        <v>116</v>
      </c>
      <c r="M137" s="76" t="s">
        <v>117</v>
      </c>
      <c r="N137" s="78" t="s">
        <v>11</v>
      </c>
    </row>
    <row r="138" spans="1:14" ht="11.25" customHeight="1" thickBot="1">
      <c r="A138" s="392"/>
      <c r="B138" s="393"/>
      <c r="C138" s="393"/>
      <c r="D138" s="393"/>
      <c r="E138" s="393"/>
      <c r="F138" s="393"/>
      <c r="G138" s="393"/>
      <c r="H138" s="393"/>
      <c r="I138" s="393"/>
      <c r="J138" s="393"/>
      <c r="K138" s="393"/>
      <c r="L138" s="393"/>
      <c r="M138" s="393"/>
      <c r="N138" s="394"/>
    </row>
    <row r="139" spans="1:14" ht="24" thickBot="1">
      <c r="A139" s="385" t="s">
        <v>214</v>
      </c>
      <c r="B139" s="386"/>
      <c r="C139" s="386"/>
      <c r="D139" s="386"/>
      <c r="E139" s="386"/>
      <c r="F139" s="386"/>
      <c r="G139" s="386"/>
      <c r="H139" s="386"/>
      <c r="I139" s="386"/>
      <c r="J139" s="386"/>
      <c r="K139" s="386"/>
      <c r="L139" s="386"/>
      <c r="M139" s="386"/>
      <c r="N139" s="387"/>
    </row>
    <row r="140" spans="1:14" ht="16.5" thickBot="1">
      <c r="A140" s="81">
        <v>40</v>
      </c>
      <c r="B140" s="379" t="s">
        <v>8</v>
      </c>
      <c r="C140" s="380"/>
      <c r="D140" s="380"/>
      <c r="E140" s="380"/>
      <c r="F140" s="380"/>
      <c r="G140" s="380"/>
      <c r="H140" s="380"/>
      <c r="I140" s="380"/>
      <c r="J140" s="380"/>
      <c r="K140" s="380"/>
      <c r="L140" s="380"/>
      <c r="M140" s="381"/>
      <c r="N140" s="82">
        <f>SUM(N141:O145)</f>
        <v>5649.0266666666666</v>
      </c>
    </row>
    <row r="141" spans="1:14" ht="60">
      <c r="A141" s="85">
        <v>40.1</v>
      </c>
      <c r="B141" s="90" t="s">
        <v>136</v>
      </c>
      <c r="C141" s="93" t="s">
        <v>137</v>
      </c>
      <c r="D141" s="92">
        <f>+D49</f>
        <v>1502.3333333333333</v>
      </c>
      <c r="E141" s="94">
        <v>0.45</v>
      </c>
      <c r="F141" s="94">
        <v>1</v>
      </c>
      <c r="G141" s="94">
        <v>0.1</v>
      </c>
      <c r="H141" s="88">
        <v>0</v>
      </c>
      <c r="I141" s="88">
        <f>+E141+F141+G141+H141</f>
        <v>1.55</v>
      </c>
      <c r="J141" s="88">
        <f>+E141*D141</f>
        <v>676.05</v>
      </c>
      <c r="K141" s="88">
        <f>+F141*D141</f>
        <v>1502.3333333333333</v>
      </c>
      <c r="L141" s="88">
        <f>+G141*D141</f>
        <v>150.23333333333332</v>
      </c>
      <c r="M141" s="88">
        <f>+H141*D141</f>
        <v>0</v>
      </c>
      <c r="N141" s="88">
        <f>+I141*D141</f>
        <v>2328.6166666666668</v>
      </c>
    </row>
    <row r="142" spans="1:14">
      <c r="A142" s="85">
        <v>40.200000000000003</v>
      </c>
      <c r="B142" s="90" t="s">
        <v>138</v>
      </c>
      <c r="C142" s="93" t="s">
        <v>139</v>
      </c>
      <c r="D142" s="92">
        <v>1</v>
      </c>
      <c r="E142" s="94">
        <v>0</v>
      </c>
      <c r="F142" s="94">
        <v>80.599999999999994</v>
      </c>
      <c r="G142" s="94">
        <v>20</v>
      </c>
      <c r="H142" s="88">
        <v>0</v>
      </c>
      <c r="I142" s="88">
        <f>+E142+F142+G142+H142</f>
        <v>100.6</v>
      </c>
      <c r="J142" s="88">
        <f>+E142*D142</f>
        <v>0</v>
      </c>
      <c r="K142" s="88">
        <f>+F142*D142</f>
        <v>80.599999999999994</v>
      </c>
      <c r="L142" s="88">
        <f>+G142*D142</f>
        <v>20</v>
      </c>
      <c r="M142" s="88">
        <f>+H142*D142</f>
        <v>0</v>
      </c>
      <c r="N142" s="88">
        <f>+I142*D142</f>
        <v>100.6</v>
      </c>
    </row>
    <row r="143" spans="1:14" ht="60">
      <c r="A143" s="85">
        <v>40.299999999999997</v>
      </c>
      <c r="B143" s="90" t="s">
        <v>140</v>
      </c>
      <c r="C143" s="93" t="s">
        <v>137</v>
      </c>
      <c r="D143" s="92">
        <f>+D141</f>
        <v>1502.3333333333333</v>
      </c>
      <c r="E143" s="94">
        <v>0.2</v>
      </c>
      <c r="F143" s="94">
        <v>0.05</v>
      </c>
      <c r="G143" s="94">
        <v>0.08</v>
      </c>
      <c r="H143" s="88">
        <v>0</v>
      </c>
      <c r="I143" s="88">
        <f>+E143+F143+G143+H143</f>
        <v>0.33</v>
      </c>
      <c r="J143" s="88">
        <f>+E143*D143</f>
        <v>300.46666666666664</v>
      </c>
      <c r="K143" s="88">
        <f>+F143*D143</f>
        <v>75.11666666666666</v>
      </c>
      <c r="L143" s="88">
        <f>+G143*D143</f>
        <v>120.18666666666667</v>
      </c>
      <c r="M143" s="88">
        <f>+H143*D143</f>
        <v>0</v>
      </c>
      <c r="N143" s="88">
        <f>+I143*D143</f>
        <v>495.77</v>
      </c>
    </row>
    <row r="144" spans="1:14" ht="75">
      <c r="A144" s="85">
        <v>40.4</v>
      </c>
      <c r="B144" s="90" t="s">
        <v>197</v>
      </c>
      <c r="C144" s="85" t="s">
        <v>137</v>
      </c>
      <c r="D144" s="87">
        <v>1074.6199999999999</v>
      </c>
      <c r="E144" s="88">
        <v>0.9</v>
      </c>
      <c r="F144" s="88">
        <v>1.2</v>
      </c>
      <c r="G144" s="88">
        <v>0.1</v>
      </c>
      <c r="H144" s="88">
        <v>0</v>
      </c>
      <c r="I144" s="88">
        <f>+E144+F144+G144+H144</f>
        <v>2.2000000000000002</v>
      </c>
      <c r="J144" s="88">
        <f>+E144*D144</f>
        <v>967.1579999999999</v>
      </c>
      <c r="K144" s="88">
        <f>+F144*D144</f>
        <v>1289.5439999999999</v>
      </c>
      <c r="L144" s="88">
        <f>+G144*D144</f>
        <v>107.46199999999999</v>
      </c>
      <c r="M144" s="88">
        <f>+H144*D144</f>
        <v>0</v>
      </c>
      <c r="N144" s="88">
        <f>+I144*D144</f>
        <v>2364.1639999999998</v>
      </c>
    </row>
    <row r="145" spans="1:16" ht="60.75" thickBot="1">
      <c r="A145" s="85">
        <v>40.5</v>
      </c>
      <c r="B145" s="90" t="s">
        <v>198</v>
      </c>
      <c r="C145" s="85" t="s">
        <v>137</v>
      </c>
      <c r="D145" s="87">
        <v>163.58000000000001</v>
      </c>
      <c r="E145" s="88">
        <v>0.9</v>
      </c>
      <c r="F145" s="88">
        <v>1.2</v>
      </c>
      <c r="G145" s="88">
        <v>0.1</v>
      </c>
      <c r="H145" s="88">
        <v>0</v>
      </c>
      <c r="I145" s="88">
        <f>+E145+F145+G145+H145</f>
        <v>2.2000000000000002</v>
      </c>
      <c r="J145" s="88">
        <f>+E145*D145</f>
        <v>147.22200000000001</v>
      </c>
      <c r="K145" s="88">
        <f>+F145*D145</f>
        <v>196.29600000000002</v>
      </c>
      <c r="L145" s="88">
        <f>+G145*D145</f>
        <v>16.358000000000001</v>
      </c>
      <c r="M145" s="88">
        <f>+H145*D145</f>
        <v>0</v>
      </c>
      <c r="N145" s="88">
        <f>+I145*D145</f>
        <v>359.87600000000003</v>
      </c>
    </row>
    <row r="146" spans="1:16" ht="16.5" thickBot="1">
      <c r="A146" s="95"/>
      <c r="B146" s="388" t="s">
        <v>160</v>
      </c>
      <c r="C146" s="389"/>
      <c r="D146" s="389"/>
      <c r="E146" s="389"/>
      <c r="F146" s="389"/>
      <c r="G146" s="389"/>
      <c r="H146" s="389"/>
      <c r="I146" s="389"/>
      <c r="J146" s="389"/>
      <c r="K146" s="389"/>
      <c r="L146" s="389"/>
      <c r="M146" s="390"/>
      <c r="N146" s="96">
        <f>+N73-N48+N140</f>
        <v>14318.575583333333</v>
      </c>
    </row>
    <row r="147" spans="1:16" s="102" customFormat="1" ht="15.75" customHeight="1" thickBot="1"/>
    <row r="148" spans="1:16" ht="24" thickBot="1">
      <c r="A148" s="385" t="s">
        <v>96</v>
      </c>
      <c r="B148" s="386"/>
      <c r="C148" s="386"/>
      <c r="D148" s="386"/>
      <c r="E148" s="386"/>
      <c r="F148" s="386"/>
      <c r="G148" s="386"/>
      <c r="H148" s="386"/>
      <c r="I148" s="386"/>
      <c r="J148" s="386"/>
      <c r="K148" s="386"/>
      <c r="L148" s="386"/>
      <c r="M148" s="386"/>
      <c r="N148" s="387"/>
    </row>
    <row r="149" spans="1:16" ht="16.5" thickBot="1">
      <c r="A149" s="81">
        <v>40</v>
      </c>
      <c r="B149" s="379" t="s">
        <v>8</v>
      </c>
      <c r="C149" s="380"/>
      <c r="D149" s="380"/>
      <c r="E149" s="380"/>
      <c r="F149" s="380"/>
      <c r="G149" s="380"/>
      <c r="H149" s="380"/>
      <c r="I149" s="380"/>
      <c r="J149" s="380"/>
      <c r="K149" s="380"/>
      <c r="L149" s="380"/>
      <c r="M149" s="381"/>
      <c r="N149" s="82">
        <f>SUM(N150:O153)</f>
        <v>1146.0300000000002</v>
      </c>
    </row>
    <row r="150" spans="1:16" ht="60">
      <c r="A150" s="85">
        <v>40.1</v>
      </c>
      <c r="B150" s="90" t="s">
        <v>162</v>
      </c>
      <c r="C150" s="93" t="s">
        <v>137</v>
      </c>
      <c r="D150" s="92">
        <f>+D87</f>
        <v>196</v>
      </c>
      <c r="E150" s="94">
        <v>0.45</v>
      </c>
      <c r="F150" s="94">
        <v>1</v>
      </c>
      <c r="G150" s="94">
        <v>0.1</v>
      </c>
      <c r="H150" s="94">
        <v>0</v>
      </c>
      <c r="I150" s="88">
        <f>+E150+F150+G150+H150</f>
        <v>1.55</v>
      </c>
      <c r="J150" s="88">
        <f>+E150*D150</f>
        <v>88.2</v>
      </c>
      <c r="K150" s="88">
        <f>+F150*D150</f>
        <v>196</v>
      </c>
      <c r="L150" s="88">
        <f>+G150*D150</f>
        <v>19.600000000000001</v>
      </c>
      <c r="M150" s="88">
        <f>+H150*D150</f>
        <v>0</v>
      </c>
      <c r="N150" s="88">
        <f>+I150*D150</f>
        <v>303.8</v>
      </c>
    </row>
    <row r="151" spans="1:16">
      <c r="A151" s="85">
        <v>40.200000000000003</v>
      </c>
      <c r="B151" s="90" t="s">
        <v>138</v>
      </c>
      <c r="C151" s="93" t="s">
        <v>139</v>
      </c>
      <c r="D151" s="92">
        <v>1</v>
      </c>
      <c r="E151" s="94">
        <v>0</v>
      </c>
      <c r="F151" s="94">
        <v>20.149999999999999</v>
      </c>
      <c r="G151" s="94">
        <v>5</v>
      </c>
      <c r="H151" s="94">
        <v>0</v>
      </c>
      <c r="I151" s="88">
        <f>+E151+F151+G151+H151</f>
        <v>25.15</v>
      </c>
      <c r="J151" s="88">
        <f>+E151*D151</f>
        <v>0</v>
      </c>
      <c r="K151" s="88">
        <f>+F151*D151</f>
        <v>20.149999999999999</v>
      </c>
      <c r="L151" s="88">
        <f>+G151*D151</f>
        <v>5</v>
      </c>
      <c r="M151" s="88">
        <f>+H151*D151</f>
        <v>0</v>
      </c>
      <c r="N151" s="88">
        <f>+I151*D151</f>
        <v>25.15</v>
      </c>
    </row>
    <row r="152" spans="1:16" ht="60">
      <c r="A152" s="85">
        <v>40.299999999999997</v>
      </c>
      <c r="B152" s="90" t="s">
        <v>163</v>
      </c>
      <c r="C152" s="93" t="s">
        <v>137</v>
      </c>
      <c r="D152" s="92">
        <f>+D150</f>
        <v>196</v>
      </c>
      <c r="E152" s="94">
        <v>0.2</v>
      </c>
      <c r="F152" s="94">
        <v>0.05</v>
      </c>
      <c r="G152" s="94">
        <v>0.08</v>
      </c>
      <c r="H152" s="94">
        <v>0</v>
      </c>
      <c r="I152" s="88">
        <f>+E152+F152+G152+H152</f>
        <v>0.33</v>
      </c>
      <c r="J152" s="88">
        <f>+E152*D152</f>
        <v>39.200000000000003</v>
      </c>
      <c r="K152" s="88">
        <f>+F152*D152</f>
        <v>9.8000000000000007</v>
      </c>
      <c r="L152" s="88">
        <f>+G152*D152</f>
        <v>15.68</v>
      </c>
      <c r="M152" s="88">
        <f>+H152*D152</f>
        <v>0</v>
      </c>
      <c r="N152" s="88">
        <f>+I152*D152</f>
        <v>64.680000000000007</v>
      </c>
    </row>
    <row r="153" spans="1:16" ht="75.75" thickBot="1">
      <c r="A153" s="85">
        <v>40.4</v>
      </c>
      <c r="B153" s="90" t="s">
        <v>197</v>
      </c>
      <c r="C153" s="85" t="s">
        <v>137</v>
      </c>
      <c r="D153" s="87">
        <f>+'Wood Rural'!Q604</f>
        <v>342</v>
      </c>
      <c r="E153" s="88">
        <v>0.9</v>
      </c>
      <c r="F153" s="88">
        <v>1.2</v>
      </c>
      <c r="G153" s="88">
        <v>0.1</v>
      </c>
      <c r="H153" s="88">
        <v>0</v>
      </c>
      <c r="I153" s="88">
        <f>+E153+F153+G153+H153</f>
        <v>2.2000000000000002</v>
      </c>
      <c r="J153" s="88">
        <f>+E153*D153</f>
        <v>307.8</v>
      </c>
      <c r="K153" s="88">
        <f>+F153*D153</f>
        <v>410.4</v>
      </c>
      <c r="L153" s="88">
        <f>+G153*D153</f>
        <v>34.200000000000003</v>
      </c>
      <c r="M153" s="88">
        <f>+H153*D153</f>
        <v>0</v>
      </c>
      <c r="N153" s="88">
        <f>+I153*D153</f>
        <v>752.40000000000009</v>
      </c>
    </row>
    <row r="154" spans="1:16" ht="16.5" thickBot="1">
      <c r="A154" s="95"/>
      <c r="B154" s="388" t="s">
        <v>160</v>
      </c>
      <c r="C154" s="389"/>
      <c r="D154" s="389"/>
      <c r="E154" s="389"/>
      <c r="F154" s="389"/>
      <c r="G154" s="389"/>
      <c r="H154" s="389"/>
      <c r="I154" s="389"/>
      <c r="J154" s="389"/>
      <c r="K154" s="389"/>
      <c r="L154" s="389"/>
      <c r="M154" s="390"/>
      <c r="N154" s="96">
        <f>+N106-N86+N149</f>
        <v>2149.161075</v>
      </c>
    </row>
    <row r="157" spans="1:16">
      <c r="A157" s="391"/>
      <c r="B157" s="391"/>
      <c r="C157" s="391"/>
      <c r="D157" s="391"/>
      <c r="E157" s="391"/>
      <c r="F157" s="391"/>
      <c r="G157" s="391"/>
      <c r="H157" s="391"/>
      <c r="I157" s="391"/>
      <c r="J157" s="391"/>
      <c r="K157" s="391"/>
      <c r="L157" s="391"/>
      <c r="M157" s="391"/>
      <c r="N157" s="391"/>
      <c r="O157" s="391"/>
      <c r="P157" s="391"/>
    </row>
    <row r="159" spans="1:16" ht="21">
      <c r="A159" s="344" t="s">
        <v>241</v>
      </c>
      <c r="B159" s="344"/>
      <c r="C159" s="344"/>
      <c r="D159" s="344"/>
      <c r="E159" s="344"/>
      <c r="F159" s="344"/>
      <c r="G159" s="344"/>
      <c r="H159" s="344"/>
      <c r="I159" s="344"/>
      <c r="J159" s="344"/>
      <c r="K159" s="344"/>
      <c r="L159" s="344"/>
      <c r="M159" s="344"/>
      <c r="N159" s="344"/>
    </row>
    <row r="160" spans="1:16" ht="16.5" thickBot="1"/>
    <row r="161" spans="1:14" ht="32.25" customHeight="1" thickBot="1">
      <c r="A161" s="345" t="s">
        <v>92</v>
      </c>
      <c r="B161" s="346"/>
      <c r="C161" s="346"/>
      <c r="D161" s="346"/>
      <c r="E161" s="346"/>
      <c r="F161" s="347"/>
      <c r="G161" s="348" t="s">
        <v>213</v>
      </c>
      <c r="H161" s="398"/>
      <c r="I161" s="398"/>
      <c r="J161" s="349"/>
      <c r="K161" s="350" t="s">
        <v>96</v>
      </c>
      <c r="L161" s="351"/>
      <c r="M161" s="348" t="s">
        <v>98</v>
      </c>
      <c r="N161" s="349"/>
    </row>
    <row r="162" spans="1:14" ht="21" customHeight="1">
      <c r="A162" s="328" t="s">
        <v>99</v>
      </c>
      <c r="B162" s="329"/>
      <c r="C162" s="329"/>
      <c r="D162" s="330"/>
      <c r="E162" s="331">
        <f>+G162+K162+M162</f>
        <v>19238.599658333333</v>
      </c>
      <c r="F162" s="332"/>
      <c r="G162" s="333">
        <f>+N181</f>
        <v>14289.168583333332</v>
      </c>
      <c r="H162" s="399"/>
      <c r="I162" s="399"/>
      <c r="J162" s="334"/>
      <c r="K162" s="333">
        <f>+K126</f>
        <v>2149.161075</v>
      </c>
      <c r="L162" s="335"/>
      <c r="M162" s="333">
        <f>+M126</f>
        <v>2800.27</v>
      </c>
      <c r="N162" s="334"/>
    </row>
    <row r="163" spans="1:14" ht="21.75" thickBot="1">
      <c r="A163" s="336" t="s">
        <v>100</v>
      </c>
      <c r="B163" s="337"/>
      <c r="C163" s="337"/>
      <c r="D163" s="337"/>
      <c r="E163" s="338">
        <f>+G163+K163</f>
        <v>14219.638958333331</v>
      </c>
      <c r="F163" s="339"/>
      <c r="G163" s="400">
        <f>+G127-N58+N176</f>
        <v>12453.370583333332</v>
      </c>
      <c r="H163" s="401"/>
      <c r="I163" s="401"/>
      <c r="J163" s="402"/>
      <c r="K163" s="340">
        <f>+K127</f>
        <v>1766.2683750000001</v>
      </c>
      <c r="L163" s="341"/>
      <c r="M163" s="400"/>
      <c r="N163" s="402"/>
    </row>
    <row r="164" spans="1:14" ht="21.75" thickBot="1">
      <c r="A164" s="53"/>
      <c r="B164" s="53"/>
      <c r="C164" s="53"/>
      <c r="D164" s="53"/>
      <c r="E164" s="67"/>
      <c r="F164" s="67"/>
      <c r="G164" s="68"/>
      <c r="H164" s="68"/>
      <c r="I164" s="69"/>
      <c r="J164" s="70"/>
      <c r="K164" s="69"/>
      <c r="L164" s="70"/>
      <c r="M164" s="68"/>
      <c r="N164" s="66"/>
    </row>
    <row r="165" spans="1:14" ht="21.75" thickBot="1">
      <c r="A165" s="359" t="s">
        <v>101</v>
      </c>
      <c r="B165" s="360"/>
      <c r="C165" s="360"/>
      <c r="D165" s="360"/>
      <c r="E165" s="331">
        <f>+E129-N59+N177+N178</f>
        <v>10837.237958333335</v>
      </c>
      <c r="F165" s="332"/>
      <c r="G165" s="71">
        <f>+E165/E162</f>
        <v>0.56330700522889199</v>
      </c>
      <c r="H165" s="68"/>
      <c r="I165" s="361">
        <f>+E162-E165</f>
        <v>8401.3616999999977</v>
      </c>
      <c r="J165" s="361"/>
      <c r="K165" s="357"/>
      <c r="L165" s="357"/>
      <c r="M165" s="357"/>
      <c r="N165" s="357"/>
    </row>
    <row r="166" spans="1:14" ht="21.75" thickBot="1">
      <c r="A166" s="352" t="s">
        <v>102</v>
      </c>
      <c r="B166" s="353"/>
      <c r="C166" s="353"/>
      <c r="D166" s="353"/>
      <c r="E166" s="354">
        <f>+E130-L59-L60-L61+L177+L178-L62-L63+L179+L180</f>
        <v>1384.9741833333337</v>
      </c>
      <c r="F166" s="355"/>
      <c r="G166" s="72">
        <f>+E166/E162</f>
        <v>7.198934475116138E-2</v>
      </c>
      <c r="H166" s="68"/>
      <c r="I166" s="362" t="s">
        <v>103</v>
      </c>
      <c r="J166" s="363"/>
      <c r="K166" s="363"/>
      <c r="L166" s="363"/>
      <c r="M166" s="364">
        <f>+E162-E165</f>
        <v>8401.3616999999977</v>
      </c>
      <c r="N166" s="365"/>
    </row>
    <row r="167" spans="1:14" ht="21">
      <c r="A167" s="352" t="s">
        <v>104</v>
      </c>
      <c r="B167" s="353"/>
      <c r="C167" s="353"/>
      <c r="D167" s="353"/>
      <c r="E167" s="354">
        <f>+E131-J59-J60-J61+J177+J178-J62-J63+J179+J180</f>
        <v>5824.1786416666655</v>
      </c>
      <c r="F167" s="355"/>
      <c r="G167" s="72">
        <f>+E167/E162</f>
        <v>0.30273402145170591</v>
      </c>
      <c r="H167" s="68"/>
      <c r="I167" s="356"/>
      <c r="J167" s="356"/>
      <c r="K167" s="69"/>
      <c r="L167" s="70"/>
      <c r="M167" s="68"/>
      <c r="N167" s="66"/>
    </row>
    <row r="168" spans="1:14" ht="21">
      <c r="A168" s="352" t="s">
        <v>105</v>
      </c>
      <c r="B168" s="353"/>
      <c r="C168" s="353"/>
      <c r="D168" s="353"/>
      <c r="E168" s="354">
        <f>+E132-K59-K60-K61+K177+K178-K62-K63+K179+K180</f>
        <v>10562.022833333333</v>
      </c>
      <c r="F168" s="355"/>
      <c r="G168" s="72">
        <f>+E168/E162</f>
        <v>0.54900164361798132</v>
      </c>
      <c r="H168" s="68"/>
      <c r="I168" s="69"/>
      <c r="J168" s="357">
        <f>+E166+E167+E168+E169</f>
        <v>18671.175658333334</v>
      </c>
      <c r="K168" s="358"/>
      <c r="L168" s="70"/>
      <c r="M168" s="357"/>
      <c r="N168" s="357"/>
    </row>
    <row r="169" spans="1:14" ht="21.75" thickBot="1">
      <c r="A169" s="336" t="s">
        <v>106</v>
      </c>
      <c r="B169" s="337"/>
      <c r="C169" s="337"/>
      <c r="D169" s="337"/>
      <c r="E169" s="338">
        <f>+E133</f>
        <v>900</v>
      </c>
      <c r="F169" s="339"/>
      <c r="G169" s="72">
        <f>+E169/E162</f>
        <v>4.6780951627638803E-2</v>
      </c>
      <c r="H169" s="68"/>
      <c r="I169" s="69"/>
      <c r="J169" s="357"/>
      <c r="K169" s="358"/>
      <c r="L169" s="70"/>
      <c r="M169" s="357"/>
      <c r="N169" s="357"/>
    </row>
    <row r="170" spans="1:14" ht="16.5" thickBot="1"/>
    <row r="171" spans="1:14" ht="16.5" thickBot="1">
      <c r="A171" s="366" t="s">
        <v>107</v>
      </c>
      <c r="B171" s="367"/>
      <c r="C171" s="367"/>
      <c r="D171" s="367"/>
      <c r="E171" s="367"/>
      <c r="F171" s="367"/>
      <c r="G171" s="367"/>
      <c r="H171" s="367"/>
      <c r="I171" s="367"/>
      <c r="J171" s="367"/>
      <c r="K171" s="367"/>
      <c r="L171" s="367"/>
      <c r="M171" s="367"/>
      <c r="N171" s="368"/>
    </row>
    <row r="172" spans="1:14">
      <c r="A172" s="369" t="s">
        <v>108</v>
      </c>
      <c r="B172" s="371" t="s">
        <v>109</v>
      </c>
      <c r="C172" s="371" t="s">
        <v>110</v>
      </c>
      <c r="D172" s="373" t="s">
        <v>111</v>
      </c>
      <c r="E172" s="375" t="s">
        <v>112</v>
      </c>
      <c r="F172" s="376"/>
      <c r="G172" s="376"/>
      <c r="H172" s="376"/>
      <c r="I172" s="376"/>
      <c r="J172" s="369" t="s">
        <v>113</v>
      </c>
      <c r="K172" s="371"/>
      <c r="L172" s="371"/>
      <c r="M172" s="371"/>
      <c r="N172" s="377"/>
    </row>
    <row r="173" spans="1:14" ht="26.25" thickBot="1">
      <c r="A173" s="370"/>
      <c r="B173" s="372"/>
      <c r="C173" s="372"/>
      <c r="D173" s="374"/>
      <c r="E173" s="75" t="s">
        <v>114</v>
      </c>
      <c r="F173" s="76" t="s">
        <v>115</v>
      </c>
      <c r="G173" s="76" t="s">
        <v>116</v>
      </c>
      <c r="H173" s="76" t="s">
        <v>117</v>
      </c>
      <c r="I173" s="77" t="s">
        <v>118</v>
      </c>
      <c r="J173" s="75" t="s">
        <v>114</v>
      </c>
      <c r="K173" s="76" t="s">
        <v>115</v>
      </c>
      <c r="L173" s="76" t="s">
        <v>116</v>
      </c>
      <c r="M173" s="76" t="s">
        <v>117</v>
      </c>
      <c r="N173" s="78" t="s">
        <v>11</v>
      </c>
    </row>
    <row r="174" spans="1:14" ht="16.5" thickBot="1">
      <c r="A174" s="392"/>
      <c r="B174" s="393"/>
      <c r="C174" s="393"/>
      <c r="D174" s="393"/>
      <c r="E174" s="393"/>
      <c r="F174" s="393"/>
      <c r="G174" s="393"/>
      <c r="H174" s="393"/>
      <c r="I174" s="393"/>
      <c r="J174" s="393"/>
      <c r="K174" s="393"/>
      <c r="L174" s="393"/>
      <c r="M174" s="393"/>
      <c r="N174" s="394"/>
    </row>
    <row r="175" spans="1:14" ht="24" thickBot="1">
      <c r="A175" s="385" t="s">
        <v>214</v>
      </c>
      <c r="B175" s="386"/>
      <c r="C175" s="386"/>
      <c r="D175" s="386"/>
      <c r="E175" s="386"/>
      <c r="F175" s="386"/>
      <c r="G175" s="386"/>
      <c r="H175" s="386"/>
      <c r="I175" s="386"/>
      <c r="J175" s="386"/>
      <c r="K175" s="386"/>
      <c r="L175" s="386"/>
      <c r="M175" s="386"/>
      <c r="N175" s="387"/>
    </row>
    <row r="176" spans="1:14" ht="16.5" thickBot="1">
      <c r="A176" s="81">
        <v>70</v>
      </c>
      <c r="B176" s="379" t="s">
        <v>7</v>
      </c>
      <c r="C176" s="380"/>
      <c r="D176" s="380"/>
      <c r="E176" s="380"/>
      <c r="F176" s="380"/>
      <c r="G176" s="380"/>
      <c r="H176" s="380"/>
      <c r="I176" s="380"/>
      <c r="J176" s="380"/>
      <c r="K176" s="380"/>
      <c r="L176" s="380"/>
      <c r="M176" s="381"/>
      <c r="N176" s="82">
        <f>+N177+N178+N179+N180</f>
        <v>1972.4273333333335</v>
      </c>
    </row>
    <row r="177" spans="1:16" ht="45">
      <c r="A177" s="85">
        <v>70.099999999999994</v>
      </c>
      <c r="B177" s="90" t="s">
        <v>216</v>
      </c>
      <c r="C177" s="93" t="s">
        <v>137</v>
      </c>
      <c r="D177" s="92">
        <f>+D59</f>
        <v>439.66666666666663</v>
      </c>
      <c r="E177" s="94">
        <v>0.45</v>
      </c>
      <c r="F177" s="94">
        <v>1</v>
      </c>
      <c r="G177" s="94">
        <v>0.1</v>
      </c>
      <c r="H177" s="94">
        <v>0</v>
      </c>
      <c r="I177" s="94">
        <f>+E177+F177+G177+H177</f>
        <v>1.55</v>
      </c>
      <c r="J177" s="94">
        <f>+E177*D177</f>
        <v>197.85</v>
      </c>
      <c r="K177" s="88">
        <f>+F177*D177</f>
        <v>439.66666666666663</v>
      </c>
      <c r="L177" s="88">
        <f>+G177*D177</f>
        <v>43.966666666666669</v>
      </c>
      <c r="M177" s="88">
        <f>+H177*D177</f>
        <v>0</v>
      </c>
      <c r="N177" s="88">
        <f>+I177*D177</f>
        <v>681.48333333333335</v>
      </c>
    </row>
    <row r="178" spans="1:16" ht="45">
      <c r="A178" s="85">
        <v>70.2</v>
      </c>
      <c r="B178" s="90" t="s">
        <v>200</v>
      </c>
      <c r="C178" s="85" t="s">
        <v>137</v>
      </c>
      <c r="D178" s="87">
        <v>505.72</v>
      </c>
      <c r="E178" s="88">
        <v>0.9</v>
      </c>
      <c r="F178" s="88">
        <v>1.2</v>
      </c>
      <c r="G178" s="88">
        <v>0.1</v>
      </c>
      <c r="H178" s="88">
        <v>0</v>
      </c>
      <c r="I178" s="88">
        <f>+E178+F178+G178+H178</f>
        <v>2.2000000000000002</v>
      </c>
      <c r="J178" s="88">
        <f>+E178*D178</f>
        <v>455.14800000000002</v>
      </c>
      <c r="K178" s="88">
        <f>+F178*D178</f>
        <v>606.86400000000003</v>
      </c>
      <c r="L178" s="88">
        <f>+G178*D178</f>
        <v>50.572000000000003</v>
      </c>
      <c r="M178" s="88">
        <f>+H178*D178</f>
        <v>0</v>
      </c>
      <c r="N178" s="88">
        <f>+I178*D178</f>
        <v>1112.5840000000001</v>
      </c>
    </row>
    <row r="179" spans="1:16" ht="17.25">
      <c r="A179" s="85">
        <v>70.400000000000006</v>
      </c>
      <c r="B179" s="101" t="s">
        <v>176</v>
      </c>
      <c r="C179" s="93" t="s">
        <v>122</v>
      </c>
      <c r="D179" s="92">
        <v>9.8000000000000007</v>
      </c>
      <c r="E179" s="88">
        <v>5.2</v>
      </c>
      <c r="F179" s="88">
        <v>6</v>
      </c>
      <c r="G179" s="88">
        <v>1.75</v>
      </c>
      <c r="H179" s="88">
        <v>0</v>
      </c>
      <c r="I179" s="88">
        <f>+E179+F179+G179+H179</f>
        <v>12.95</v>
      </c>
      <c r="J179" s="88">
        <f>+E179*D179</f>
        <v>50.960000000000008</v>
      </c>
      <c r="K179" s="88">
        <f>+F179*D179</f>
        <v>58.800000000000004</v>
      </c>
      <c r="L179" s="88">
        <f>+G179*D179</f>
        <v>17.150000000000002</v>
      </c>
      <c r="M179" s="88">
        <f>+H179*D179</f>
        <v>0</v>
      </c>
      <c r="N179" s="88">
        <f>+I179*D179</f>
        <v>126.91</v>
      </c>
    </row>
    <row r="180" spans="1:16" ht="30.75" thickBot="1">
      <c r="A180" s="85">
        <v>70.5</v>
      </c>
      <c r="B180" s="90" t="s">
        <v>165</v>
      </c>
      <c r="C180" s="93" t="s">
        <v>122</v>
      </c>
      <c r="D180" s="92">
        <v>9.8000000000000007</v>
      </c>
      <c r="E180" s="88">
        <v>1.5</v>
      </c>
      <c r="F180" s="88">
        <v>2.5</v>
      </c>
      <c r="G180" s="88">
        <v>1.25</v>
      </c>
      <c r="H180" s="88">
        <v>0</v>
      </c>
      <c r="I180" s="88">
        <f>+E180+F180+G180+H180</f>
        <v>5.25</v>
      </c>
      <c r="J180" s="88">
        <f>+E180*D180</f>
        <v>14.700000000000001</v>
      </c>
      <c r="K180" s="88">
        <f>+F180*D180</f>
        <v>24.5</v>
      </c>
      <c r="L180" s="88">
        <f>+G180*D180</f>
        <v>12.25</v>
      </c>
      <c r="M180" s="88">
        <f>+H180*D180</f>
        <v>0</v>
      </c>
      <c r="N180" s="88">
        <f>+I180*D180</f>
        <v>51.45</v>
      </c>
    </row>
    <row r="181" spans="1:16" ht="16.5" thickBot="1">
      <c r="A181" s="95"/>
      <c r="B181" s="388" t="s">
        <v>160</v>
      </c>
      <c r="C181" s="389"/>
      <c r="D181" s="389"/>
      <c r="E181" s="389"/>
      <c r="F181" s="389"/>
      <c r="G181" s="389"/>
      <c r="H181" s="389"/>
      <c r="I181" s="389"/>
      <c r="J181" s="389"/>
      <c r="K181" s="389"/>
      <c r="L181" s="389"/>
      <c r="M181" s="390"/>
      <c r="N181" s="96">
        <f>+N146-N58+N176</f>
        <v>14289.168583333332</v>
      </c>
    </row>
    <row r="182" spans="1:16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</row>
    <row r="183" spans="1:16">
      <c r="A183" s="391"/>
      <c r="B183" s="391"/>
      <c r="C183" s="391"/>
      <c r="D183" s="391"/>
      <c r="E183" s="391"/>
      <c r="F183" s="391"/>
      <c r="G183" s="391"/>
      <c r="H183" s="391"/>
      <c r="I183" s="391"/>
      <c r="J183" s="391"/>
      <c r="K183" s="391"/>
      <c r="L183" s="391"/>
      <c r="M183" s="391"/>
      <c r="N183" s="391"/>
      <c r="O183" s="391"/>
      <c r="P183" s="391"/>
    </row>
    <row r="185" spans="1:16" ht="21">
      <c r="A185" s="344" t="s">
        <v>242</v>
      </c>
      <c r="B185" s="344"/>
      <c r="C185" s="344"/>
      <c r="D185" s="344"/>
      <c r="E185" s="344"/>
      <c r="F185" s="344"/>
      <c r="G185" s="344"/>
      <c r="H185" s="344"/>
      <c r="I185" s="344"/>
      <c r="J185" s="344"/>
      <c r="K185" s="344"/>
      <c r="L185" s="344"/>
      <c r="M185" s="344"/>
      <c r="N185" s="344"/>
    </row>
    <row r="186" spans="1:16" ht="16.5" thickBot="1"/>
    <row r="187" spans="1:16" ht="32.25" customHeight="1" thickBot="1">
      <c r="A187" s="345" t="s">
        <v>92</v>
      </c>
      <c r="B187" s="346"/>
      <c r="C187" s="346"/>
      <c r="D187" s="346"/>
      <c r="E187" s="346"/>
      <c r="F187" s="347"/>
      <c r="G187" s="348" t="s">
        <v>213</v>
      </c>
      <c r="H187" s="398"/>
      <c r="I187" s="398"/>
      <c r="J187" s="349"/>
      <c r="K187" s="350" t="s">
        <v>96</v>
      </c>
      <c r="L187" s="351"/>
      <c r="M187" s="348" t="s">
        <v>98</v>
      </c>
      <c r="N187" s="349"/>
    </row>
    <row r="188" spans="1:16" ht="21" customHeight="1">
      <c r="A188" s="328" t="s">
        <v>99</v>
      </c>
      <c r="B188" s="329"/>
      <c r="C188" s="329"/>
      <c r="D188" s="330"/>
      <c r="E188" s="331">
        <f>+G188+K188+M188</f>
        <v>18695.914658333331</v>
      </c>
      <c r="F188" s="332"/>
      <c r="G188" s="333">
        <f>+N209</f>
        <v>13971.129783333332</v>
      </c>
      <c r="H188" s="399"/>
      <c r="I188" s="399"/>
      <c r="J188" s="334"/>
      <c r="K188" s="333">
        <f>+N219</f>
        <v>1924.5148749999998</v>
      </c>
      <c r="L188" s="335"/>
      <c r="M188" s="333">
        <f>+M162</f>
        <v>2800.27</v>
      </c>
      <c r="N188" s="334"/>
    </row>
    <row r="189" spans="1:16" ht="21.75" thickBot="1">
      <c r="A189" s="336" t="s">
        <v>100</v>
      </c>
      <c r="B189" s="337"/>
      <c r="C189" s="337"/>
      <c r="D189" s="337"/>
      <c r="E189" s="338">
        <f>+G189+K189</f>
        <v>13676.953958333332</v>
      </c>
      <c r="F189" s="339"/>
      <c r="G189" s="400">
        <f>+G163-N140+N202</f>
        <v>12135.331783333331</v>
      </c>
      <c r="H189" s="401"/>
      <c r="I189" s="401"/>
      <c r="J189" s="402"/>
      <c r="K189" s="340">
        <f>+K163-N149+N212</f>
        <v>1541.622175</v>
      </c>
      <c r="L189" s="341"/>
      <c r="M189" s="400"/>
      <c r="N189" s="402"/>
    </row>
    <row r="190" spans="1:16" ht="21.75" thickBot="1">
      <c r="A190" s="53"/>
      <c r="B190" s="53"/>
      <c r="C190" s="53"/>
      <c r="D190" s="53"/>
      <c r="E190" s="67"/>
      <c r="F190" s="67"/>
      <c r="G190" s="68"/>
      <c r="H190" s="68"/>
      <c r="I190" s="69"/>
      <c r="J190" s="70"/>
      <c r="K190" s="69"/>
      <c r="L190" s="70"/>
      <c r="M190" s="68"/>
      <c r="N190" s="66"/>
    </row>
    <row r="191" spans="1:16" ht="21.75" thickBot="1">
      <c r="A191" s="359" t="s">
        <v>101</v>
      </c>
      <c r="B191" s="360"/>
      <c r="C191" s="360"/>
      <c r="D191" s="360"/>
      <c r="E191" s="331">
        <f>+N54+N57+N93+N94+N203+N205+N207+N208+N213+N215+N218+N177+N178</f>
        <v>9278.9559583333357</v>
      </c>
      <c r="F191" s="332"/>
      <c r="G191" s="71">
        <f>+E191/E188</f>
        <v>0.49630928081913478</v>
      </c>
      <c r="H191" s="68"/>
      <c r="I191" s="361">
        <f>+E188-E191</f>
        <v>9416.9586999999956</v>
      </c>
      <c r="J191" s="361"/>
      <c r="K191" s="357"/>
      <c r="L191" s="357"/>
      <c r="M191" s="357"/>
      <c r="N191" s="357"/>
    </row>
    <row r="192" spans="1:16" ht="21.75" thickBot="1">
      <c r="A192" s="352" t="s">
        <v>102</v>
      </c>
      <c r="B192" s="353"/>
      <c r="C192" s="353"/>
      <c r="D192" s="353"/>
      <c r="E192" s="354">
        <f>+E166-L141-L142-L143-L144-L145+L203+L204+L205+L206+L207+L208-L150-L151-L152-L153+L213+L214+L215+L216+L217+L218</f>
        <v>1315.4231833333336</v>
      </c>
      <c r="F192" s="355"/>
      <c r="G192" s="72">
        <f>+E192/E188</f>
        <v>7.0358856861116981E-2</v>
      </c>
      <c r="H192" s="68"/>
      <c r="I192" s="362" t="s">
        <v>103</v>
      </c>
      <c r="J192" s="363"/>
      <c r="K192" s="363"/>
      <c r="L192" s="363"/>
      <c r="M192" s="364">
        <f>+E188-E191</f>
        <v>9416.9586999999956</v>
      </c>
      <c r="N192" s="365"/>
    </row>
    <row r="193" spans="1:14" ht="21">
      <c r="A193" s="352" t="s">
        <v>104</v>
      </c>
      <c r="B193" s="353"/>
      <c r="C193" s="353"/>
      <c r="D193" s="353"/>
      <c r="E193" s="354">
        <f>+E167-J141-J143-J142-J144-J145-J150-J151-J152-J153+J203+J204+J205+J206+J207+J208+J213+J214+J215+J216+J217+J218</f>
        <v>5459.8346416666645</v>
      </c>
      <c r="F193" s="355"/>
      <c r="G193" s="72">
        <f>+E193/E188</f>
        <v>0.29203356676818443</v>
      </c>
      <c r="H193" s="68"/>
      <c r="I193" s="356"/>
      <c r="J193" s="356"/>
      <c r="K193" s="69"/>
      <c r="L193" s="70"/>
      <c r="M193" s="68"/>
      <c r="N193" s="66"/>
    </row>
    <row r="194" spans="1:14" ht="21">
      <c r="A194" s="352" t="s">
        <v>105</v>
      </c>
      <c r="B194" s="353"/>
      <c r="C194" s="353"/>
      <c r="D194" s="353"/>
      <c r="E194" s="354">
        <f>+E168-K141-K142-K143-K144-K145-K150-K152-K151-K153+K203+K204+K205+K206+K207+K208+K213+K214+K215+K216+K217+K218</f>
        <v>10453.232833333332</v>
      </c>
      <c r="F194" s="355"/>
      <c r="G194" s="72">
        <f>+E194/E188</f>
        <v>0.55911855741564431</v>
      </c>
      <c r="H194" s="68"/>
      <c r="I194" s="69"/>
      <c r="J194" s="357">
        <f>+E192+E193+E194+E195</f>
        <v>18128.490658333329</v>
      </c>
      <c r="K194" s="358"/>
      <c r="L194" s="70"/>
      <c r="M194" s="357"/>
      <c r="N194" s="357"/>
    </row>
    <row r="195" spans="1:14" ht="21.75" thickBot="1">
      <c r="A195" s="336" t="s">
        <v>106</v>
      </c>
      <c r="B195" s="337"/>
      <c r="C195" s="337"/>
      <c r="D195" s="337"/>
      <c r="E195" s="338">
        <f>+E169</f>
        <v>900</v>
      </c>
      <c r="F195" s="339"/>
      <c r="G195" s="72">
        <f>+E195/E188</f>
        <v>4.8138859020670749E-2</v>
      </c>
      <c r="H195" s="68"/>
      <c r="I195" s="69"/>
      <c r="J195" s="357"/>
      <c r="K195" s="358"/>
      <c r="L195" s="70"/>
      <c r="M195" s="357"/>
      <c r="N195" s="357"/>
    </row>
    <row r="196" spans="1:14" ht="16.5" thickBot="1"/>
    <row r="197" spans="1:14" ht="16.5" thickBot="1">
      <c r="A197" s="366" t="s">
        <v>107</v>
      </c>
      <c r="B197" s="367"/>
      <c r="C197" s="367"/>
      <c r="D197" s="367"/>
      <c r="E197" s="367"/>
      <c r="F197" s="367"/>
      <c r="G197" s="367"/>
      <c r="H197" s="367"/>
      <c r="I197" s="367"/>
      <c r="J197" s="367"/>
      <c r="K197" s="367"/>
      <c r="L197" s="367"/>
      <c r="M197" s="367"/>
      <c r="N197" s="368"/>
    </row>
    <row r="198" spans="1:14">
      <c r="A198" s="369" t="s">
        <v>108</v>
      </c>
      <c r="B198" s="371" t="s">
        <v>109</v>
      </c>
      <c r="C198" s="371" t="s">
        <v>110</v>
      </c>
      <c r="D198" s="373" t="s">
        <v>111</v>
      </c>
      <c r="E198" s="375" t="s">
        <v>112</v>
      </c>
      <c r="F198" s="376"/>
      <c r="G198" s="376"/>
      <c r="H198" s="376"/>
      <c r="I198" s="376"/>
      <c r="J198" s="369" t="s">
        <v>113</v>
      </c>
      <c r="K198" s="371"/>
      <c r="L198" s="371"/>
      <c r="M198" s="371"/>
      <c r="N198" s="377"/>
    </row>
    <row r="199" spans="1:14" ht="26.25" thickBot="1">
      <c r="A199" s="370"/>
      <c r="B199" s="372"/>
      <c r="C199" s="372"/>
      <c r="D199" s="374"/>
      <c r="E199" s="75" t="s">
        <v>114</v>
      </c>
      <c r="F199" s="76" t="s">
        <v>115</v>
      </c>
      <c r="G199" s="76" t="s">
        <v>116</v>
      </c>
      <c r="H199" s="76" t="s">
        <v>117</v>
      </c>
      <c r="I199" s="77" t="s">
        <v>118</v>
      </c>
      <c r="J199" s="75" t="s">
        <v>114</v>
      </c>
      <c r="K199" s="76" t="s">
        <v>115</v>
      </c>
      <c r="L199" s="76" t="s">
        <v>116</v>
      </c>
      <c r="M199" s="76" t="s">
        <v>117</v>
      </c>
      <c r="N199" s="78" t="s">
        <v>11</v>
      </c>
    </row>
    <row r="200" spans="1:14" ht="11.25" customHeight="1" thickBot="1">
      <c r="A200" s="392"/>
      <c r="B200" s="393"/>
      <c r="C200" s="393"/>
      <c r="D200" s="393"/>
      <c r="E200" s="393"/>
      <c r="F200" s="393"/>
      <c r="G200" s="393"/>
      <c r="H200" s="393"/>
      <c r="I200" s="393"/>
      <c r="J200" s="393"/>
      <c r="K200" s="393"/>
      <c r="L200" s="393"/>
      <c r="M200" s="393"/>
      <c r="N200" s="394"/>
    </row>
    <row r="201" spans="1:14" ht="24" thickBot="1">
      <c r="A201" s="385" t="s">
        <v>214</v>
      </c>
      <c r="B201" s="386"/>
      <c r="C201" s="386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7"/>
    </row>
    <row r="202" spans="1:14" ht="16.5" thickBot="1">
      <c r="A202" s="81">
        <v>40</v>
      </c>
      <c r="B202" s="379" t="s">
        <v>8</v>
      </c>
      <c r="C202" s="380"/>
      <c r="D202" s="380"/>
      <c r="E202" s="380"/>
      <c r="F202" s="380"/>
      <c r="G202" s="380"/>
      <c r="H202" s="380"/>
      <c r="I202" s="380"/>
      <c r="J202" s="380"/>
      <c r="K202" s="380"/>
      <c r="L202" s="380"/>
      <c r="M202" s="381"/>
      <c r="N202" s="82">
        <f>SUM(N203:O208)</f>
        <v>5330.9878666666664</v>
      </c>
    </row>
    <row r="203" spans="1:14" ht="60">
      <c r="A203" s="85">
        <v>40.1</v>
      </c>
      <c r="B203" s="90" t="s">
        <v>136</v>
      </c>
      <c r="C203" s="93" t="s">
        <v>137</v>
      </c>
      <c r="D203" s="92">
        <f>+D49</f>
        <v>1502.3333333333333</v>
      </c>
      <c r="E203" s="94">
        <v>0.45</v>
      </c>
      <c r="F203" s="94">
        <v>1</v>
      </c>
      <c r="G203" s="94">
        <v>0.1</v>
      </c>
      <c r="H203" s="88">
        <v>0</v>
      </c>
      <c r="I203" s="88">
        <f t="shared" ref="I203:I208" si="6">+E203+F203+G203+H203</f>
        <v>1.55</v>
      </c>
      <c r="J203" s="88">
        <f t="shared" ref="J203:J208" si="7">+E203*D203</f>
        <v>676.05</v>
      </c>
      <c r="K203" s="88">
        <f t="shared" ref="K203:K208" si="8">+F203*D203</f>
        <v>1502.3333333333333</v>
      </c>
      <c r="L203" s="88">
        <f t="shared" ref="L203:L208" si="9">+G203*D203</f>
        <v>150.23333333333332</v>
      </c>
      <c r="M203" s="88">
        <f t="shared" ref="M203:M208" si="10">+H203*D203</f>
        <v>0</v>
      </c>
      <c r="N203" s="88">
        <f t="shared" ref="N203:N208" si="11">+I203*D203</f>
        <v>2328.6166666666668</v>
      </c>
    </row>
    <row r="204" spans="1:14">
      <c r="A204" s="85">
        <v>40.200000000000003</v>
      </c>
      <c r="B204" s="90" t="s">
        <v>138</v>
      </c>
      <c r="C204" s="93" t="s">
        <v>139</v>
      </c>
      <c r="D204" s="92">
        <v>1</v>
      </c>
      <c r="E204" s="94">
        <v>0</v>
      </c>
      <c r="F204" s="94">
        <v>80.599999999999994</v>
      </c>
      <c r="G204" s="94">
        <v>20</v>
      </c>
      <c r="H204" s="88">
        <v>0</v>
      </c>
      <c r="I204" s="88">
        <f t="shared" si="6"/>
        <v>100.6</v>
      </c>
      <c r="J204" s="88">
        <f t="shared" si="7"/>
        <v>0</v>
      </c>
      <c r="K204" s="88">
        <f t="shared" si="8"/>
        <v>80.599999999999994</v>
      </c>
      <c r="L204" s="88">
        <f t="shared" si="9"/>
        <v>20</v>
      </c>
      <c r="M204" s="88">
        <f t="shared" si="10"/>
        <v>0</v>
      </c>
      <c r="N204" s="88">
        <f t="shared" si="11"/>
        <v>100.6</v>
      </c>
    </row>
    <row r="205" spans="1:14" ht="60">
      <c r="A205" s="85">
        <v>40.299999999999997</v>
      </c>
      <c r="B205" s="90" t="s">
        <v>140</v>
      </c>
      <c r="C205" s="93" t="s">
        <v>137</v>
      </c>
      <c r="D205" s="92">
        <f>+D203</f>
        <v>1502.3333333333333</v>
      </c>
      <c r="E205" s="94">
        <v>0.2</v>
      </c>
      <c r="F205" s="94">
        <v>0.05</v>
      </c>
      <c r="G205" s="94">
        <v>0.08</v>
      </c>
      <c r="H205" s="88">
        <v>0</v>
      </c>
      <c r="I205" s="88">
        <f t="shared" si="6"/>
        <v>0.33</v>
      </c>
      <c r="J205" s="88">
        <f t="shared" si="7"/>
        <v>300.46666666666664</v>
      </c>
      <c r="K205" s="88">
        <f t="shared" si="8"/>
        <v>75.11666666666666</v>
      </c>
      <c r="L205" s="88">
        <f t="shared" si="9"/>
        <v>120.18666666666667</v>
      </c>
      <c r="M205" s="88">
        <f t="shared" si="10"/>
        <v>0</v>
      </c>
      <c r="N205" s="88">
        <f t="shared" si="11"/>
        <v>495.77</v>
      </c>
    </row>
    <row r="206" spans="1:14" ht="45">
      <c r="A206" s="85">
        <v>40.4</v>
      </c>
      <c r="B206" s="90" t="s">
        <v>141</v>
      </c>
      <c r="C206" s="93" t="s">
        <v>122</v>
      </c>
      <c r="D206" s="92">
        <f>+D52/2</f>
        <v>42.48</v>
      </c>
      <c r="E206" s="94">
        <v>5.5</v>
      </c>
      <c r="F206" s="94">
        <v>14.84</v>
      </c>
      <c r="G206" s="94">
        <v>0</v>
      </c>
      <c r="H206" s="88">
        <v>0</v>
      </c>
      <c r="I206" s="88">
        <f t="shared" si="6"/>
        <v>20.34</v>
      </c>
      <c r="J206" s="88">
        <f t="shared" si="7"/>
        <v>233.64</v>
      </c>
      <c r="K206" s="88">
        <f t="shared" si="8"/>
        <v>630.40319999999997</v>
      </c>
      <c r="L206" s="88">
        <f t="shared" si="9"/>
        <v>0</v>
      </c>
      <c r="M206" s="88">
        <f t="shared" si="10"/>
        <v>0</v>
      </c>
      <c r="N206" s="88">
        <f t="shared" si="11"/>
        <v>864.04319999999996</v>
      </c>
    </row>
    <row r="207" spans="1:14" ht="75">
      <c r="A207" s="85">
        <v>40.5</v>
      </c>
      <c r="B207" s="90" t="s">
        <v>197</v>
      </c>
      <c r="C207" s="85" t="s">
        <v>137</v>
      </c>
      <c r="D207" s="87">
        <f>(+D144)/2</f>
        <v>537.30999999999995</v>
      </c>
      <c r="E207" s="88">
        <v>0.9</v>
      </c>
      <c r="F207" s="88">
        <v>1.2</v>
      </c>
      <c r="G207" s="88">
        <v>0.1</v>
      </c>
      <c r="H207" s="88">
        <v>0</v>
      </c>
      <c r="I207" s="88">
        <f t="shared" si="6"/>
        <v>2.2000000000000002</v>
      </c>
      <c r="J207" s="88">
        <f t="shared" si="7"/>
        <v>483.57899999999995</v>
      </c>
      <c r="K207" s="88">
        <f t="shared" si="8"/>
        <v>644.77199999999993</v>
      </c>
      <c r="L207" s="88">
        <f t="shared" si="9"/>
        <v>53.730999999999995</v>
      </c>
      <c r="M207" s="88">
        <f t="shared" si="10"/>
        <v>0</v>
      </c>
      <c r="N207" s="88">
        <f t="shared" si="11"/>
        <v>1182.0819999999999</v>
      </c>
    </row>
    <row r="208" spans="1:14" ht="60.75" thickBot="1">
      <c r="A208" s="85">
        <v>40.6</v>
      </c>
      <c r="B208" s="90" t="s">
        <v>198</v>
      </c>
      <c r="C208" s="85" t="s">
        <v>137</v>
      </c>
      <c r="D208" s="87">
        <f>+D145</f>
        <v>163.58000000000001</v>
      </c>
      <c r="E208" s="88">
        <v>0.9</v>
      </c>
      <c r="F208" s="88">
        <v>1.2</v>
      </c>
      <c r="G208" s="88">
        <v>0.1</v>
      </c>
      <c r="H208" s="88">
        <v>0</v>
      </c>
      <c r="I208" s="88">
        <f t="shared" si="6"/>
        <v>2.2000000000000002</v>
      </c>
      <c r="J208" s="88">
        <f t="shared" si="7"/>
        <v>147.22200000000001</v>
      </c>
      <c r="K208" s="88">
        <f t="shared" si="8"/>
        <v>196.29600000000002</v>
      </c>
      <c r="L208" s="88">
        <f t="shared" si="9"/>
        <v>16.358000000000001</v>
      </c>
      <c r="M208" s="88">
        <f t="shared" si="10"/>
        <v>0</v>
      </c>
      <c r="N208" s="88">
        <f t="shared" si="11"/>
        <v>359.87600000000003</v>
      </c>
    </row>
    <row r="209" spans="1:14" ht="16.5" thickBot="1">
      <c r="A209" s="95"/>
      <c r="B209" s="388" t="s">
        <v>160</v>
      </c>
      <c r="C209" s="389"/>
      <c r="D209" s="389"/>
      <c r="E209" s="389"/>
      <c r="F209" s="389"/>
      <c r="G209" s="389"/>
      <c r="H209" s="389"/>
      <c r="I209" s="389"/>
      <c r="J209" s="389"/>
      <c r="K209" s="389"/>
      <c r="L209" s="389"/>
      <c r="M209" s="390"/>
      <c r="N209" s="96">
        <f>+N181-N140+N202</f>
        <v>13971.129783333332</v>
      </c>
    </row>
    <row r="210" spans="1:14" s="102" customFormat="1" ht="15.75" customHeight="1" thickBot="1"/>
    <row r="211" spans="1:14" ht="24" thickBot="1">
      <c r="A211" s="385" t="s">
        <v>96</v>
      </c>
      <c r="B211" s="386"/>
      <c r="C211" s="386"/>
      <c r="D211" s="386"/>
      <c r="E211" s="386"/>
      <c r="F211" s="386"/>
      <c r="G211" s="386"/>
      <c r="H211" s="386"/>
      <c r="I211" s="386"/>
      <c r="J211" s="386"/>
      <c r="K211" s="386"/>
      <c r="L211" s="386"/>
      <c r="M211" s="386"/>
      <c r="N211" s="387"/>
    </row>
    <row r="212" spans="1:14" ht="16.5" thickBot="1">
      <c r="A212" s="81">
        <v>40</v>
      </c>
      <c r="B212" s="379" t="s">
        <v>8</v>
      </c>
      <c r="C212" s="380"/>
      <c r="D212" s="380"/>
      <c r="E212" s="380"/>
      <c r="F212" s="380"/>
      <c r="G212" s="380"/>
      <c r="H212" s="380"/>
      <c r="I212" s="380"/>
      <c r="J212" s="380"/>
      <c r="K212" s="380"/>
      <c r="L212" s="380"/>
      <c r="M212" s="381"/>
      <c r="N212" s="82">
        <f>SUM(N213:O218)</f>
        <v>921.38379999999995</v>
      </c>
    </row>
    <row r="213" spans="1:14" ht="60">
      <c r="A213" s="85">
        <v>40.1</v>
      </c>
      <c r="B213" s="90" t="s">
        <v>162</v>
      </c>
      <c r="C213" s="93" t="s">
        <v>137</v>
      </c>
      <c r="D213" s="92">
        <f>+D87</f>
        <v>196</v>
      </c>
      <c r="E213" s="94">
        <v>0.45</v>
      </c>
      <c r="F213" s="94">
        <v>1</v>
      </c>
      <c r="G213" s="94">
        <v>0.1</v>
      </c>
      <c r="H213" s="94">
        <v>0</v>
      </c>
      <c r="I213" s="88">
        <f t="shared" ref="I213:I218" si="12">+E213+F213+G213+H213</f>
        <v>1.55</v>
      </c>
      <c r="J213" s="88">
        <f t="shared" ref="J213:J218" si="13">+E213*D213</f>
        <v>88.2</v>
      </c>
      <c r="K213" s="88">
        <f t="shared" ref="K213:K218" si="14">+F213*D213</f>
        <v>196</v>
      </c>
      <c r="L213" s="88">
        <f t="shared" ref="L213:L218" si="15">+G213*D213</f>
        <v>19.600000000000001</v>
      </c>
      <c r="M213" s="88">
        <f t="shared" ref="M213:M218" si="16">+H213*D213</f>
        <v>0</v>
      </c>
      <c r="N213" s="88">
        <f t="shared" ref="N213:N218" si="17">+I213*D213</f>
        <v>303.8</v>
      </c>
    </row>
    <row r="214" spans="1:14">
      <c r="A214" s="85">
        <v>40.200000000000003</v>
      </c>
      <c r="B214" s="90" t="s">
        <v>138</v>
      </c>
      <c r="C214" s="93" t="s">
        <v>139</v>
      </c>
      <c r="D214" s="92">
        <v>1</v>
      </c>
      <c r="E214" s="94">
        <v>0</v>
      </c>
      <c r="F214" s="94">
        <v>20.149999999999999</v>
      </c>
      <c r="G214" s="94">
        <v>5</v>
      </c>
      <c r="H214" s="94">
        <v>0</v>
      </c>
      <c r="I214" s="88">
        <f t="shared" si="12"/>
        <v>25.15</v>
      </c>
      <c r="J214" s="88">
        <f t="shared" si="13"/>
        <v>0</v>
      </c>
      <c r="K214" s="88">
        <f t="shared" si="14"/>
        <v>20.149999999999999</v>
      </c>
      <c r="L214" s="88">
        <f t="shared" si="15"/>
        <v>5</v>
      </c>
      <c r="M214" s="88">
        <f t="shared" si="16"/>
        <v>0</v>
      </c>
      <c r="N214" s="88">
        <f t="shared" si="17"/>
        <v>25.15</v>
      </c>
    </row>
    <row r="215" spans="1:14" ht="60">
      <c r="A215" s="85">
        <v>40.299999999999997</v>
      </c>
      <c r="B215" s="90" t="s">
        <v>163</v>
      </c>
      <c r="C215" s="93" t="s">
        <v>137</v>
      </c>
      <c r="D215" s="92">
        <f>+D213</f>
        <v>196</v>
      </c>
      <c r="E215" s="94">
        <v>0.2</v>
      </c>
      <c r="F215" s="94">
        <v>0.05</v>
      </c>
      <c r="G215" s="94">
        <v>0.08</v>
      </c>
      <c r="H215" s="94">
        <v>0</v>
      </c>
      <c r="I215" s="88">
        <f t="shared" si="12"/>
        <v>0.33</v>
      </c>
      <c r="J215" s="88">
        <f t="shared" si="13"/>
        <v>39.200000000000003</v>
      </c>
      <c r="K215" s="88">
        <f t="shared" si="14"/>
        <v>9.8000000000000007</v>
      </c>
      <c r="L215" s="88">
        <f t="shared" si="15"/>
        <v>15.68</v>
      </c>
      <c r="M215" s="88">
        <f t="shared" si="16"/>
        <v>0</v>
      </c>
      <c r="N215" s="88">
        <f t="shared" si="17"/>
        <v>64.680000000000007</v>
      </c>
    </row>
    <row r="216" spans="1:14" ht="45">
      <c r="A216" s="85">
        <v>40.4</v>
      </c>
      <c r="B216" s="90" t="s">
        <v>141</v>
      </c>
      <c r="C216" s="93" t="s">
        <v>122</v>
      </c>
      <c r="D216" s="92">
        <f>13.14/2</f>
        <v>6.57</v>
      </c>
      <c r="E216" s="94">
        <v>5.5</v>
      </c>
      <c r="F216" s="94">
        <v>14.84</v>
      </c>
      <c r="G216" s="94">
        <v>0</v>
      </c>
      <c r="H216" s="94">
        <v>0</v>
      </c>
      <c r="I216" s="88">
        <f t="shared" si="12"/>
        <v>20.34</v>
      </c>
      <c r="J216" s="88">
        <f t="shared" si="13"/>
        <v>36.135000000000005</v>
      </c>
      <c r="K216" s="88">
        <f t="shared" si="14"/>
        <v>97.498800000000003</v>
      </c>
      <c r="L216" s="88">
        <f t="shared" si="15"/>
        <v>0</v>
      </c>
      <c r="M216" s="88">
        <f t="shared" si="16"/>
        <v>0</v>
      </c>
      <c r="N216" s="88">
        <f t="shared" si="17"/>
        <v>133.63380000000001</v>
      </c>
    </row>
    <row r="217" spans="1:14" ht="30">
      <c r="A217" s="85">
        <v>40.5</v>
      </c>
      <c r="B217" s="90" t="s">
        <v>173</v>
      </c>
      <c r="C217" s="85" t="s">
        <v>122</v>
      </c>
      <c r="D217" s="87">
        <v>0.64</v>
      </c>
      <c r="E217" s="88">
        <v>5.25</v>
      </c>
      <c r="F217" s="88">
        <v>20.75</v>
      </c>
      <c r="G217" s="88">
        <v>2</v>
      </c>
      <c r="H217" s="88">
        <v>0</v>
      </c>
      <c r="I217" s="88">
        <f t="shared" si="12"/>
        <v>28</v>
      </c>
      <c r="J217" s="88">
        <f t="shared" si="13"/>
        <v>3.36</v>
      </c>
      <c r="K217" s="88">
        <f t="shared" si="14"/>
        <v>13.280000000000001</v>
      </c>
      <c r="L217" s="88">
        <f t="shared" si="15"/>
        <v>1.28</v>
      </c>
      <c r="M217" s="88">
        <f t="shared" si="16"/>
        <v>0</v>
      </c>
      <c r="N217" s="88">
        <f t="shared" si="17"/>
        <v>17.920000000000002</v>
      </c>
    </row>
    <row r="218" spans="1:14" ht="75.75" thickBot="1">
      <c r="A218" s="85">
        <v>40.6</v>
      </c>
      <c r="B218" s="90" t="s">
        <v>197</v>
      </c>
      <c r="C218" s="85" t="s">
        <v>137</v>
      </c>
      <c r="D218" s="87">
        <f>+D153/2</f>
        <v>171</v>
      </c>
      <c r="E218" s="88">
        <v>0.9</v>
      </c>
      <c r="F218" s="88">
        <v>1.2</v>
      </c>
      <c r="G218" s="88">
        <v>0.1</v>
      </c>
      <c r="H218" s="88">
        <v>0</v>
      </c>
      <c r="I218" s="88">
        <f t="shared" si="12"/>
        <v>2.2000000000000002</v>
      </c>
      <c r="J218" s="88">
        <f t="shared" si="13"/>
        <v>153.9</v>
      </c>
      <c r="K218" s="88">
        <f t="shared" si="14"/>
        <v>205.2</v>
      </c>
      <c r="L218" s="88">
        <f t="shared" si="15"/>
        <v>17.100000000000001</v>
      </c>
      <c r="M218" s="88">
        <f t="shared" si="16"/>
        <v>0</v>
      </c>
      <c r="N218" s="88">
        <f t="shared" si="17"/>
        <v>376.20000000000005</v>
      </c>
    </row>
    <row r="219" spans="1:14" ht="16.5" thickBot="1">
      <c r="A219" s="95"/>
      <c r="B219" s="388" t="s">
        <v>160</v>
      </c>
      <c r="C219" s="389"/>
      <c r="D219" s="389"/>
      <c r="E219" s="389"/>
      <c r="F219" s="389"/>
      <c r="G219" s="389"/>
      <c r="H219" s="389"/>
      <c r="I219" s="389"/>
      <c r="J219" s="389"/>
      <c r="K219" s="389"/>
      <c r="L219" s="389"/>
      <c r="M219" s="390"/>
      <c r="N219" s="96">
        <f>+N154-N149+N212</f>
        <v>1924.5148749999998</v>
      </c>
    </row>
  </sheetData>
  <dataConsolidate/>
  <mergeCells count="217">
    <mergeCell ref="B219:M219"/>
    <mergeCell ref="A200:N200"/>
    <mergeCell ref="A201:N201"/>
    <mergeCell ref="B202:M202"/>
    <mergeCell ref="B209:M209"/>
    <mergeCell ref="A211:N211"/>
    <mergeCell ref="B212:M212"/>
    <mergeCell ref="A197:N197"/>
    <mergeCell ref="A198:A199"/>
    <mergeCell ref="B198:B199"/>
    <mergeCell ref="C198:C199"/>
    <mergeCell ref="D198:D199"/>
    <mergeCell ref="E198:I198"/>
    <mergeCell ref="J198:N198"/>
    <mergeCell ref="A194:D194"/>
    <mergeCell ref="E194:F194"/>
    <mergeCell ref="J194:K194"/>
    <mergeCell ref="M194:N194"/>
    <mergeCell ref="A195:D195"/>
    <mergeCell ref="E195:F195"/>
    <mergeCell ref="J195:K195"/>
    <mergeCell ref="M195:N195"/>
    <mergeCell ref="A192:D192"/>
    <mergeCell ref="E192:F192"/>
    <mergeCell ref="I192:L192"/>
    <mergeCell ref="M192:N192"/>
    <mergeCell ref="A193:D193"/>
    <mergeCell ref="E193:F193"/>
    <mergeCell ref="I193:J193"/>
    <mergeCell ref="A189:D189"/>
    <mergeCell ref="E189:F189"/>
    <mergeCell ref="G189:J189"/>
    <mergeCell ref="K189:L189"/>
    <mergeCell ref="M189:N189"/>
    <mergeCell ref="A191:D191"/>
    <mergeCell ref="E191:F191"/>
    <mergeCell ref="I191:J191"/>
    <mergeCell ref="K191:N191"/>
    <mergeCell ref="A187:F187"/>
    <mergeCell ref="G187:J187"/>
    <mergeCell ref="K187:L187"/>
    <mergeCell ref="M187:N187"/>
    <mergeCell ref="A188:D188"/>
    <mergeCell ref="E188:F188"/>
    <mergeCell ref="G188:J188"/>
    <mergeCell ref="K188:L188"/>
    <mergeCell ref="M188:N188"/>
    <mergeCell ref="A174:N174"/>
    <mergeCell ref="A175:N175"/>
    <mergeCell ref="B176:M176"/>
    <mergeCell ref="B181:M181"/>
    <mergeCell ref="A183:P183"/>
    <mergeCell ref="A185:N185"/>
    <mergeCell ref="A172:A173"/>
    <mergeCell ref="B172:B173"/>
    <mergeCell ref="C172:C173"/>
    <mergeCell ref="D172:D173"/>
    <mergeCell ref="E172:I172"/>
    <mergeCell ref="J172:N172"/>
    <mergeCell ref="M168:N168"/>
    <mergeCell ref="A169:D169"/>
    <mergeCell ref="E169:F169"/>
    <mergeCell ref="J169:K169"/>
    <mergeCell ref="M169:N169"/>
    <mergeCell ref="A171:N171"/>
    <mergeCell ref="A167:D167"/>
    <mergeCell ref="E167:F167"/>
    <mergeCell ref="I167:J167"/>
    <mergeCell ref="A168:D168"/>
    <mergeCell ref="E168:F168"/>
    <mergeCell ref="J168:K168"/>
    <mergeCell ref="A165:D165"/>
    <mergeCell ref="E165:F165"/>
    <mergeCell ref="I165:J165"/>
    <mergeCell ref="K165:N165"/>
    <mergeCell ref="A166:D166"/>
    <mergeCell ref="E166:F166"/>
    <mergeCell ref="I166:L166"/>
    <mergeCell ref="M166:N166"/>
    <mergeCell ref="A162:D162"/>
    <mergeCell ref="E162:F162"/>
    <mergeCell ref="G162:J162"/>
    <mergeCell ref="K162:L162"/>
    <mergeCell ref="M162:N162"/>
    <mergeCell ref="A163:D163"/>
    <mergeCell ref="E163:F163"/>
    <mergeCell ref="G163:J163"/>
    <mergeCell ref="K163:L163"/>
    <mergeCell ref="M163:N163"/>
    <mergeCell ref="B154:M154"/>
    <mergeCell ref="A157:P157"/>
    <mergeCell ref="A159:N159"/>
    <mergeCell ref="A161:F161"/>
    <mergeCell ref="G161:J161"/>
    <mergeCell ref="K161:L161"/>
    <mergeCell ref="M161:N161"/>
    <mergeCell ref="A138:N138"/>
    <mergeCell ref="A139:N139"/>
    <mergeCell ref="B140:M140"/>
    <mergeCell ref="B146:M146"/>
    <mergeCell ref="A148:N148"/>
    <mergeCell ref="B149:M149"/>
    <mergeCell ref="A135:N135"/>
    <mergeCell ref="A136:A137"/>
    <mergeCell ref="B136:B137"/>
    <mergeCell ref="C136:C137"/>
    <mergeCell ref="D136:D137"/>
    <mergeCell ref="E136:I136"/>
    <mergeCell ref="J136:N136"/>
    <mergeCell ref="A132:D132"/>
    <mergeCell ref="E132:F132"/>
    <mergeCell ref="J132:K132"/>
    <mergeCell ref="M132:N132"/>
    <mergeCell ref="A133:D133"/>
    <mergeCell ref="E133:F133"/>
    <mergeCell ref="J133:K133"/>
    <mergeCell ref="M133:N133"/>
    <mergeCell ref="A130:D130"/>
    <mergeCell ref="E130:F130"/>
    <mergeCell ref="I130:L130"/>
    <mergeCell ref="M130:N130"/>
    <mergeCell ref="A131:D131"/>
    <mergeCell ref="E131:F131"/>
    <mergeCell ref="I131:J131"/>
    <mergeCell ref="A127:D127"/>
    <mergeCell ref="E127:F127"/>
    <mergeCell ref="G127:J127"/>
    <mergeCell ref="K127:L127"/>
    <mergeCell ref="M127:N127"/>
    <mergeCell ref="A129:D129"/>
    <mergeCell ref="E129:F129"/>
    <mergeCell ref="I129:J129"/>
    <mergeCell ref="K129:N129"/>
    <mergeCell ref="A123:N123"/>
    <mergeCell ref="A125:F125"/>
    <mergeCell ref="G125:J125"/>
    <mergeCell ref="K125:L125"/>
    <mergeCell ref="M125:N125"/>
    <mergeCell ref="A126:D126"/>
    <mergeCell ref="E126:F126"/>
    <mergeCell ref="G126:J126"/>
    <mergeCell ref="K126:L126"/>
    <mergeCell ref="M126:N126"/>
    <mergeCell ref="A108:N108"/>
    <mergeCell ref="B109:M109"/>
    <mergeCell ref="B115:M115"/>
    <mergeCell ref="B117:M117"/>
    <mergeCell ref="B119:M119"/>
    <mergeCell ref="A121:P121"/>
    <mergeCell ref="B92:M92"/>
    <mergeCell ref="B96:M96"/>
    <mergeCell ref="B99:M99"/>
    <mergeCell ref="B101:M101"/>
    <mergeCell ref="B104:M104"/>
    <mergeCell ref="B106:M106"/>
    <mergeCell ref="B73:M73"/>
    <mergeCell ref="A75:N75"/>
    <mergeCell ref="B76:M76"/>
    <mergeCell ref="B79:M79"/>
    <mergeCell ref="B83:M83"/>
    <mergeCell ref="B86:M86"/>
    <mergeCell ref="B53:M53"/>
    <mergeCell ref="B56:M56"/>
    <mergeCell ref="B58:M58"/>
    <mergeCell ref="B64:M64"/>
    <mergeCell ref="B68:M68"/>
    <mergeCell ref="B71:M71"/>
    <mergeCell ref="A33:N33"/>
    <mergeCell ref="A34:N34"/>
    <mergeCell ref="B35:M35"/>
    <mergeCell ref="B38:M38"/>
    <mergeCell ref="B42:M42"/>
    <mergeCell ref="B48:M48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4"/>
  <sheetViews>
    <sheetView showGridLines="0" topLeftCell="A7" zoomScale="90" zoomScaleNormal="90" workbookViewId="0">
      <selection activeCell="K15" sqref="K15"/>
    </sheetView>
  </sheetViews>
  <sheetFormatPr baseColWidth="10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3.25">
      <c r="A2" s="343" t="s">
        <v>248</v>
      </c>
      <c r="B2" s="343"/>
      <c r="C2" s="343"/>
      <c r="D2" s="343"/>
      <c r="E2" s="343"/>
      <c r="F2" s="343"/>
      <c r="G2" s="343"/>
      <c r="H2" s="343"/>
      <c r="I2" s="343"/>
      <c r="J2" s="343"/>
      <c r="K2" s="343"/>
      <c r="L2" s="343"/>
      <c r="M2" s="343"/>
      <c r="N2" s="343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4" t="s">
        <v>243</v>
      </c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5" t="s">
        <v>92</v>
      </c>
      <c r="B20" s="346"/>
      <c r="C20" s="346"/>
      <c r="D20" s="346"/>
      <c r="E20" s="346"/>
      <c r="F20" s="347"/>
      <c r="G20" s="348" t="s">
        <v>213</v>
      </c>
      <c r="H20" s="398"/>
      <c r="I20" s="398"/>
      <c r="J20" s="349"/>
      <c r="K20" s="350" t="s">
        <v>96</v>
      </c>
      <c r="L20" s="351"/>
      <c r="M20" s="348" t="s">
        <v>98</v>
      </c>
      <c r="N20" s="349"/>
      <c r="O20" s="56"/>
      <c r="P20" s="57"/>
    </row>
    <row r="21" spans="1:16" ht="21">
      <c r="A21" s="328" t="s">
        <v>99</v>
      </c>
      <c r="B21" s="329"/>
      <c r="C21" s="329"/>
      <c r="D21" s="330"/>
      <c r="E21" s="331">
        <f>+G21+K21+M21</f>
        <v>16293.768475000003</v>
      </c>
      <c r="F21" s="332"/>
      <c r="G21" s="333">
        <f>+N68</f>
        <v>11811.549800000003</v>
      </c>
      <c r="H21" s="399"/>
      <c r="I21" s="399"/>
      <c r="J21" s="334"/>
      <c r="K21" s="333">
        <f>+N101</f>
        <v>1681.9486749999999</v>
      </c>
      <c r="L21" s="335"/>
      <c r="M21" s="333">
        <f>+N114</f>
        <v>2800.27</v>
      </c>
      <c r="N21" s="334"/>
      <c r="O21" s="60"/>
      <c r="P21" s="61"/>
    </row>
    <row r="22" spans="1:16" ht="21.75" thickBot="1">
      <c r="A22" s="336" t="s">
        <v>100</v>
      </c>
      <c r="B22" s="337"/>
      <c r="C22" s="337"/>
      <c r="D22" s="337"/>
      <c r="E22" s="338">
        <f>+G22+K22</f>
        <v>11584.494625000001</v>
      </c>
      <c r="F22" s="339"/>
      <c r="G22" s="400">
        <f>+N47+N52+N55+N57+N59+N63</f>
        <v>10393.728650000001</v>
      </c>
      <c r="H22" s="401"/>
      <c r="I22" s="401"/>
      <c r="J22" s="402"/>
      <c r="K22" s="340">
        <f>+N81+N87+N94+N96</f>
        <v>1190.7659749999998</v>
      </c>
      <c r="L22" s="341"/>
      <c r="M22" s="400"/>
      <c r="N22" s="402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59" t="s">
        <v>101</v>
      </c>
      <c r="B24" s="360"/>
      <c r="C24" s="360"/>
      <c r="D24" s="360"/>
      <c r="E24" s="331">
        <f>+N48+N50+N53+N56+N82+N84+N88+N89</f>
        <v>5566.7306250000011</v>
      </c>
      <c r="F24" s="332"/>
      <c r="G24" s="71">
        <f>+E24/E21</f>
        <v>0.34164782895627832</v>
      </c>
      <c r="H24" s="68"/>
      <c r="I24" s="361">
        <f>+E21-E24</f>
        <v>10727.037850000001</v>
      </c>
      <c r="J24" s="361"/>
      <c r="K24" s="357"/>
      <c r="L24" s="357"/>
      <c r="M24" s="357"/>
      <c r="N24" s="357"/>
      <c r="O24" s="66"/>
      <c r="P24" s="66"/>
    </row>
    <row r="25" spans="1:16" ht="21.75" thickBot="1">
      <c r="A25" s="352" t="s">
        <v>102</v>
      </c>
      <c r="B25" s="353"/>
      <c r="C25" s="353"/>
      <c r="D25" s="353"/>
      <c r="E25" s="354">
        <f>+L36+L37+L39+L40+L41+L43+L44+L45+L46+L48+L49+L50+L51+L53+L54+L56+L58+L60+L61+L62+L64+L65+L67+L72+L73+L75+L76+L77+L79+L80+L82+L83+L84+L85+L86+L88+L89+L90+L92+L93+L95+L97+L98+L100+L107+L105+L106+L108+L109+L111+L113</f>
        <v>1238.6440666666667</v>
      </c>
      <c r="F25" s="355"/>
      <c r="G25" s="72">
        <f>+E25/E21</f>
        <v>7.6019495954367702E-2</v>
      </c>
      <c r="H25" s="68"/>
      <c r="I25" s="362" t="s">
        <v>103</v>
      </c>
      <c r="J25" s="363"/>
      <c r="K25" s="363"/>
      <c r="L25" s="363"/>
      <c r="M25" s="364">
        <f>+E21-E24</f>
        <v>10727.037850000001</v>
      </c>
      <c r="N25" s="365"/>
      <c r="O25" s="66"/>
      <c r="P25" s="66"/>
    </row>
    <row r="26" spans="1:16" ht="21">
      <c r="A26" s="352" t="s">
        <v>104</v>
      </c>
      <c r="B26" s="353"/>
      <c r="C26" s="353"/>
      <c r="D26" s="353"/>
      <c r="E26" s="354">
        <f>+J36+J37+J39+J40+J41+J44+J43+J45+J46+J48+J49+J50+J51+J53+J54+J56+J58+J60+J61+J62+J64+J65+J67+J72+J73+J75+J76+J77+J79+J80+J82+J83+J84+J85+J86+J88+J89+J90+J92+J93+J95+J97+J98+J100+J105+J106+J108+J107+J109+J111+J113</f>
        <v>4818.5382416666671</v>
      </c>
      <c r="F26" s="355"/>
      <c r="G26" s="72">
        <f>+E26/E21</f>
        <v>0.29572890084082692</v>
      </c>
      <c r="H26" s="68"/>
      <c r="I26" s="356"/>
      <c r="J26" s="356"/>
      <c r="K26" s="69"/>
      <c r="L26" s="70"/>
      <c r="M26" s="68"/>
      <c r="N26" s="66"/>
      <c r="O26" s="66"/>
      <c r="P26" s="66"/>
    </row>
    <row r="27" spans="1:16" ht="21">
      <c r="A27" s="352" t="s">
        <v>105</v>
      </c>
      <c r="B27" s="353"/>
      <c r="C27" s="353"/>
      <c r="D27" s="353"/>
      <c r="E27" s="354">
        <f>+K36+K37+K39+K40+K41+K44+K43+K45+K46+K48+K49+K50+K51+K53+K54+K56+K58+K60+K61+K62+K64+K65+K67+K72+K73+K75+K76+K77+K79+K80+K82+K83+K84+K85+K86+K88+K89+K90+K92+K93+K95+K97+K98+K100+K105+K106+K108+K107+K109+K111+K113</f>
        <v>9336.5861666666642</v>
      </c>
      <c r="F27" s="355"/>
      <c r="G27" s="72">
        <f>+E27/E21</f>
        <v>0.57301576249791797</v>
      </c>
      <c r="H27" s="68"/>
      <c r="I27" s="69"/>
      <c r="J27" s="357">
        <f>+E25+E26+E27+E28</f>
        <v>16293.768474999997</v>
      </c>
      <c r="K27" s="358"/>
      <c r="L27" s="70"/>
      <c r="M27" s="357"/>
      <c r="N27" s="357"/>
      <c r="O27" s="66"/>
      <c r="P27" s="66"/>
    </row>
    <row r="28" spans="1:16" ht="21.75" thickBot="1">
      <c r="A28" s="336" t="s">
        <v>106</v>
      </c>
      <c r="B28" s="337"/>
      <c r="C28" s="337"/>
      <c r="D28" s="337"/>
      <c r="E28" s="338">
        <f>+M107+M109</f>
        <v>900</v>
      </c>
      <c r="F28" s="339"/>
      <c r="G28" s="72">
        <f>+E28/E21</f>
        <v>5.5235840706887168E-2</v>
      </c>
      <c r="H28" s="68"/>
      <c r="I28" s="69"/>
      <c r="J28" s="357"/>
      <c r="K28" s="358"/>
      <c r="L28" s="70"/>
      <c r="M28" s="357"/>
      <c r="N28" s="357"/>
      <c r="O28" s="66"/>
      <c r="P28" s="66"/>
    </row>
    <row r="29" spans="1:16" ht="21.75" thickBot="1">
      <c r="A29" s="378"/>
      <c r="B29" s="378"/>
      <c r="C29" s="378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6" t="s">
        <v>107</v>
      </c>
      <c r="B30" s="367"/>
      <c r="C30" s="367"/>
      <c r="D30" s="367"/>
      <c r="E30" s="367"/>
      <c r="F30" s="367"/>
      <c r="G30" s="367"/>
      <c r="H30" s="367"/>
      <c r="I30" s="367"/>
      <c r="J30" s="367"/>
      <c r="K30" s="367"/>
      <c r="L30" s="367"/>
      <c r="M30" s="367"/>
      <c r="N30" s="368"/>
      <c r="O30" s="73"/>
    </row>
    <row r="31" spans="1:16">
      <c r="A31" s="369" t="s">
        <v>108</v>
      </c>
      <c r="B31" s="371" t="s">
        <v>109</v>
      </c>
      <c r="C31" s="371" t="s">
        <v>110</v>
      </c>
      <c r="D31" s="373" t="s">
        <v>111</v>
      </c>
      <c r="E31" s="375" t="s">
        <v>112</v>
      </c>
      <c r="F31" s="376"/>
      <c r="G31" s="376"/>
      <c r="H31" s="376"/>
      <c r="I31" s="376"/>
      <c r="J31" s="369" t="s">
        <v>113</v>
      </c>
      <c r="K31" s="371"/>
      <c r="L31" s="371"/>
      <c r="M31" s="371"/>
      <c r="N31" s="377"/>
      <c r="O31" s="74"/>
    </row>
    <row r="32" spans="1:16" ht="26.25" thickBot="1">
      <c r="A32" s="370"/>
      <c r="B32" s="372"/>
      <c r="C32" s="372"/>
      <c r="D32" s="374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2"/>
      <c r="B33" s="383"/>
      <c r="C33" s="383"/>
      <c r="D33" s="383"/>
      <c r="E33" s="383"/>
      <c r="F33" s="383"/>
      <c r="G33" s="383"/>
      <c r="H33" s="383"/>
      <c r="I33" s="383"/>
      <c r="J33" s="383"/>
      <c r="K33" s="383"/>
      <c r="L33" s="383"/>
      <c r="M33" s="383"/>
      <c r="N33" s="384"/>
      <c r="O33" s="80"/>
    </row>
    <row r="34" spans="1:17" ht="24" thickBot="1">
      <c r="A34" s="385" t="s">
        <v>214</v>
      </c>
      <c r="B34" s="386"/>
      <c r="C34" s="386"/>
      <c r="D34" s="386"/>
      <c r="E34" s="386"/>
      <c r="F34" s="386"/>
      <c r="G34" s="386"/>
      <c r="H34" s="386"/>
      <c r="I34" s="386"/>
      <c r="J34" s="386"/>
      <c r="K34" s="386"/>
      <c r="L34" s="386"/>
      <c r="M34" s="386"/>
      <c r="N34" s="387"/>
      <c r="O34" s="80"/>
    </row>
    <row r="35" spans="1:17" ht="16.5" thickBot="1">
      <c r="A35" s="81">
        <v>10</v>
      </c>
      <c r="B35" s="379" t="s">
        <v>120</v>
      </c>
      <c r="C35" s="380"/>
      <c r="D35" s="380"/>
      <c r="E35" s="380"/>
      <c r="F35" s="380"/>
      <c r="G35" s="380"/>
      <c r="H35" s="380"/>
      <c r="I35" s="380"/>
      <c r="J35" s="380"/>
      <c r="K35" s="380"/>
      <c r="L35" s="380"/>
      <c r="M35" s="381"/>
      <c r="N35" s="82">
        <f>+SUM(N36:N37)</f>
        <v>49.701599999999999</v>
      </c>
      <c r="O35" s="83"/>
      <c r="P35" s="84">
        <f>+N35/N68</f>
        <v>4.2078813400084035E-3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2" si="0">+E37+F37+G37+H37</f>
        <v>0.42999999999999994</v>
      </c>
      <c r="J37" s="88">
        <f t="shared" ref="J37:J62" si="1">+E37*D37</f>
        <v>11.4696</v>
      </c>
      <c r="K37" s="88">
        <f t="shared" ref="K37:K62" si="2">+F37*D37</f>
        <v>9.5579999999999998</v>
      </c>
      <c r="L37" s="88">
        <f t="shared" ref="L37:L62" si="3">+G37*D37</f>
        <v>6.3719999999999999</v>
      </c>
      <c r="M37" s="88">
        <f t="shared" ref="M37:M62" si="4">+H37*D37</f>
        <v>0</v>
      </c>
      <c r="N37" s="88">
        <f t="shared" ref="N37:N62" si="5">+I37*D37</f>
        <v>27.399599999999996</v>
      </c>
      <c r="O37" s="88"/>
    </row>
    <row r="38" spans="1:17" ht="16.5" thickBot="1">
      <c r="A38" s="81">
        <v>20</v>
      </c>
      <c r="B38" s="379" t="s">
        <v>124</v>
      </c>
      <c r="C38" s="380"/>
      <c r="D38" s="380"/>
      <c r="E38" s="380"/>
      <c r="F38" s="380"/>
      <c r="G38" s="380"/>
      <c r="H38" s="380"/>
      <c r="I38" s="380"/>
      <c r="J38" s="380"/>
      <c r="K38" s="380"/>
      <c r="L38" s="380"/>
      <c r="M38" s="381"/>
      <c r="N38" s="82">
        <f>+N39+N40+N41</f>
        <v>186.26160000000002</v>
      </c>
      <c r="O38" s="83"/>
      <c r="P38" s="84">
        <f>+N38/N68</f>
        <v>1.5769446275373616E-2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79" t="s">
        <v>6</v>
      </c>
      <c r="C42" s="380"/>
      <c r="D42" s="380"/>
      <c r="E42" s="380"/>
      <c r="F42" s="380"/>
      <c r="G42" s="380"/>
      <c r="H42" s="380"/>
      <c r="I42" s="380"/>
      <c r="J42" s="380"/>
      <c r="K42" s="380"/>
      <c r="L42" s="380"/>
      <c r="M42" s="381"/>
      <c r="N42" s="82">
        <f>SUM(N43:O46)</f>
        <v>1149.9979499999999</v>
      </c>
      <c r="O42" s="83"/>
      <c r="P42" s="84">
        <f>+N42/N68</f>
        <v>9.7362155641929363E-2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8.94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17.88</v>
      </c>
      <c r="K43" s="88">
        <f t="shared" si="2"/>
        <v>0</v>
      </c>
      <c r="L43" s="88">
        <f t="shared" si="3"/>
        <v>5.1851999999999991</v>
      </c>
      <c r="M43" s="88">
        <f t="shared" si="4"/>
        <v>0</v>
      </c>
      <c r="N43" s="88">
        <f t="shared" si="5"/>
        <v>23.065200000000001</v>
      </c>
      <c r="O43" s="88"/>
    </row>
    <row r="44" spans="1:17" ht="30">
      <c r="A44" s="85">
        <v>30.2</v>
      </c>
      <c r="B44" s="90" t="s">
        <v>128</v>
      </c>
      <c r="C44" s="85" t="s">
        <v>126</v>
      </c>
      <c r="D44" s="92">
        <f>+D43*1.27</f>
        <v>11.3538</v>
      </c>
      <c r="E44" s="112">
        <v>1</v>
      </c>
      <c r="F44" s="112">
        <v>0</v>
      </c>
      <c r="G44" s="112">
        <v>2.75</v>
      </c>
      <c r="H44" s="112">
        <v>0</v>
      </c>
      <c r="I44" s="112">
        <f>+E44+F44+G44+H44</f>
        <v>3.75</v>
      </c>
      <c r="J44" s="88">
        <f t="shared" si="1"/>
        <v>11.3538</v>
      </c>
      <c r="K44" s="88">
        <f t="shared" si="2"/>
        <v>0</v>
      </c>
      <c r="L44" s="88">
        <f t="shared" si="3"/>
        <v>31.222949999999997</v>
      </c>
      <c r="M44" s="88">
        <f t="shared" si="4"/>
        <v>0</v>
      </c>
      <c r="N44" s="88">
        <f t="shared" si="5"/>
        <v>42.576749999999997</v>
      </c>
      <c r="O44" s="88"/>
    </row>
    <row r="45" spans="1:17" ht="30">
      <c r="A45" s="85">
        <v>30.3</v>
      </c>
      <c r="B45" s="90" t="s">
        <v>164</v>
      </c>
      <c r="C45" s="85" t="s">
        <v>122</v>
      </c>
      <c r="D45" s="92">
        <v>59.58</v>
      </c>
      <c r="E45" s="112">
        <v>5.2</v>
      </c>
      <c r="F45" s="112">
        <v>6</v>
      </c>
      <c r="G45" s="112">
        <v>1.75</v>
      </c>
      <c r="H45" s="112">
        <v>0</v>
      </c>
      <c r="I45" s="112">
        <f>+E45+F45+G45+H45</f>
        <v>12.95</v>
      </c>
      <c r="J45" s="94">
        <f t="shared" si="1"/>
        <v>309.81599999999997</v>
      </c>
      <c r="K45" s="94">
        <f t="shared" si="2"/>
        <v>357.48</v>
      </c>
      <c r="L45" s="94">
        <f t="shared" si="3"/>
        <v>104.265</v>
      </c>
      <c r="M45" s="94">
        <f t="shared" si="4"/>
        <v>0</v>
      </c>
      <c r="N45" s="94">
        <f t="shared" si="5"/>
        <v>771.56099999999992</v>
      </c>
      <c r="O45" s="88"/>
    </row>
    <row r="46" spans="1:17" ht="30.75" thickBot="1">
      <c r="A46" s="85">
        <v>30.4</v>
      </c>
      <c r="B46" s="90" t="s">
        <v>165</v>
      </c>
      <c r="C46" s="85" t="s">
        <v>122</v>
      </c>
      <c r="D46" s="92">
        <v>59.58</v>
      </c>
      <c r="E46" s="112">
        <v>1.5</v>
      </c>
      <c r="F46" s="112">
        <v>2.5</v>
      </c>
      <c r="G46" s="112">
        <v>1.25</v>
      </c>
      <c r="H46" s="112">
        <v>0</v>
      </c>
      <c r="I46" s="112">
        <f>+E46+F46+G46+H46</f>
        <v>5.25</v>
      </c>
      <c r="J46" s="94">
        <f t="shared" si="1"/>
        <v>89.37</v>
      </c>
      <c r="K46" s="94">
        <f t="shared" si="2"/>
        <v>148.94999999999999</v>
      </c>
      <c r="L46" s="94">
        <f t="shared" si="3"/>
        <v>74.474999999999994</v>
      </c>
      <c r="M46" s="94">
        <f t="shared" si="4"/>
        <v>0</v>
      </c>
      <c r="N46" s="94">
        <f t="shared" si="5"/>
        <v>312.79500000000002</v>
      </c>
      <c r="O46" s="88"/>
    </row>
    <row r="47" spans="1:17" ht="16.5" thickBot="1">
      <c r="A47" s="81">
        <v>40</v>
      </c>
      <c r="B47" s="379" t="s">
        <v>8</v>
      </c>
      <c r="C47" s="380"/>
      <c r="D47" s="380"/>
      <c r="E47" s="380"/>
      <c r="F47" s="380"/>
      <c r="G47" s="380"/>
      <c r="H47" s="380"/>
      <c r="I47" s="380"/>
      <c r="J47" s="380"/>
      <c r="K47" s="380"/>
      <c r="L47" s="380"/>
      <c r="M47" s="381"/>
      <c r="N47" s="82">
        <f>SUM(N48:N51)</f>
        <v>4653.0730666666668</v>
      </c>
      <c r="O47" s="83"/>
      <c r="P47" s="84">
        <f>+N47/N68</f>
        <v>0.3939426362717165</v>
      </c>
    </row>
    <row r="48" spans="1:17" ht="60">
      <c r="A48" s="85">
        <v>40.1</v>
      </c>
      <c r="B48" s="90" t="s">
        <v>136</v>
      </c>
      <c r="C48" s="93" t="s">
        <v>137</v>
      </c>
      <c r="D48" s="92">
        <f>+'Wood Rural'!Q656</f>
        <v>1502.3333333333333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676.05</v>
      </c>
      <c r="K48" s="88">
        <f t="shared" si="2"/>
        <v>1502.3333333333333</v>
      </c>
      <c r="L48" s="88">
        <f t="shared" si="3"/>
        <v>150.23333333333332</v>
      </c>
      <c r="M48" s="88">
        <f t="shared" si="4"/>
        <v>0</v>
      </c>
      <c r="N48" s="88">
        <f t="shared" si="5"/>
        <v>2328.6166666666668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80.599999999999994</v>
      </c>
      <c r="G49" s="94">
        <v>20</v>
      </c>
      <c r="H49" s="88">
        <v>0</v>
      </c>
      <c r="I49" s="88">
        <f t="shared" si="0"/>
        <v>100.6</v>
      </c>
      <c r="J49" s="88">
        <f t="shared" si="1"/>
        <v>0</v>
      </c>
      <c r="K49" s="88">
        <f t="shared" si="2"/>
        <v>80.599999999999994</v>
      </c>
      <c r="L49" s="88">
        <f t="shared" si="3"/>
        <v>20</v>
      </c>
      <c r="M49" s="88">
        <f t="shared" si="4"/>
        <v>0</v>
      </c>
      <c r="N49" s="88">
        <f t="shared" si="5"/>
        <v>100.6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1502.3333333333333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300.46666666666664</v>
      </c>
      <c r="K50" s="88">
        <f t="shared" si="2"/>
        <v>75.11666666666666</v>
      </c>
      <c r="L50" s="88">
        <f t="shared" si="3"/>
        <v>120.18666666666667</v>
      </c>
      <c r="M50" s="88">
        <f t="shared" si="4"/>
        <v>0</v>
      </c>
      <c r="N50" s="88">
        <f t="shared" si="5"/>
        <v>495.77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v>84.96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467.28</v>
      </c>
      <c r="K51" s="88">
        <f t="shared" si="2"/>
        <v>1260.8063999999999</v>
      </c>
      <c r="L51" s="88">
        <f t="shared" si="3"/>
        <v>0</v>
      </c>
      <c r="M51" s="88">
        <f t="shared" si="4"/>
        <v>0</v>
      </c>
      <c r="N51" s="88">
        <f t="shared" si="5"/>
        <v>1728.0863999999999</v>
      </c>
      <c r="O51" s="88"/>
    </row>
    <row r="52" spans="1:16" ht="16.5" thickBot="1">
      <c r="A52" s="81">
        <v>50</v>
      </c>
      <c r="B52" s="379" t="s">
        <v>142</v>
      </c>
      <c r="C52" s="380"/>
      <c r="D52" s="380"/>
      <c r="E52" s="380"/>
      <c r="F52" s="380"/>
      <c r="G52" s="380"/>
      <c r="H52" s="380"/>
      <c r="I52" s="380"/>
      <c r="J52" s="380"/>
      <c r="K52" s="380"/>
      <c r="L52" s="380"/>
      <c r="M52" s="381"/>
      <c r="N52" s="82">
        <f>+N53+N54</f>
        <v>1452.3435833333335</v>
      </c>
      <c r="O52" s="83"/>
      <c r="P52" s="84">
        <f>+N52/N68</f>
        <v>0.12295961223761959</v>
      </c>
    </row>
    <row r="53" spans="1:16" ht="45">
      <c r="A53" s="85">
        <v>50.1</v>
      </c>
      <c r="B53" s="90" t="s">
        <v>215</v>
      </c>
      <c r="C53" s="85" t="s">
        <v>137</v>
      </c>
      <c r="D53" s="92">
        <f>+'Rural E PM'!D54</f>
        <v>514.79166666666674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231.65625000000003</v>
      </c>
      <c r="K53" s="88">
        <f t="shared" si="2"/>
        <v>514.79166666666674</v>
      </c>
      <c r="L53" s="88">
        <f t="shared" si="3"/>
        <v>51.479166666666679</v>
      </c>
      <c r="M53" s="88">
        <f t="shared" si="4"/>
        <v>0</v>
      </c>
      <c r="N53" s="88">
        <f t="shared" si="5"/>
        <v>797.92708333333348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92">
        <v>62.03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139.5675</v>
      </c>
      <c r="K54" s="88">
        <f t="shared" si="2"/>
        <v>474.52950000000004</v>
      </c>
      <c r="L54" s="88">
        <f t="shared" si="3"/>
        <v>40.319500000000005</v>
      </c>
      <c r="M54" s="88">
        <f t="shared" si="4"/>
        <v>0</v>
      </c>
      <c r="N54" s="88">
        <f t="shared" si="5"/>
        <v>654.41650000000004</v>
      </c>
      <c r="O54" s="88"/>
    </row>
    <row r="55" spans="1:16" ht="16.5" thickBot="1">
      <c r="A55" s="81">
        <v>60</v>
      </c>
      <c r="B55" s="379" t="s">
        <v>145</v>
      </c>
      <c r="C55" s="380"/>
      <c r="D55" s="380"/>
      <c r="E55" s="380"/>
      <c r="F55" s="380"/>
      <c r="G55" s="380"/>
      <c r="H55" s="380"/>
      <c r="I55" s="380"/>
      <c r="J55" s="380"/>
      <c r="K55" s="380"/>
      <c r="L55" s="380"/>
      <c r="M55" s="381"/>
      <c r="N55" s="82">
        <f>SUM(N56:N56)</f>
        <v>1395.2649999999999</v>
      </c>
      <c r="O55" s="83"/>
      <c r="P55" s="84">
        <f>+N55/N68</f>
        <v>0.1181271741325596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v>734.35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440.61</v>
      </c>
      <c r="K56" s="88">
        <f t="shared" si="2"/>
        <v>881.22</v>
      </c>
      <c r="L56" s="88">
        <f t="shared" si="3"/>
        <v>73.435000000000002</v>
      </c>
      <c r="M56" s="88">
        <f t="shared" si="4"/>
        <v>0</v>
      </c>
      <c r="N56" s="88">
        <f t="shared" si="5"/>
        <v>1395.2649999999999</v>
      </c>
      <c r="O56" s="88"/>
    </row>
    <row r="57" spans="1:16" ht="16.5" thickBot="1">
      <c r="A57" s="81">
        <v>70</v>
      </c>
      <c r="B57" s="379" t="s">
        <v>7</v>
      </c>
      <c r="C57" s="380"/>
      <c r="D57" s="380"/>
      <c r="E57" s="380"/>
      <c r="F57" s="380"/>
      <c r="G57" s="380"/>
      <c r="H57" s="380"/>
      <c r="I57" s="380"/>
      <c r="J57" s="380"/>
      <c r="K57" s="380"/>
      <c r="L57" s="380"/>
      <c r="M57" s="381"/>
      <c r="N57" s="82">
        <f>+N58</f>
        <v>908.73900000000003</v>
      </c>
      <c r="O57" s="83"/>
      <c r="P57" s="84">
        <f>+N57/N68</f>
        <v>7.6936474500577376E-2</v>
      </c>
    </row>
    <row r="58" spans="1:16" ht="30.75" thickBot="1">
      <c r="A58" s="85">
        <v>70.3</v>
      </c>
      <c r="B58" s="90" t="s">
        <v>149</v>
      </c>
      <c r="C58" s="93" t="s">
        <v>122</v>
      </c>
      <c r="D58" s="92">
        <v>51.78</v>
      </c>
      <c r="E58" s="94">
        <v>5.5</v>
      </c>
      <c r="F58" s="94">
        <v>11</v>
      </c>
      <c r="G58" s="94">
        <v>1.05</v>
      </c>
      <c r="H58" s="94">
        <v>0</v>
      </c>
      <c r="I58" s="94">
        <f t="shared" si="0"/>
        <v>17.55</v>
      </c>
      <c r="J58" s="94">
        <f t="shared" si="1"/>
        <v>284.79000000000002</v>
      </c>
      <c r="K58" s="88">
        <f t="shared" si="2"/>
        <v>569.58000000000004</v>
      </c>
      <c r="L58" s="88">
        <f t="shared" si="3"/>
        <v>54.369000000000007</v>
      </c>
      <c r="M58" s="88">
        <f t="shared" si="4"/>
        <v>0</v>
      </c>
      <c r="N58" s="88">
        <f t="shared" si="5"/>
        <v>908.73900000000003</v>
      </c>
      <c r="O58" s="88"/>
    </row>
    <row r="59" spans="1:16" ht="16.5" thickBot="1">
      <c r="A59" s="81">
        <v>80</v>
      </c>
      <c r="B59" s="379" t="s">
        <v>150</v>
      </c>
      <c r="C59" s="380"/>
      <c r="D59" s="380"/>
      <c r="E59" s="380"/>
      <c r="F59" s="380"/>
      <c r="G59" s="380"/>
      <c r="H59" s="380"/>
      <c r="I59" s="380"/>
      <c r="J59" s="380"/>
      <c r="K59" s="380"/>
      <c r="L59" s="380"/>
      <c r="M59" s="381"/>
      <c r="N59" s="82">
        <f>SUM(N60:N62)</f>
        <v>1442.25</v>
      </c>
      <c r="O59" s="83"/>
      <c r="P59" s="84">
        <f>+N59/N68</f>
        <v>0.12210506025212708</v>
      </c>
    </row>
    <row r="60" spans="1:16" ht="105">
      <c r="A60" s="85">
        <v>80.099999999999994</v>
      </c>
      <c r="B60" s="90" t="s">
        <v>217</v>
      </c>
      <c r="C60" s="85" t="s">
        <v>152</v>
      </c>
      <c r="D60" s="87">
        <v>6</v>
      </c>
      <c r="E60" s="88">
        <v>45</v>
      </c>
      <c r="F60" s="88">
        <v>102.5</v>
      </c>
      <c r="G60" s="88">
        <v>8</v>
      </c>
      <c r="H60" s="88">
        <v>0</v>
      </c>
      <c r="I60" s="88">
        <f t="shared" si="0"/>
        <v>155.5</v>
      </c>
      <c r="J60" s="88">
        <f t="shared" si="1"/>
        <v>270</v>
      </c>
      <c r="K60" s="88">
        <f t="shared" si="2"/>
        <v>615</v>
      </c>
      <c r="L60" s="88">
        <f t="shared" si="3"/>
        <v>48</v>
      </c>
      <c r="M60" s="88">
        <f t="shared" si="4"/>
        <v>0</v>
      </c>
      <c r="N60" s="88">
        <f t="shared" si="5"/>
        <v>933</v>
      </c>
      <c r="O60" s="88"/>
    </row>
    <row r="61" spans="1:16" ht="60">
      <c r="A61" s="85">
        <v>80.2</v>
      </c>
      <c r="B61" s="90" t="s">
        <v>218</v>
      </c>
      <c r="C61" s="85" t="s">
        <v>152</v>
      </c>
      <c r="D61" s="87">
        <v>2</v>
      </c>
      <c r="E61" s="88">
        <v>16.75</v>
      </c>
      <c r="F61" s="88">
        <v>93.25</v>
      </c>
      <c r="G61" s="88">
        <v>4</v>
      </c>
      <c r="H61" s="88">
        <v>0</v>
      </c>
      <c r="I61" s="88">
        <f t="shared" si="0"/>
        <v>114</v>
      </c>
      <c r="J61" s="88">
        <f t="shared" si="1"/>
        <v>33.5</v>
      </c>
      <c r="K61" s="88">
        <f t="shared" si="2"/>
        <v>186.5</v>
      </c>
      <c r="L61" s="88">
        <f t="shared" si="3"/>
        <v>8</v>
      </c>
      <c r="M61" s="88">
        <f t="shared" si="4"/>
        <v>0</v>
      </c>
      <c r="N61" s="88">
        <f t="shared" si="5"/>
        <v>228</v>
      </c>
      <c r="O61" s="88"/>
    </row>
    <row r="62" spans="1:16" ht="60.75" thickBot="1">
      <c r="A62" s="85">
        <v>80.3</v>
      </c>
      <c r="B62" s="90" t="s">
        <v>219</v>
      </c>
      <c r="C62" s="85" t="s">
        <v>152</v>
      </c>
      <c r="D62" s="87">
        <v>3</v>
      </c>
      <c r="E62" s="88">
        <v>12.75</v>
      </c>
      <c r="F62" s="88">
        <v>77</v>
      </c>
      <c r="G62" s="88">
        <v>4</v>
      </c>
      <c r="H62" s="88">
        <v>0</v>
      </c>
      <c r="I62" s="88">
        <f t="shared" si="0"/>
        <v>93.75</v>
      </c>
      <c r="J62" s="88">
        <f t="shared" si="1"/>
        <v>38.25</v>
      </c>
      <c r="K62" s="88">
        <f t="shared" si="2"/>
        <v>231</v>
      </c>
      <c r="L62" s="88">
        <f t="shared" si="3"/>
        <v>12</v>
      </c>
      <c r="M62" s="88">
        <f t="shared" si="4"/>
        <v>0</v>
      </c>
      <c r="N62" s="88">
        <f t="shared" si="5"/>
        <v>281.25</v>
      </c>
      <c r="O62" s="88"/>
    </row>
    <row r="63" spans="1:16" ht="16.5" thickBot="1">
      <c r="A63" s="81">
        <v>90</v>
      </c>
      <c r="B63" s="379" t="s">
        <v>155</v>
      </c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1"/>
      <c r="N63" s="82">
        <f>SUM(N64:N65)</f>
        <v>542.05799999999999</v>
      </c>
      <c r="O63" s="83"/>
      <c r="P63" s="84">
        <f>+N63/N68</f>
        <v>4.5892199514749529E-2</v>
      </c>
    </row>
    <row r="64" spans="1:16" ht="33" customHeight="1">
      <c r="A64" s="85">
        <v>90.1</v>
      </c>
      <c r="B64" s="90" t="s">
        <v>156</v>
      </c>
      <c r="C64" s="85" t="s">
        <v>122</v>
      </c>
      <c r="D64" s="92">
        <v>63.03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45.381599999999999</v>
      </c>
      <c r="K64" s="88">
        <f>+F64*D64</f>
        <v>220.60500000000002</v>
      </c>
      <c r="L64" s="88">
        <f>+G64*D64</f>
        <v>5.0423999999999998</v>
      </c>
      <c r="M64" s="88">
        <f>+H64*D64</f>
        <v>0</v>
      </c>
      <c r="N64" s="88">
        <f>+I64*D64</f>
        <v>271.029</v>
      </c>
      <c r="O64" s="88"/>
    </row>
    <row r="65" spans="1:16" ht="33" customHeight="1" thickBot="1">
      <c r="A65" s="85">
        <v>90.2</v>
      </c>
      <c r="B65" s="90" t="s">
        <v>157</v>
      </c>
      <c r="C65" s="85" t="s">
        <v>122</v>
      </c>
      <c r="D65" s="92">
        <v>63.03</v>
      </c>
      <c r="E65" s="94">
        <v>0.72</v>
      </c>
      <c r="F65" s="94">
        <v>3.5</v>
      </c>
      <c r="G65" s="94">
        <v>0.08</v>
      </c>
      <c r="H65" s="94">
        <v>0</v>
      </c>
      <c r="I65" s="94">
        <f>+E65+F65+G65+H65</f>
        <v>4.3</v>
      </c>
      <c r="J65" s="88">
        <f>+E65*D65</f>
        <v>45.381599999999999</v>
      </c>
      <c r="K65" s="88">
        <f>+F65*D65</f>
        <v>220.60500000000002</v>
      </c>
      <c r="L65" s="88">
        <f>+G65*D65</f>
        <v>5.0423999999999998</v>
      </c>
      <c r="M65" s="88">
        <f>+H65*D65</f>
        <v>0</v>
      </c>
      <c r="N65" s="88">
        <f>+I65*D65</f>
        <v>271.029</v>
      </c>
      <c r="O65" s="88"/>
    </row>
    <row r="66" spans="1:16" ht="16.5" thickBot="1">
      <c r="A66" s="81">
        <v>100</v>
      </c>
      <c r="B66" s="379" t="s">
        <v>158</v>
      </c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1"/>
      <c r="N66" s="82">
        <f>SUM(N67)</f>
        <v>31.86</v>
      </c>
      <c r="O66" s="83"/>
      <c r="P66" s="84">
        <f>+N66/N68</f>
        <v>2.6973598333387199E-3</v>
      </c>
    </row>
    <row r="67" spans="1:16" ht="18" thickBot="1">
      <c r="A67" s="85">
        <v>100.1</v>
      </c>
      <c r="B67" s="86" t="s">
        <v>159</v>
      </c>
      <c r="C67" s="85" t="s">
        <v>122</v>
      </c>
      <c r="D67" s="87">
        <f>+D36</f>
        <v>63.72</v>
      </c>
      <c r="E67" s="88">
        <v>0.3</v>
      </c>
      <c r="F67" s="88">
        <v>0</v>
      </c>
      <c r="G67" s="88">
        <v>0.2</v>
      </c>
      <c r="H67" s="88">
        <v>0</v>
      </c>
      <c r="I67" s="88">
        <f>+E67+F67+G67+H67</f>
        <v>0.5</v>
      </c>
      <c r="J67" s="88">
        <f>+E67*D67</f>
        <v>19.116</v>
      </c>
      <c r="K67" s="88">
        <f>+F67*D67</f>
        <v>0</v>
      </c>
      <c r="L67" s="88">
        <f>+G67*D67</f>
        <v>12.744</v>
      </c>
      <c r="M67" s="88">
        <f>+H67*D67</f>
        <v>0</v>
      </c>
      <c r="N67" s="88">
        <f>+I67*D67</f>
        <v>31.86</v>
      </c>
      <c r="O67" s="88"/>
    </row>
    <row r="68" spans="1:16" ht="16.5" thickBot="1">
      <c r="A68" s="95"/>
      <c r="B68" s="388" t="s">
        <v>160</v>
      </c>
      <c r="C68" s="389"/>
      <c r="D68" s="389"/>
      <c r="E68" s="389"/>
      <c r="F68" s="389"/>
      <c r="G68" s="389"/>
      <c r="H68" s="389"/>
      <c r="I68" s="389"/>
      <c r="J68" s="389"/>
      <c r="K68" s="389"/>
      <c r="L68" s="389"/>
      <c r="M68" s="390"/>
      <c r="N68" s="96">
        <f>+N66+N63+N59+N57+N55+N52+N47+N42+N38+N35</f>
        <v>11811.549800000003</v>
      </c>
      <c r="O68" s="97">
        <f>+G22</f>
        <v>10393.728650000001</v>
      </c>
      <c r="P68" s="98">
        <f>+SUM(P35:P66)</f>
        <v>0.99999999999999989</v>
      </c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85" t="s">
        <v>96</v>
      </c>
      <c r="B70" s="386"/>
      <c r="C70" s="386"/>
      <c r="D70" s="386"/>
      <c r="E70" s="386"/>
      <c r="F70" s="386"/>
      <c r="G70" s="386"/>
      <c r="H70" s="386"/>
      <c r="I70" s="386"/>
      <c r="J70" s="386"/>
      <c r="K70" s="386"/>
      <c r="L70" s="386"/>
      <c r="M70" s="386"/>
      <c r="N70" s="387"/>
      <c r="O70" s="80"/>
    </row>
    <row r="71" spans="1:16" ht="16.5" thickBot="1">
      <c r="A71" s="81">
        <v>10</v>
      </c>
      <c r="B71" s="379" t="s">
        <v>120</v>
      </c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1"/>
      <c r="N71" s="82">
        <f>+SUM(N72:N73)</f>
        <v>2.9016000000000002</v>
      </c>
      <c r="O71" s="83"/>
      <c r="P71" s="84">
        <f>+N71/N101</f>
        <v>1.7251418209892763E-3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3.72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0.55800000000000005</v>
      </c>
      <c r="K72" s="88">
        <f>+F72*D72</f>
        <v>0</v>
      </c>
      <c r="L72" s="88">
        <f>+G72*D72</f>
        <v>0.74400000000000011</v>
      </c>
      <c r="M72" s="88">
        <f>+H72*D72</f>
        <v>0</v>
      </c>
      <c r="N72" s="88">
        <f>+I72*D72</f>
        <v>1.302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3.72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0.66959999999999997</v>
      </c>
      <c r="K73" s="88">
        <f>+F73*D73</f>
        <v>0.55800000000000005</v>
      </c>
      <c r="L73" s="88">
        <f>+G73*D73</f>
        <v>0.37200000000000005</v>
      </c>
      <c r="M73" s="88">
        <f>+H73*D73</f>
        <v>0</v>
      </c>
      <c r="N73" s="88">
        <f>+I73*D73</f>
        <v>1.5995999999999999</v>
      </c>
      <c r="O73" s="88"/>
    </row>
    <row r="74" spans="1:16" ht="16.5" thickBot="1">
      <c r="A74" s="81">
        <v>20</v>
      </c>
      <c r="B74" s="379" t="s">
        <v>124</v>
      </c>
      <c r="C74" s="380"/>
      <c r="D74" s="380"/>
      <c r="E74" s="380"/>
      <c r="F74" s="380"/>
      <c r="G74" s="380"/>
      <c r="H74" s="380"/>
      <c r="I74" s="380"/>
      <c r="J74" s="380"/>
      <c r="K74" s="380"/>
      <c r="L74" s="380"/>
      <c r="M74" s="381"/>
      <c r="N74" s="82">
        <f>+N75+N76+N77</f>
        <v>10.837800000000001</v>
      </c>
      <c r="O74" s="83"/>
      <c r="P74" s="84">
        <f>+N74/N101</f>
        <v>6.4435973350970427E-3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1.1100000000000001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0.66600000000000004</v>
      </c>
      <c r="K75" s="88">
        <f>+F75*D75</f>
        <v>0</v>
      </c>
      <c r="L75" s="88">
        <f>+G75*D75</f>
        <v>0.69930000000000003</v>
      </c>
      <c r="M75" s="88">
        <f>+H75*D75</f>
        <v>0</v>
      </c>
      <c r="N75" s="88">
        <f>+I75*D75</f>
        <v>1.3653000000000002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1.86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0.93</v>
      </c>
      <c r="K76" s="88">
        <f>+F76*D76</f>
        <v>1.86</v>
      </c>
      <c r="L76" s="88">
        <f>+G76*D76</f>
        <v>1.395</v>
      </c>
      <c r="M76" s="88">
        <f>+H76*D76</f>
        <v>0</v>
      </c>
      <c r="N76" s="88">
        <f>+I76*D76</f>
        <v>4.1850000000000005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1.41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1.41</v>
      </c>
      <c r="K77" s="88">
        <f>+F77*D77</f>
        <v>0</v>
      </c>
      <c r="L77" s="88">
        <f>+G77*D77</f>
        <v>3.8774999999999999</v>
      </c>
      <c r="M77" s="88">
        <f>+H77*D77</f>
        <v>0</v>
      </c>
      <c r="N77" s="88">
        <f>+I77*D77</f>
        <v>5.2874999999999996</v>
      </c>
      <c r="O77" s="88"/>
    </row>
    <row r="78" spans="1:16" ht="16.5" thickBot="1">
      <c r="A78" s="81">
        <v>30</v>
      </c>
      <c r="B78" s="379" t="s">
        <v>171</v>
      </c>
      <c r="C78" s="380"/>
      <c r="D78" s="380"/>
      <c r="E78" s="380"/>
      <c r="F78" s="380"/>
      <c r="G78" s="380"/>
      <c r="H78" s="380"/>
      <c r="I78" s="380"/>
      <c r="J78" s="380"/>
      <c r="K78" s="380"/>
      <c r="L78" s="380"/>
      <c r="M78" s="381"/>
      <c r="N78" s="82">
        <f>SUM(N79:O80)</f>
        <v>367.29330000000004</v>
      </c>
      <c r="O78" s="83"/>
      <c r="P78" s="84">
        <f>+N78/N101</f>
        <v>0.2183736670799423</v>
      </c>
    </row>
    <row r="79" spans="1:16" ht="30">
      <c r="A79" s="85">
        <v>30.1</v>
      </c>
      <c r="B79" s="90" t="s">
        <v>172</v>
      </c>
      <c r="C79" s="93" t="s">
        <v>126</v>
      </c>
      <c r="D79" s="92">
        <v>29.76</v>
      </c>
      <c r="E79" s="94">
        <v>6</v>
      </c>
      <c r="F79" s="94">
        <v>0</v>
      </c>
      <c r="G79" s="94">
        <v>1.58</v>
      </c>
      <c r="H79" s="88">
        <v>0</v>
      </c>
      <c r="I79" s="88">
        <f>+E79+F79+G79+H79</f>
        <v>7.58</v>
      </c>
      <c r="J79" s="88">
        <f>+E79*D79</f>
        <v>178.56</v>
      </c>
      <c r="K79" s="88">
        <f>+F79*D79</f>
        <v>0</v>
      </c>
      <c r="L79" s="88">
        <f>+G79*D79</f>
        <v>47.020800000000001</v>
      </c>
      <c r="M79" s="88">
        <f>+H79*D79</f>
        <v>0</v>
      </c>
      <c r="N79" s="88">
        <f>+I79*D79</f>
        <v>225.58080000000001</v>
      </c>
      <c r="O79" s="88"/>
    </row>
    <row r="80" spans="1:16" ht="30.75" thickBot="1">
      <c r="A80" s="85">
        <v>30.2</v>
      </c>
      <c r="B80" s="90" t="s">
        <v>128</v>
      </c>
      <c r="C80" s="93" t="s">
        <v>126</v>
      </c>
      <c r="D80" s="92">
        <v>37.79</v>
      </c>
      <c r="E80" s="94">
        <v>1</v>
      </c>
      <c r="F80" s="94">
        <v>0</v>
      </c>
      <c r="G80" s="94">
        <v>2.75</v>
      </c>
      <c r="H80" s="88">
        <v>0</v>
      </c>
      <c r="I80" s="88">
        <f>+E80+F80+G80+H80</f>
        <v>3.75</v>
      </c>
      <c r="J80" s="88">
        <f>+E80*D80</f>
        <v>37.79</v>
      </c>
      <c r="K80" s="88">
        <f>+F80*D80</f>
        <v>0</v>
      </c>
      <c r="L80" s="88">
        <f>+G80*D80</f>
        <v>103.9225</v>
      </c>
      <c r="M80" s="88">
        <f>+H80*D80</f>
        <v>0</v>
      </c>
      <c r="N80" s="88">
        <f>+I80*D80</f>
        <v>141.71250000000001</v>
      </c>
      <c r="O80" s="88"/>
    </row>
    <row r="81" spans="1:16" ht="16.5" thickBot="1">
      <c r="A81" s="81">
        <v>40</v>
      </c>
      <c r="B81" s="379" t="s">
        <v>8</v>
      </c>
      <c r="C81" s="380"/>
      <c r="D81" s="380"/>
      <c r="E81" s="380"/>
      <c r="F81" s="380"/>
      <c r="G81" s="380"/>
      <c r="H81" s="380"/>
      <c r="I81" s="380"/>
      <c r="J81" s="380"/>
      <c r="K81" s="380"/>
      <c r="L81" s="380"/>
      <c r="M81" s="381"/>
      <c r="N81" s="82">
        <f>SUM(N82:O86)</f>
        <v>678.81759999999997</v>
      </c>
      <c r="O81" s="83"/>
      <c r="P81" s="84">
        <f>+N81/N101</f>
        <v>0.40358996091245175</v>
      </c>
    </row>
    <row r="82" spans="1:16" ht="60">
      <c r="A82" s="85">
        <v>40.1</v>
      </c>
      <c r="B82" s="90" t="s">
        <v>162</v>
      </c>
      <c r="C82" s="93" t="s">
        <v>137</v>
      </c>
      <c r="D82" s="92">
        <f>+'Wood Rural'!Q271</f>
        <v>196</v>
      </c>
      <c r="E82" s="94">
        <v>0.45</v>
      </c>
      <c r="F82" s="94">
        <v>1</v>
      </c>
      <c r="G82" s="94">
        <v>0.1</v>
      </c>
      <c r="H82" s="94">
        <v>0</v>
      </c>
      <c r="I82" s="88">
        <f>+E82+F82+G82+H82</f>
        <v>1.55</v>
      </c>
      <c r="J82" s="88">
        <f>+E82*D82</f>
        <v>88.2</v>
      </c>
      <c r="K82" s="88">
        <f>+F82*D82</f>
        <v>196</v>
      </c>
      <c r="L82" s="88">
        <f>+G82*D82</f>
        <v>19.600000000000001</v>
      </c>
      <c r="M82" s="88">
        <f>+H82*D82</f>
        <v>0</v>
      </c>
      <c r="N82" s="88">
        <f>+I82*D82</f>
        <v>303.8</v>
      </c>
      <c r="O82" s="88"/>
    </row>
    <row r="83" spans="1:16">
      <c r="A83" s="85">
        <v>40.200000000000003</v>
      </c>
      <c r="B83" s="90" t="s">
        <v>138</v>
      </c>
      <c r="C83" s="93" t="s">
        <v>139</v>
      </c>
      <c r="D83" s="92">
        <v>1</v>
      </c>
      <c r="E83" s="94">
        <v>0</v>
      </c>
      <c r="F83" s="94">
        <v>20.149999999999999</v>
      </c>
      <c r="G83" s="94">
        <v>5</v>
      </c>
      <c r="H83" s="94">
        <v>0</v>
      </c>
      <c r="I83" s="88">
        <f>+E83+F83+G83+H83</f>
        <v>25.15</v>
      </c>
      <c r="J83" s="88">
        <f>+E83*D83</f>
        <v>0</v>
      </c>
      <c r="K83" s="88">
        <f>+F83*D83</f>
        <v>20.149999999999999</v>
      </c>
      <c r="L83" s="88">
        <f>+G83*D83</f>
        <v>5</v>
      </c>
      <c r="M83" s="88">
        <f>+H83*D83</f>
        <v>0</v>
      </c>
      <c r="N83" s="88">
        <f>+I83*D83</f>
        <v>25.15</v>
      </c>
      <c r="O83" s="88"/>
    </row>
    <row r="84" spans="1:16" ht="60">
      <c r="A84" s="85">
        <v>40.299999999999997</v>
      </c>
      <c r="B84" s="90" t="s">
        <v>163</v>
      </c>
      <c r="C84" s="93" t="s">
        <v>137</v>
      </c>
      <c r="D84" s="92">
        <f>+D82</f>
        <v>196</v>
      </c>
      <c r="E84" s="94">
        <v>0.2</v>
      </c>
      <c r="F84" s="94">
        <v>0.05</v>
      </c>
      <c r="G84" s="94">
        <v>0.08</v>
      </c>
      <c r="H84" s="94">
        <v>0</v>
      </c>
      <c r="I84" s="88">
        <f>+E84+F84+G84+H84</f>
        <v>0.33</v>
      </c>
      <c r="J84" s="88">
        <f>+E84*D84</f>
        <v>39.200000000000003</v>
      </c>
      <c r="K84" s="88">
        <f>+F84*D84</f>
        <v>9.8000000000000007</v>
      </c>
      <c r="L84" s="88">
        <f>+G84*D84</f>
        <v>15.68</v>
      </c>
      <c r="M84" s="88">
        <f>+H84*D84</f>
        <v>0</v>
      </c>
      <c r="N84" s="88">
        <f>+I84*D84</f>
        <v>64.680000000000007</v>
      </c>
      <c r="O84" s="88"/>
    </row>
    <row r="85" spans="1:16" ht="45">
      <c r="A85" s="85">
        <v>40.4</v>
      </c>
      <c r="B85" s="90" t="s">
        <v>141</v>
      </c>
      <c r="C85" s="93" t="s">
        <v>122</v>
      </c>
      <c r="D85" s="92">
        <v>13.14</v>
      </c>
      <c r="E85" s="94">
        <v>5.5</v>
      </c>
      <c r="F85" s="94">
        <v>14.84</v>
      </c>
      <c r="G85" s="94">
        <v>0</v>
      </c>
      <c r="H85" s="94">
        <v>0</v>
      </c>
      <c r="I85" s="88">
        <f>+E85+F85+G85+H85</f>
        <v>20.34</v>
      </c>
      <c r="J85" s="88">
        <f>+E85*D85</f>
        <v>72.27000000000001</v>
      </c>
      <c r="K85" s="88">
        <f>+F85*D85</f>
        <v>194.99760000000001</v>
      </c>
      <c r="L85" s="88">
        <f>+G85*D85</f>
        <v>0</v>
      </c>
      <c r="M85" s="88">
        <f>+H85*D85</f>
        <v>0</v>
      </c>
      <c r="N85" s="88">
        <f>+I85*D85</f>
        <v>267.26760000000002</v>
      </c>
      <c r="O85" s="88"/>
    </row>
    <row r="86" spans="1:16" ht="30.75" thickBot="1">
      <c r="A86" s="85">
        <v>40.5</v>
      </c>
      <c r="B86" s="90" t="s">
        <v>173</v>
      </c>
      <c r="C86" s="85" t="s">
        <v>122</v>
      </c>
      <c r="D86" s="87">
        <v>0.64</v>
      </c>
      <c r="E86" s="88">
        <v>5.25</v>
      </c>
      <c r="F86" s="88">
        <v>20.75</v>
      </c>
      <c r="G86" s="88">
        <v>2</v>
      </c>
      <c r="H86" s="88">
        <v>0</v>
      </c>
      <c r="I86" s="88">
        <f>+E86+F86+G86+H86</f>
        <v>28</v>
      </c>
      <c r="J86" s="88">
        <f>+E86*D86</f>
        <v>3.36</v>
      </c>
      <c r="K86" s="88">
        <f>+F86*D86</f>
        <v>13.280000000000001</v>
      </c>
      <c r="L86" s="88">
        <f>+G86*D86</f>
        <v>1.28</v>
      </c>
      <c r="M86" s="88">
        <f>+H86*D86</f>
        <v>0</v>
      </c>
      <c r="N86" s="88">
        <f>+I86*D86</f>
        <v>17.920000000000002</v>
      </c>
      <c r="O86" s="88"/>
    </row>
    <row r="87" spans="1:16" ht="16.5" thickBot="1">
      <c r="A87" s="81">
        <v>50</v>
      </c>
      <c r="B87" s="379" t="s">
        <v>142</v>
      </c>
      <c r="C87" s="380"/>
      <c r="D87" s="380"/>
      <c r="E87" s="380"/>
      <c r="F87" s="380"/>
      <c r="G87" s="380"/>
      <c r="H87" s="380"/>
      <c r="I87" s="380"/>
      <c r="J87" s="380"/>
      <c r="K87" s="380"/>
      <c r="L87" s="380"/>
      <c r="M87" s="381"/>
      <c r="N87" s="82">
        <f>+N88+N89+N90</f>
        <v>243.44437500000001</v>
      </c>
      <c r="O87" s="83"/>
      <c r="P87" s="84">
        <f>+N87/N101</f>
        <v>0.14473947904504281</v>
      </c>
    </row>
    <row r="88" spans="1:16" ht="30">
      <c r="A88" s="85">
        <v>50.1</v>
      </c>
      <c r="B88" s="90" t="s">
        <v>143</v>
      </c>
      <c r="C88" s="85" t="s">
        <v>137</v>
      </c>
      <c r="D88" s="92">
        <f>+'Wood Rural'!Q296</f>
        <v>90</v>
      </c>
      <c r="E88" s="94">
        <v>0.45</v>
      </c>
      <c r="F88" s="94">
        <v>1</v>
      </c>
      <c r="G88" s="94">
        <v>0.1</v>
      </c>
      <c r="H88" s="94">
        <v>0</v>
      </c>
      <c r="I88" s="88">
        <f>+E88+F88+G88+H88</f>
        <v>1.55</v>
      </c>
      <c r="J88" s="88">
        <f>+E88*D88</f>
        <v>40.5</v>
      </c>
      <c r="K88" s="88">
        <f>+F88*D88</f>
        <v>90</v>
      </c>
      <c r="L88" s="88">
        <f>+G88*D88</f>
        <v>9</v>
      </c>
      <c r="M88" s="88">
        <f>+H88*D88</f>
        <v>0</v>
      </c>
      <c r="N88" s="88">
        <f>+I88*D88</f>
        <v>139.5</v>
      </c>
      <c r="O88" s="88"/>
    </row>
    <row r="89" spans="1:16">
      <c r="A89" s="85">
        <v>50.2</v>
      </c>
      <c r="B89" s="90" t="s">
        <v>174</v>
      </c>
      <c r="C89" s="85" t="s">
        <v>137</v>
      </c>
      <c r="D89" s="92">
        <f>+'Wood Rural'!Q297+'Wood Rural'!Q298</f>
        <v>26.5625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11.953125</v>
      </c>
      <c r="K89" s="88">
        <f>+F89*D89</f>
        <v>26.5625</v>
      </c>
      <c r="L89" s="88">
        <f>+G89*D89</f>
        <v>2.65625</v>
      </c>
      <c r="M89" s="88">
        <f>+H89*D89</f>
        <v>0</v>
      </c>
      <c r="N89" s="88">
        <f>+I89*D89</f>
        <v>41.171875</v>
      </c>
      <c r="O89" s="88"/>
    </row>
    <row r="90" spans="1:16" ht="45.75" thickBot="1">
      <c r="A90" s="85">
        <v>50.3</v>
      </c>
      <c r="B90" s="90" t="s">
        <v>175</v>
      </c>
      <c r="C90" s="85" t="s">
        <v>122</v>
      </c>
      <c r="D90" s="87">
        <v>5.95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13.387500000000001</v>
      </c>
      <c r="K90" s="88">
        <f>+F90*D90</f>
        <v>45.517500000000005</v>
      </c>
      <c r="L90" s="88">
        <f>+G90*D90</f>
        <v>3.8675000000000002</v>
      </c>
      <c r="M90" s="88">
        <f>+H90*D90</f>
        <v>0</v>
      </c>
      <c r="N90" s="88">
        <f>+I90*D90</f>
        <v>62.772500000000008</v>
      </c>
      <c r="O90" s="88"/>
    </row>
    <row r="91" spans="1:16" ht="16.5" thickBot="1">
      <c r="A91" s="81">
        <v>60</v>
      </c>
      <c r="B91" s="379" t="s">
        <v>7</v>
      </c>
      <c r="C91" s="380"/>
      <c r="D91" s="380"/>
      <c r="E91" s="380"/>
      <c r="F91" s="380"/>
      <c r="G91" s="380"/>
      <c r="H91" s="380"/>
      <c r="I91" s="380"/>
      <c r="J91" s="380"/>
      <c r="K91" s="380"/>
      <c r="L91" s="380"/>
      <c r="M91" s="381"/>
      <c r="N91" s="82">
        <f>+N92+N93</f>
        <v>108.28999999999999</v>
      </c>
      <c r="O91" s="83"/>
      <c r="P91" s="84">
        <f>+N91/N101</f>
        <v>6.438365308620371E-2</v>
      </c>
    </row>
    <row r="92" spans="1:16" ht="17.25">
      <c r="A92" s="85">
        <v>60.1</v>
      </c>
      <c r="B92" s="101" t="s">
        <v>176</v>
      </c>
      <c r="C92" s="93" t="s">
        <v>122</v>
      </c>
      <c r="D92" s="92">
        <v>5.95</v>
      </c>
      <c r="E92" s="88">
        <v>5.2</v>
      </c>
      <c r="F92" s="88">
        <v>6</v>
      </c>
      <c r="G92" s="88">
        <v>1.75</v>
      </c>
      <c r="H92" s="88">
        <v>0</v>
      </c>
      <c r="I92" s="88">
        <f>+E92+F92+G92+H92</f>
        <v>12.95</v>
      </c>
      <c r="J92" s="88">
        <f>+E92*D92</f>
        <v>30.94</v>
      </c>
      <c r="K92" s="88">
        <f>+F92*D92</f>
        <v>35.700000000000003</v>
      </c>
      <c r="L92" s="88">
        <f>+G92*D92</f>
        <v>10.4125</v>
      </c>
      <c r="M92" s="88">
        <f>+H92*D92</f>
        <v>0</v>
      </c>
      <c r="N92" s="88">
        <f>+I92*D92</f>
        <v>77.052499999999995</v>
      </c>
      <c r="O92" s="88"/>
    </row>
    <row r="93" spans="1:16" ht="30.75" thickBot="1">
      <c r="A93" s="85">
        <v>60.2</v>
      </c>
      <c r="B93" s="90" t="s">
        <v>165</v>
      </c>
      <c r="C93" s="93" t="s">
        <v>122</v>
      </c>
      <c r="D93" s="92">
        <v>5.95</v>
      </c>
      <c r="E93" s="88">
        <v>1.5</v>
      </c>
      <c r="F93" s="88">
        <v>2.5</v>
      </c>
      <c r="G93" s="88">
        <v>1.25</v>
      </c>
      <c r="H93" s="88">
        <v>0</v>
      </c>
      <c r="I93" s="88">
        <f>+E93+F93+G93+H93</f>
        <v>5.25</v>
      </c>
      <c r="J93" s="88">
        <f>+E93*D93</f>
        <v>8.9250000000000007</v>
      </c>
      <c r="K93" s="88">
        <f>+F93*D93</f>
        <v>14.875</v>
      </c>
      <c r="L93" s="88">
        <f>+G93*D93</f>
        <v>7.4375</v>
      </c>
      <c r="M93" s="88">
        <f>+H93*D93</f>
        <v>0</v>
      </c>
      <c r="N93" s="88">
        <f>+I93*D93</f>
        <v>31.237500000000001</v>
      </c>
      <c r="O93" s="88"/>
    </row>
    <row r="94" spans="1:16" ht="16.5" thickBot="1">
      <c r="A94" s="81">
        <v>70</v>
      </c>
      <c r="B94" s="379" t="s">
        <v>150</v>
      </c>
      <c r="C94" s="380"/>
      <c r="D94" s="380"/>
      <c r="E94" s="380"/>
      <c r="F94" s="380"/>
      <c r="G94" s="380"/>
      <c r="H94" s="380"/>
      <c r="I94" s="380"/>
      <c r="J94" s="380"/>
      <c r="K94" s="380"/>
      <c r="L94" s="380"/>
      <c r="M94" s="381"/>
      <c r="N94" s="82">
        <f>SUM(N95:N95)</f>
        <v>155.5</v>
      </c>
      <c r="O94" s="83"/>
      <c r="P94" s="84">
        <f>+N94/N101</f>
        <v>9.2452286036611681E-2</v>
      </c>
    </row>
    <row r="95" spans="1:16" ht="105.75" thickBot="1">
      <c r="A95" s="85">
        <v>70.099999999999994</v>
      </c>
      <c r="B95" s="90" t="s">
        <v>217</v>
      </c>
      <c r="C95" s="93" t="s">
        <v>152</v>
      </c>
      <c r="D95" s="92">
        <v>1</v>
      </c>
      <c r="E95" s="88">
        <v>45</v>
      </c>
      <c r="F95" s="88">
        <v>102.5</v>
      </c>
      <c r="G95" s="88">
        <v>8</v>
      </c>
      <c r="H95" s="88">
        <v>0</v>
      </c>
      <c r="I95" s="88">
        <f>+E95+F95+G95+H95</f>
        <v>155.5</v>
      </c>
      <c r="J95" s="88">
        <f>+E95*D95</f>
        <v>45</v>
      </c>
      <c r="K95" s="88">
        <f>+F95*D95</f>
        <v>102.5</v>
      </c>
      <c r="L95" s="88">
        <f>+G95*D95</f>
        <v>8</v>
      </c>
      <c r="M95" s="88">
        <f>+H95*D95</f>
        <v>0</v>
      </c>
      <c r="N95" s="88">
        <f>+I95*D95</f>
        <v>155.5</v>
      </c>
      <c r="O95" s="88"/>
    </row>
    <row r="96" spans="1:16" ht="16.5" thickBot="1">
      <c r="A96" s="81">
        <v>100</v>
      </c>
      <c r="B96" s="379" t="s">
        <v>155</v>
      </c>
      <c r="C96" s="380"/>
      <c r="D96" s="380"/>
      <c r="E96" s="380"/>
      <c r="F96" s="380"/>
      <c r="G96" s="380"/>
      <c r="H96" s="380"/>
      <c r="I96" s="380"/>
      <c r="J96" s="380"/>
      <c r="K96" s="380"/>
      <c r="L96" s="380"/>
      <c r="M96" s="381"/>
      <c r="N96" s="82">
        <f>SUM(N97:N98)</f>
        <v>113.004</v>
      </c>
      <c r="O96" s="83"/>
      <c r="P96" s="84">
        <f>+N96/N101</f>
        <v>6.7186354542001711E-2</v>
      </c>
    </row>
    <row r="97" spans="1:16" ht="30">
      <c r="A97" s="85">
        <v>100.1</v>
      </c>
      <c r="B97" s="90" t="s">
        <v>156</v>
      </c>
      <c r="C97" s="93" t="s">
        <v>122</v>
      </c>
      <c r="D97" s="92">
        <v>13.14</v>
      </c>
      <c r="E97" s="94">
        <v>0.72</v>
      </c>
      <c r="F97" s="94">
        <v>3.5</v>
      </c>
      <c r="G97" s="94">
        <v>0.08</v>
      </c>
      <c r="H97" s="94">
        <v>0</v>
      </c>
      <c r="I97" s="88">
        <f>+E97+F97+G97+H97</f>
        <v>4.3</v>
      </c>
      <c r="J97" s="88">
        <f>+E97*D97</f>
        <v>9.4608000000000008</v>
      </c>
      <c r="K97" s="88">
        <f>+F97*D97</f>
        <v>45.99</v>
      </c>
      <c r="L97" s="88">
        <f>+G97*D97</f>
        <v>1.0512000000000001</v>
      </c>
      <c r="M97" s="88">
        <f>+H97*D97</f>
        <v>0</v>
      </c>
      <c r="N97" s="88">
        <f>+I97*D97</f>
        <v>56.502000000000002</v>
      </c>
      <c r="O97" s="88"/>
    </row>
    <row r="98" spans="1:16" ht="30.75" thickBot="1">
      <c r="A98" s="85">
        <v>100.2</v>
      </c>
      <c r="B98" s="90" t="s">
        <v>157</v>
      </c>
      <c r="C98" s="93" t="s">
        <v>122</v>
      </c>
      <c r="D98" s="92">
        <v>13.14</v>
      </c>
      <c r="E98" s="94">
        <v>0.72</v>
      </c>
      <c r="F98" s="94">
        <v>3.5</v>
      </c>
      <c r="G98" s="94">
        <v>0.08</v>
      </c>
      <c r="H98" s="94">
        <v>0</v>
      </c>
      <c r="I98" s="88">
        <f>+E98+F98+G98+H98</f>
        <v>4.3</v>
      </c>
      <c r="J98" s="88">
        <f>+E98*D98</f>
        <v>9.4608000000000008</v>
      </c>
      <c r="K98" s="88">
        <f>+F98*D98</f>
        <v>45.99</v>
      </c>
      <c r="L98" s="88">
        <f>+G98*D98</f>
        <v>1.0512000000000001</v>
      </c>
      <c r="M98" s="88">
        <f>+H98*D98</f>
        <v>0</v>
      </c>
      <c r="N98" s="88">
        <f>+I98*D98</f>
        <v>56.502000000000002</v>
      </c>
      <c r="O98" s="88"/>
    </row>
    <row r="99" spans="1:16" ht="16.5" thickBot="1">
      <c r="A99" s="81">
        <v>110</v>
      </c>
      <c r="B99" s="379" t="s">
        <v>158</v>
      </c>
      <c r="C99" s="380"/>
      <c r="D99" s="380"/>
      <c r="E99" s="380"/>
      <c r="F99" s="380"/>
      <c r="G99" s="380"/>
      <c r="H99" s="380"/>
      <c r="I99" s="380"/>
      <c r="J99" s="380"/>
      <c r="K99" s="380"/>
      <c r="L99" s="380"/>
      <c r="M99" s="381"/>
      <c r="N99" s="82">
        <f>SUM(N100)</f>
        <v>1.86</v>
      </c>
      <c r="O99" s="83"/>
      <c r="P99" s="84">
        <f>+N99/N101</f>
        <v>1.1058601416597924E-3</v>
      </c>
    </row>
    <row r="100" spans="1:16" ht="18" thickBot="1">
      <c r="A100" s="85">
        <v>110.1</v>
      </c>
      <c r="B100" s="86" t="s">
        <v>159</v>
      </c>
      <c r="C100" s="85" t="s">
        <v>122</v>
      </c>
      <c r="D100" s="87">
        <v>3.72</v>
      </c>
      <c r="E100" s="88">
        <v>0.3</v>
      </c>
      <c r="F100" s="88">
        <v>0</v>
      </c>
      <c r="G100" s="88">
        <v>0.2</v>
      </c>
      <c r="H100" s="88">
        <v>0</v>
      </c>
      <c r="I100" s="88">
        <f>+E100+F100+G100+H100</f>
        <v>0.5</v>
      </c>
      <c r="J100" s="88">
        <f>+E100*D100</f>
        <v>1.1160000000000001</v>
      </c>
      <c r="K100" s="88">
        <f>+F100*D100</f>
        <v>0</v>
      </c>
      <c r="L100" s="88">
        <f>+G100*D100</f>
        <v>0.74400000000000011</v>
      </c>
      <c r="M100" s="88">
        <f>+H100*D100</f>
        <v>0</v>
      </c>
      <c r="N100" s="88">
        <f>+I100*D100</f>
        <v>1.86</v>
      </c>
      <c r="O100" s="88"/>
    </row>
    <row r="101" spans="1:16" ht="16.5" thickBot="1">
      <c r="A101" s="95"/>
      <c r="B101" s="388" t="s">
        <v>160</v>
      </c>
      <c r="C101" s="389"/>
      <c r="D101" s="389"/>
      <c r="E101" s="389"/>
      <c r="F101" s="389"/>
      <c r="G101" s="389"/>
      <c r="H101" s="389"/>
      <c r="I101" s="389"/>
      <c r="J101" s="389"/>
      <c r="K101" s="389"/>
      <c r="L101" s="389"/>
      <c r="M101" s="390"/>
      <c r="N101" s="96">
        <f>+N99+N96+N94+N91+N87+N81+N78+N74+N71</f>
        <v>1681.9486749999999</v>
      </c>
      <c r="O101" s="97">
        <f>+K22</f>
        <v>1190.7659749999998</v>
      </c>
      <c r="P101" s="98">
        <f>+SUM(P71:P99)</f>
        <v>1.0000000000000002</v>
      </c>
    </row>
    <row r="102" spans="1:16" ht="16.5" thickBot="1"/>
    <row r="103" spans="1:16" ht="24" thickBot="1">
      <c r="A103" s="385" t="s">
        <v>98</v>
      </c>
      <c r="B103" s="386"/>
      <c r="C103" s="386"/>
      <c r="D103" s="386"/>
      <c r="E103" s="386"/>
      <c r="F103" s="386"/>
      <c r="G103" s="386"/>
      <c r="H103" s="386"/>
      <c r="I103" s="386"/>
      <c r="J103" s="386"/>
      <c r="K103" s="386"/>
      <c r="L103" s="386"/>
      <c r="M103" s="386"/>
      <c r="N103" s="387"/>
    </row>
    <row r="104" spans="1:16" ht="16.5" thickBot="1">
      <c r="A104" s="81">
        <v>10</v>
      </c>
      <c r="B104" s="379" t="s">
        <v>186</v>
      </c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1"/>
      <c r="N104" s="82">
        <f>SUM(N105:N109)</f>
        <v>1441</v>
      </c>
      <c r="P104" s="84">
        <f>+N104/N114</f>
        <v>0.51459323565227644</v>
      </c>
    </row>
    <row r="105" spans="1:16" ht="30">
      <c r="A105" s="85">
        <v>10.1</v>
      </c>
      <c r="B105" s="90" t="s">
        <v>187</v>
      </c>
      <c r="C105" s="85" t="s">
        <v>139</v>
      </c>
      <c r="D105" s="87">
        <v>1</v>
      </c>
      <c r="E105" s="88">
        <v>160</v>
      </c>
      <c r="F105" s="88">
        <v>191</v>
      </c>
      <c r="G105" s="88">
        <v>30</v>
      </c>
      <c r="H105" s="88">
        <v>0</v>
      </c>
      <c r="I105" s="88">
        <f>+E105+F105+G105+H105</f>
        <v>381</v>
      </c>
      <c r="J105" s="88">
        <f>+E105*D105</f>
        <v>160</v>
      </c>
      <c r="K105" s="88">
        <f>+F105*D105</f>
        <v>191</v>
      </c>
      <c r="L105" s="88">
        <f>+G105*D105</f>
        <v>30</v>
      </c>
      <c r="M105" s="88">
        <f>+H105*D105</f>
        <v>0</v>
      </c>
      <c r="N105" s="88">
        <f>+I105*D105</f>
        <v>381</v>
      </c>
    </row>
    <row r="106" spans="1:16" ht="30">
      <c r="A106" s="85">
        <v>10.199999999999999</v>
      </c>
      <c r="B106" s="90" t="s">
        <v>188</v>
      </c>
      <c r="C106" s="85" t="s">
        <v>152</v>
      </c>
      <c r="D106" s="87">
        <v>1</v>
      </c>
      <c r="E106" s="88">
        <v>15.5</v>
      </c>
      <c r="F106" s="88">
        <v>81.5</v>
      </c>
      <c r="G106" s="88">
        <v>4.5</v>
      </c>
      <c r="H106" s="88">
        <v>0</v>
      </c>
      <c r="I106" s="88">
        <f>+E106+F106+G106+H106</f>
        <v>101.5</v>
      </c>
      <c r="J106" s="88">
        <f>+E106*D106</f>
        <v>15.5</v>
      </c>
      <c r="K106" s="88">
        <f>+F106*D106</f>
        <v>81.5</v>
      </c>
      <c r="L106" s="88">
        <f>+G106*D106</f>
        <v>4.5</v>
      </c>
      <c r="M106" s="88">
        <f>+H106*D106</f>
        <v>0</v>
      </c>
      <c r="N106" s="88">
        <f>+I106*D106</f>
        <v>101.5</v>
      </c>
    </row>
    <row r="107" spans="1:16">
      <c r="A107" s="85">
        <v>10.3</v>
      </c>
      <c r="B107" s="86" t="s">
        <v>189</v>
      </c>
      <c r="C107" s="85" t="s">
        <v>152</v>
      </c>
      <c r="D107" s="87">
        <v>1</v>
      </c>
      <c r="E107" s="88">
        <v>0</v>
      </c>
      <c r="F107" s="88">
        <v>0</v>
      </c>
      <c r="G107" s="88">
        <v>0</v>
      </c>
      <c r="H107" s="88">
        <v>180</v>
      </c>
      <c r="I107" s="88">
        <f>+E107+F107+G107+H107</f>
        <v>180</v>
      </c>
      <c r="J107" s="88">
        <f>+E107*D107</f>
        <v>0</v>
      </c>
      <c r="K107" s="88">
        <f>+F107*D107</f>
        <v>0</v>
      </c>
      <c r="L107" s="88">
        <f>+G107*D107</f>
        <v>0</v>
      </c>
      <c r="M107" s="88">
        <f>+H107*D107</f>
        <v>180</v>
      </c>
      <c r="N107" s="88">
        <f>+I107*D107</f>
        <v>180</v>
      </c>
    </row>
    <row r="108" spans="1:16" ht="30">
      <c r="A108" s="85">
        <v>10.4</v>
      </c>
      <c r="B108" s="90" t="s">
        <v>190</v>
      </c>
      <c r="C108" s="85" t="s">
        <v>152</v>
      </c>
      <c r="D108" s="87">
        <v>1</v>
      </c>
      <c r="E108" s="88">
        <v>10.5</v>
      </c>
      <c r="F108" s="88">
        <v>42</v>
      </c>
      <c r="G108" s="88">
        <v>6</v>
      </c>
      <c r="H108" s="88">
        <v>0</v>
      </c>
      <c r="I108" s="88">
        <f>+E108+F108+G108+H108</f>
        <v>58.5</v>
      </c>
      <c r="J108" s="88">
        <f>+E108*D108</f>
        <v>10.5</v>
      </c>
      <c r="K108" s="88">
        <f>+F108*D108</f>
        <v>42</v>
      </c>
      <c r="L108" s="88">
        <f>+G108*D108</f>
        <v>6</v>
      </c>
      <c r="M108" s="88">
        <f>+H108*D108</f>
        <v>0</v>
      </c>
      <c r="N108" s="88">
        <f>+I108*D108</f>
        <v>58.5</v>
      </c>
    </row>
    <row r="109" spans="1:16" ht="30.75" thickBot="1">
      <c r="A109" s="85">
        <v>10.5</v>
      </c>
      <c r="B109" s="90" t="s">
        <v>191</v>
      </c>
      <c r="C109" s="85" t="s">
        <v>152</v>
      </c>
      <c r="D109" s="87">
        <v>1</v>
      </c>
      <c r="E109" s="88">
        <v>0</v>
      </c>
      <c r="F109" s="88">
        <v>0</v>
      </c>
      <c r="G109" s="88">
        <v>0</v>
      </c>
      <c r="H109" s="88">
        <v>720</v>
      </c>
      <c r="I109" s="88">
        <f>+E109+F109+G109+H109</f>
        <v>720</v>
      </c>
      <c r="J109" s="88">
        <f>+E109*D109</f>
        <v>0</v>
      </c>
      <c r="K109" s="88">
        <f>+F109*D109</f>
        <v>0</v>
      </c>
      <c r="L109" s="88">
        <f>+G109*D109</f>
        <v>0</v>
      </c>
      <c r="M109" s="88">
        <f>+H109*D109</f>
        <v>720</v>
      </c>
      <c r="N109" s="88">
        <f>+I109*D109</f>
        <v>720</v>
      </c>
    </row>
    <row r="110" spans="1:16" ht="16.5" thickBot="1">
      <c r="A110" s="81">
        <v>20</v>
      </c>
      <c r="B110" s="379" t="s">
        <v>192</v>
      </c>
      <c r="C110" s="380"/>
      <c r="D110" s="380"/>
      <c r="E110" s="380"/>
      <c r="F110" s="380"/>
      <c r="G110" s="380"/>
      <c r="H110" s="380"/>
      <c r="I110" s="380"/>
      <c r="J110" s="380"/>
      <c r="K110" s="380"/>
      <c r="L110" s="380"/>
      <c r="M110" s="381"/>
      <c r="N110" s="82">
        <f>SUM(N111:O111)</f>
        <v>1182.27</v>
      </c>
      <c r="P110" s="84">
        <f>+N110/N114</f>
        <v>0.4221985737089638</v>
      </c>
    </row>
    <row r="111" spans="1:16" ht="75.75" thickBot="1">
      <c r="A111" s="85">
        <v>20.100000000000001</v>
      </c>
      <c r="B111" s="90" t="s">
        <v>193</v>
      </c>
      <c r="C111" s="85" t="s">
        <v>139</v>
      </c>
      <c r="D111" s="87">
        <v>1</v>
      </c>
      <c r="E111" s="88">
        <v>500</v>
      </c>
      <c r="F111" s="88">
        <v>677.77</v>
      </c>
      <c r="G111" s="88">
        <v>4.5</v>
      </c>
      <c r="H111" s="88">
        <v>0</v>
      </c>
      <c r="I111" s="88">
        <f>+E111+F111+G111+H111</f>
        <v>1182.27</v>
      </c>
      <c r="J111" s="88">
        <f>+E111*D111</f>
        <v>500</v>
      </c>
      <c r="K111" s="88">
        <f>+F111*D111</f>
        <v>677.77</v>
      </c>
      <c r="L111" s="88">
        <f>+G111*D111</f>
        <v>4.5</v>
      </c>
      <c r="M111" s="88">
        <f>+H111*D111</f>
        <v>0</v>
      </c>
      <c r="N111" s="88">
        <f>+I111*D111</f>
        <v>1182.27</v>
      </c>
    </row>
    <row r="112" spans="1:16" ht="16.5" thickBot="1">
      <c r="A112" s="81">
        <v>30</v>
      </c>
      <c r="B112" s="379" t="s">
        <v>194</v>
      </c>
      <c r="C112" s="380"/>
      <c r="D112" s="380"/>
      <c r="E112" s="380"/>
      <c r="F112" s="380"/>
      <c r="G112" s="380"/>
      <c r="H112" s="380"/>
      <c r="I112" s="380"/>
      <c r="J112" s="380"/>
      <c r="K112" s="380"/>
      <c r="L112" s="380"/>
      <c r="M112" s="381"/>
      <c r="N112" s="82">
        <f>SUM(N113:O113)</f>
        <v>177</v>
      </c>
      <c r="P112" s="84">
        <f>+N112/N114</f>
        <v>6.3208190638759834E-2</v>
      </c>
    </row>
    <row r="113" spans="1:16" ht="30.75" thickBot="1">
      <c r="A113" s="85">
        <v>30.1</v>
      </c>
      <c r="B113" s="90" t="s">
        <v>195</v>
      </c>
      <c r="C113" s="85" t="s">
        <v>139</v>
      </c>
      <c r="D113" s="87">
        <v>1</v>
      </c>
      <c r="E113" s="88">
        <v>45</v>
      </c>
      <c r="F113" s="88">
        <v>120</v>
      </c>
      <c r="G113" s="88">
        <v>12</v>
      </c>
      <c r="H113" s="88">
        <v>0</v>
      </c>
      <c r="I113" s="88">
        <f>+E113+F113+G113+H113</f>
        <v>177</v>
      </c>
      <c r="J113" s="88">
        <f>+E113*D113</f>
        <v>45</v>
      </c>
      <c r="K113" s="88">
        <f>+F113*D113</f>
        <v>120</v>
      </c>
      <c r="L113" s="88">
        <f>+G113*D113</f>
        <v>12</v>
      </c>
      <c r="M113" s="88">
        <f>+H113*D113</f>
        <v>0</v>
      </c>
      <c r="N113" s="88">
        <f>+I113*D113</f>
        <v>177</v>
      </c>
    </row>
    <row r="114" spans="1:16" ht="16.5" thickBot="1">
      <c r="A114" s="95"/>
      <c r="B114" s="388" t="s">
        <v>160</v>
      </c>
      <c r="C114" s="389"/>
      <c r="D114" s="389"/>
      <c r="E114" s="389"/>
      <c r="F114" s="389"/>
      <c r="G114" s="389"/>
      <c r="H114" s="389"/>
      <c r="I114" s="389"/>
      <c r="J114" s="389"/>
      <c r="K114" s="389"/>
      <c r="L114" s="389"/>
      <c r="M114" s="390"/>
      <c r="N114" s="96">
        <f>+N110+N104+N112</f>
        <v>2800.27</v>
      </c>
      <c r="O114" s="97">
        <f>+M49</f>
        <v>0</v>
      </c>
      <c r="P114" s="84">
        <f>+SUM(P104:P113)</f>
        <v>1</v>
      </c>
    </row>
    <row r="116" spans="1:16">
      <c r="A116" s="391"/>
      <c r="B116" s="391"/>
      <c r="C116" s="391"/>
      <c r="D116" s="391"/>
      <c r="E116" s="391"/>
      <c r="F116" s="391"/>
      <c r="G116" s="391"/>
      <c r="H116" s="391"/>
      <c r="I116" s="391"/>
      <c r="J116" s="391"/>
      <c r="K116" s="391"/>
      <c r="L116" s="391"/>
      <c r="M116" s="391"/>
      <c r="N116" s="391"/>
      <c r="O116" s="391"/>
      <c r="P116" s="391"/>
    </row>
    <row r="118" spans="1:16" ht="21">
      <c r="A118" s="344" t="s">
        <v>244</v>
      </c>
      <c r="B118" s="344"/>
      <c r="C118" s="344"/>
      <c r="D118" s="344"/>
      <c r="E118" s="344"/>
      <c r="F118" s="344"/>
      <c r="G118" s="344"/>
      <c r="H118" s="344"/>
      <c r="I118" s="344"/>
      <c r="J118" s="344"/>
      <c r="K118" s="344"/>
      <c r="L118" s="344"/>
      <c r="M118" s="344"/>
      <c r="N118" s="344"/>
    </row>
    <row r="119" spans="1:16" ht="16.5" thickBot="1"/>
    <row r="120" spans="1:16" ht="32.25" customHeight="1" thickBot="1">
      <c r="A120" s="345" t="s">
        <v>92</v>
      </c>
      <c r="B120" s="346"/>
      <c r="C120" s="346"/>
      <c r="D120" s="346"/>
      <c r="E120" s="346"/>
      <c r="F120" s="347"/>
      <c r="G120" s="348" t="s">
        <v>213</v>
      </c>
      <c r="H120" s="398"/>
      <c r="I120" s="398"/>
      <c r="J120" s="349"/>
      <c r="K120" s="350" t="s">
        <v>96</v>
      </c>
      <c r="L120" s="351"/>
      <c r="M120" s="348" t="s">
        <v>98</v>
      </c>
      <c r="N120" s="349"/>
    </row>
    <row r="121" spans="1:16" ht="21" customHeight="1">
      <c r="A121" s="328" t="s">
        <v>99</v>
      </c>
      <c r="B121" s="329"/>
      <c r="C121" s="329"/>
      <c r="D121" s="330"/>
      <c r="E121" s="331">
        <f>+G121+K121+M121</f>
        <v>17756.934475000002</v>
      </c>
      <c r="F121" s="332"/>
      <c r="G121" s="333">
        <f>+N141</f>
        <v>12807.503400000001</v>
      </c>
      <c r="H121" s="399"/>
      <c r="I121" s="399"/>
      <c r="J121" s="334"/>
      <c r="K121" s="333">
        <f>+N149</f>
        <v>2149.161075</v>
      </c>
      <c r="L121" s="335"/>
      <c r="M121" s="333">
        <f>+N114</f>
        <v>2800.27</v>
      </c>
      <c r="N121" s="334"/>
    </row>
    <row r="122" spans="1:16" ht="21.75" thickBot="1">
      <c r="A122" s="336" t="s">
        <v>100</v>
      </c>
      <c r="B122" s="337"/>
      <c r="C122" s="337"/>
      <c r="D122" s="337"/>
      <c r="E122" s="338">
        <f>+G122+K122</f>
        <v>13155.950625000001</v>
      </c>
      <c r="F122" s="339"/>
      <c r="G122" s="400">
        <f>+N52+N55+N57+N59+N63+N135</f>
        <v>11389.682250000002</v>
      </c>
      <c r="H122" s="401"/>
      <c r="I122" s="401"/>
      <c r="J122" s="402"/>
      <c r="K122" s="340">
        <f>+N87+N91+N94+N96+N144</f>
        <v>1766.2683750000001</v>
      </c>
      <c r="L122" s="341"/>
      <c r="M122" s="400"/>
      <c r="N122" s="402"/>
    </row>
    <row r="123" spans="1:16" ht="21.75" thickBot="1">
      <c r="A123" s="53"/>
      <c r="B123" s="53"/>
      <c r="C123" s="53"/>
      <c r="D123" s="53"/>
      <c r="E123" s="67"/>
      <c r="F123" s="67"/>
      <c r="G123" s="68"/>
      <c r="H123" s="68"/>
      <c r="I123" s="69"/>
      <c r="J123" s="70"/>
      <c r="K123" s="69"/>
      <c r="L123" s="70"/>
      <c r="M123" s="68"/>
      <c r="N123" s="66"/>
    </row>
    <row r="124" spans="1:16" ht="21.75" thickBot="1">
      <c r="A124" s="359" t="s">
        <v>101</v>
      </c>
      <c r="B124" s="360"/>
      <c r="C124" s="360"/>
      <c r="D124" s="360"/>
      <c r="E124" s="331">
        <f>+N53+N56+N88+N89+N136+N138+N139+N140+N145+N147+N148</f>
        <v>9043.1706250000007</v>
      </c>
      <c r="F124" s="332"/>
      <c r="G124" s="71">
        <f>+E124/E121</f>
        <v>0.50927544040509276</v>
      </c>
      <c r="H124" s="68"/>
      <c r="I124" s="361">
        <f>+E121-E124</f>
        <v>8713.7638500000012</v>
      </c>
      <c r="J124" s="361"/>
      <c r="K124" s="357"/>
      <c r="L124" s="357"/>
      <c r="M124" s="357"/>
      <c r="N124" s="357"/>
    </row>
    <row r="125" spans="1:16" ht="21.75" thickBot="1">
      <c r="A125" s="352" t="s">
        <v>102</v>
      </c>
      <c r="B125" s="353"/>
      <c r="C125" s="353"/>
      <c r="D125" s="353"/>
      <c r="E125" s="354">
        <f>+E25-L48-L49-L50-L51-L82-L83-L84-L85-L86+L136+L137+L138+L139+L140+L145+L146+L147+L148</f>
        <v>1395.3840666666667</v>
      </c>
      <c r="F125" s="355"/>
      <c r="G125" s="72">
        <f>+E125/E121</f>
        <v>7.8582486669150506E-2</v>
      </c>
      <c r="H125" s="68"/>
      <c r="I125" s="362" t="s">
        <v>103</v>
      </c>
      <c r="J125" s="363"/>
      <c r="K125" s="363"/>
      <c r="L125" s="363"/>
      <c r="M125" s="364">
        <f>+E121-E124</f>
        <v>8713.7638500000012</v>
      </c>
      <c r="N125" s="365"/>
    </row>
    <row r="126" spans="1:16" ht="21">
      <c r="A126" s="352" t="s">
        <v>104</v>
      </c>
      <c r="B126" s="353"/>
      <c r="C126" s="353"/>
      <c r="D126" s="353"/>
      <c r="E126" s="354">
        <f>+E26-J48-J49-J50-J51-J82-J83-J84-J85-J86+J136+J137+J138+J139+J140+J145+J146+J147+J148</f>
        <v>5697.8082416666666</v>
      </c>
      <c r="F126" s="355"/>
      <c r="G126" s="72">
        <f>+E126/E121</f>
        <v>0.32087792235132784</v>
      </c>
      <c r="H126" s="68"/>
      <c r="I126" s="356"/>
      <c r="J126" s="356"/>
      <c r="K126" s="69"/>
      <c r="L126" s="70"/>
      <c r="M126" s="68"/>
      <c r="N126" s="66"/>
    </row>
    <row r="127" spans="1:16" ht="21">
      <c r="A127" s="352" t="s">
        <v>105</v>
      </c>
      <c r="B127" s="353"/>
      <c r="C127" s="353"/>
      <c r="D127" s="353"/>
      <c r="E127" s="354">
        <f>+E27-K48-K49-K50-K51-K82-K83-K84-K85-K86+K136+K138+K137+K139+K140+K145+K146+K147+K148</f>
        <v>9763.7421666666633</v>
      </c>
      <c r="F127" s="355"/>
      <c r="G127" s="72">
        <f>+E127/E121</f>
        <v>0.54985516674699908</v>
      </c>
      <c r="H127" s="68"/>
      <c r="I127" s="69"/>
      <c r="J127" s="357">
        <f>+E125+E126+E127+E128</f>
        <v>17756.934474999995</v>
      </c>
      <c r="K127" s="358"/>
      <c r="L127" s="70"/>
      <c r="M127" s="357"/>
      <c r="N127" s="357"/>
    </row>
    <row r="128" spans="1:16" ht="21.75" thickBot="1">
      <c r="A128" s="336" t="s">
        <v>106</v>
      </c>
      <c r="B128" s="337"/>
      <c r="C128" s="337"/>
      <c r="D128" s="337"/>
      <c r="E128" s="338">
        <f>+E28</f>
        <v>900</v>
      </c>
      <c r="F128" s="339"/>
      <c r="G128" s="72">
        <f>+E128/E121</f>
        <v>5.0684424232522257E-2</v>
      </c>
      <c r="H128" s="68"/>
      <c r="I128" s="69"/>
      <c r="J128" s="357"/>
      <c r="K128" s="358"/>
      <c r="L128" s="70"/>
      <c r="M128" s="357"/>
      <c r="N128" s="357"/>
    </row>
    <row r="129" spans="1:14" ht="16.5" thickBot="1"/>
    <row r="130" spans="1:14" ht="16.5" thickBot="1">
      <c r="A130" s="366" t="s">
        <v>107</v>
      </c>
      <c r="B130" s="367"/>
      <c r="C130" s="367"/>
      <c r="D130" s="367"/>
      <c r="E130" s="367"/>
      <c r="F130" s="367"/>
      <c r="G130" s="367"/>
      <c r="H130" s="367"/>
      <c r="I130" s="367"/>
      <c r="J130" s="367"/>
      <c r="K130" s="367"/>
      <c r="L130" s="367"/>
      <c r="M130" s="367"/>
      <c r="N130" s="368"/>
    </row>
    <row r="131" spans="1:14">
      <c r="A131" s="369" t="s">
        <v>108</v>
      </c>
      <c r="B131" s="371" t="s">
        <v>109</v>
      </c>
      <c r="C131" s="371" t="s">
        <v>110</v>
      </c>
      <c r="D131" s="373" t="s">
        <v>111</v>
      </c>
      <c r="E131" s="375" t="s">
        <v>112</v>
      </c>
      <c r="F131" s="376"/>
      <c r="G131" s="376"/>
      <c r="H131" s="376"/>
      <c r="I131" s="376"/>
      <c r="J131" s="369" t="s">
        <v>113</v>
      </c>
      <c r="K131" s="371"/>
      <c r="L131" s="371"/>
      <c r="M131" s="371"/>
      <c r="N131" s="377"/>
    </row>
    <row r="132" spans="1:14" ht="26.25" thickBot="1">
      <c r="A132" s="370"/>
      <c r="B132" s="372"/>
      <c r="C132" s="372"/>
      <c r="D132" s="374"/>
      <c r="E132" s="75" t="s">
        <v>114</v>
      </c>
      <c r="F132" s="76" t="s">
        <v>115</v>
      </c>
      <c r="G132" s="76" t="s">
        <v>116</v>
      </c>
      <c r="H132" s="76" t="s">
        <v>117</v>
      </c>
      <c r="I132" s="77" t="s">
        <v>118</v>
      </c>
      <c r="J132" s="75" t="s">
        <v>114</v>
      </c>
      <c r="K132" s="76" t="s">
        <v>115</v>
      </c>
      <c r="L132" s="76" t="s">
        <v>116</v>
      </c>
      <c r="M132" s="76" t="s">
        <v>117</v>
      </c>
      <c r="N132" s="78" t="s">
        <v>11</v>
      </c>
    </row>
    <row r="133" spans="1:14" ht="11.25" customHeight="1" thickBot="1">
      <c r="A133" s="392"/>
      <c r="B133" s="393"/>
      <c r="C133" s="393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4"/>
    </row>
    <row r="134" spans="1:14" ht="24" thickBot="1">
      <c r="A134" s="385" t="s">
        <v>214</v>
      </c>
      <c r="B134" s="386"/>
      <c r="C134" s="386"/>
      <c r="D134" s="386"/>
      <c r="E134" s="386"/>
      <c r="F134" s="386"/>
      <c r="G134" s="386"/>
      <c r="H134" s="386"/>
      <c r="I134" s="386"/>
      <c r="J134" s="386"/>
      <c r="K134" s="386"/>
      <c r="L134" s="386"/>
      <c r="M134" s="386"/>
      <c r="N134" s="387"/>
    </row>
    <row r="135" spans="1:14" ht="16.5" thickBot="1">
      <c r="A135" s="81">
        <v>40</v>
      </c>
      <c r="B135" s="379" t="s">
        <v>8</v>
      </c>
      <c r="C135" s="380"/>
      <c r="D135" s="380"/>
      <c r="E135" s="380"/>
      <c r="F135" s="380"/>
      <c r="G135" s="380"/>
      <c r="H135" s="380"/>
      <c r="I135" s="380"/>
      <c r="J135" s="380"/>
      <c r="K135" s="380"/>
      <c r="L135" s="380"/>
      <c r="M135" s="381"/>
      <c r="N135" s="82">
        <f>SUM(N136:O140)</f>
        <v>5649.0266666666666</v>
      </c>
    </row>
    <row r="136" spans="1:14" ht="60">
      <c r="A136" s="85">
        <v>40.1</v>
      </c>
      <c r="B136" s="90" t="s">
        <v>136</v>
      </c>
      <c r="C136" s="93" t="s">
        <v>137</v>
      </c>
      <c r="D136" s="92">
        <f>+D48</f>
        <v>1502.3333333333333</v>
      </c>
      <c r="E136" s="94">
        <v>0.45</v>
      </c>
      <c r="F136" s="94">
        <v>1</v>
      </c>
      <c r="G136" s="94">
        <v>0.1</v>
      </c>
      <c r="H136" s="88">
        <v>0</v>
      </c>
      <c r="I136" s="88">
        <f>+E136+F136+G136+H136</f>
        <v>1.55</v>
      </c>
      <c r="J136" s="88">
        <f>+E136*D136</f>
        <v>676.05</v>
      </c>
      <c r="K136" s="88">
        <f>+F136*D136</f>
        <v>1502.3333333333333</v>
      </c>
      <c r="L136" s="88">
        <f>+G136*D136</f>
        <v>150.23333333333332</v>
      </c>
      <c r="M136" s="88">
        <f>+H136*D136</f>
        <v>0</v>
      </c>
      <c r="N136" s="88">
        <f>+I136*D136</f>
        <v>2328.6166666666668</v>
      </c>
    </row>
    <row r="137" spans="1:14">
      <c r="A137" s="85">
        <v>40.200000000000003</v>
      </c>
      <c r="B137" s="90" t="s">
        <v>138</v>
      </c>
      <c r="C137" s="93" t="s">
        <v>139</v>
      </c>
      <c r="D137" s="92">
        <v>1</v>
      </c>
      <c r="E137" s="94">
        <v>0</v>
      </c>
      <c r="F137" s="94">
        <v>80.599999999999994</v>
      </c>
      <c r="G137" s="94">
        <v>20</v>
      </c>
      <c r="H137" s="88">
        <v>0</v>
      </c>
      <c r="I137" s="88">
        <f>+E137+F137+G137+H137</f>
        <v>100.6</v>
      </c>
      <c r="J137" s="88">
        <f>+E137*D137</f>
        <v>0</v>
      </c>
      <c r="K137" s="88">
        <f>+F137*D137</f>
        <v>80.599999999999994</v>
      </c>
      <c r="L137" s="88">
        <f>+G137*D137</f>
        <v>20</v>
      </c>
      <c r="M137" s="88">
        <f>+H137*D137</f>
        <v>0</v>
      </c>
      <c r="N137" s="88">
        <f>+I137*D137</f>
        <v>100.6</v>
      </c>
    </row>
    <row r="138" spans="1:14" ht="60">
      <c r="A138" s="85">
        <v>40.299999999999997</v>
      </c>
      <c r="B138" s="90" t="s">
        <v>140</v>
      </c>
      <c r="C138" s="93" t="s">
        <v>137</v>
      </c>
      <c r="D138" s="92">
        <f>+D136</f>
        <v>1502.3333333333333</v>
      </c>
      <c r="E138" s="94">
        <v>0.2</v>
      </c>
      <c r="F138" s="94">
        <v>0.05</v>
      </c>
      <c r="G138" s="94">
        <v>0.08</v>
      </c>
      <c r="H138" s="88">
        <v>0</v>
      </c>
      <c r="I138" s="88">
        <f>+E138+F138+G138+H138</f>
        <v>0.33</v>
      </c>
      <c r="J138" s="88">
        <f>+E138*D138</f>
        <v>300.46666666666664</v>
      </c>
      <c r="K138" s="88">
        <f>+F138*D138</f>
        <v>75.11666666666666</v>
      </c>
      <c r="L138" s="88">
        <f>+G138*D138</f>
        <v>120.18666666666667</v>
      </c>
      <c r="M138" s="88">
        <f>+H138*D138</f>
        <v>0</v>
      </c>
      <c r="N138" s="88">
        <f>+I138*D138</f>
        <v>495.77</v>
      </c>
    </row>
    <row r="139" spans="1:14" ht="75">
      <c r="A139" s="85">
        <v>40.4</v>
      </c>
      <c r="B139" s="90" t="s">
        <v>197</v>
      </c>
      <c r="C139" s="85" t="s">
        <v>137</v>
      </c>
      <c r="D139" s="87">
        <v>1074.6199999999999</v>
      </c>
      <c r="E139" s="88">
        <v>0.9</v>
      </c>
      <c r="F139" s="88">
        <v>1.2</v>
      </c>
      <c r="G139" s="88">
        <v>0.1</v>
      </c>
      <c r="H139" s="88">
        <v>0</v>
      </c>
      <c r="I139" s="88">
        <f>+E139+F139+G139+H139</f>
        <v>2.2000000000000002</v>
      </c>
      <c r="J139" s="88">
        <f>+E139*D139</f>
        <v>967.1579999999999</v>
      </c>
      <c r="K139" s="88">
        <f>+F139*D139</f>
        <v>1289.5439999999999</v>
      </c>
      <c r="L139" s="88">
        <f>+G139*D139</f>
        <v>107.46199999999999</v>
      </c>
      <c r="M139" s="88">
        <f>+H139*D139</f>
        <v>0</v>
      </c>
      <c r="N139" s="88">
        <f>+I139*D139</f>
        <v>2364.1639999999998</v>
      </c>
    </row>
    <row r="140" spans="1:14" ht="60.75" thickBot="1">
      <c r="A140" s="85">
        <v>40.5</v>
      </c>
      <c r="B140" s="90" t="s">
        <v>198</v>
      </c>
      <c r="C140" s="85" t="s">
        <v>137</v>
      </c>
      <c r="D140" s="87">
        <v>163.58000000000001</v>
      </c>
      <c r="E140" s="88">
        <v>0.9</v>
      </c>
      <c r="F140" s="88">
        <v>1.2</v>
      </c>
      <c r="G140" s="88">
        <v>0.1</v>
      </c>
      <c r="H140" s="88">
        <v>0</v>
      </c>
      <c r="I140" s="88">
        <f>+E140+F140+G140+H140</f>
        <v>2.2000000000000002</v>
      </c>
      <c r="J140" s="88">
        <f>+E140*D140</f>
        <v>147.22200000000001</v>
      </c>
      <c r="K140" s="88">
        <f>+F140*D140</f>
        <v>196.29600000000002</v>
      </c>
      <c r="L140" s="88">
        <f>+G140*D140</f>
        <v>16.358000000000001</v>
      </c>
      <c r="M140" s="88">
        <f>+H140*D140</f>
        <v>0</v>
      </c>
      <c r="N140" s="88">
        <f>+I140*D140</f>
        <v>359.87600000000003</v>
      </c>
    </row>
    <row r="141" spans="1:14" ht="16.5" thickBot="1">
      <c r="A141" s="95"/>
      <c r="B141" s="388" t="s">
        <v>160</v>
      </c>
      <c r="C141" s="389"/>
      <c r="D141" s="389"/>
      <c r="E141" s="389"/>
      <c r="F141" s="389"/>
      <c r="G141" s="389"/>
      <c r="H141" s="389"/>
      <c r="I141" s="389"/>
      <c r="J141" s="389"/>
      <c r="K141" s="389"/>
      <c r="L141" s="389"/>
      <c r="M141" s="390"/>
      <c r="N141" s="96">
        <f>+N68-N47+N135</f>
        <v>12807.503400000001</v>
      </c>
    </row>
    <row r="142" spans="1:14" s="102" customFormat="1" ht="15.75" customHeight="1" thickBot="1"/>
    <row r="143" spans="1:14" ht="24" thickBot="1">
      <c r="A143" s="385" t="s">
        <v>96</v>
      </c>
      <c r="B143" s="386"/>
      <c r="C143" s="386"/>
      <c r="D143" s="386"/>
      <c r="E143" s="386"/>
      <c r="F143" s="386"/>
      <c r="G143" s="386"/>
      <c r="H143" s="386"/>
      <c r="I143" s="386"/>
      <c r="J143" s="386"/>
      <c r="K143" s="386"/>
      <c r="L143" s="386"/>
      <c r="M143" s="386"/>
      <c r="N143" s="387"/>
    </row>
    <row r="144" spans="1:14" ht="16.5" thickBot="1">
      <c r="A144" s="81">
        <v>40</v>
      </c>
      <c r="B144" s="379" t="s">
        <v>8</v>
      </c>
      <c r="C144" s="380"/>
      <c r="D144" s="380"/>
      <c r="E144" s="380"/>
      <c r="F144" s="380"/>
      <c r="G144" s="380"/>
      <c r="H144" s="380"/>
      <c r="I144" s="380"/>
      <c r="J144" s="380"/>
      <c r="K144" s="380"/>
      <c r="L144" s="380"/>
      <c r="M144" s="381"/>
      <c r="N144" s="82">
        <f>SUM(N145:O148)</f>
        <v>1146.0300000000002</v>
      </c>
    </row>
    <row r="145" spans="1:16" ht="60">
      <c r="A145" s="85">
        <v>40.1</v>
      </c>
      <c r="B145" s="90" t="s">
        <v>162</v>
      </c>
      <c r="C145" s="93" t="s">
        <v>137</v>
      </c>
      <c r="D145" s="92">
        <f>+D82</f>
        <v>196</v>
      </c>
      <c r="E145" s="94">
        <v>0.45</v>
      </c>
      <c r="F145" s="94">
        <v>1</v>
      </c>
      <c r="G145" s="94">
        <v>0.1</v>
      </c>
      <c r="H145" s="94">
        <v>0</v>
      </c>
      <c r="I145" s="88">
        <f>+E145+F145+G145+H145</f>
        <v>1.55</v>
      </c>
      <c r="J145" s="88">
        <f>+E145*D145</f>
        <v>88.2</v>
      </c>
      <c r="K145" s="88">
        <f>+F145*D145</f>
        <v>196</v>
      </c>
      <c r="L145" s="88">
        <f>+G145*D145</f>
        <v>19.600000000000001</v>
      </c>
      <c r="M145" s="88">
        <f>+H145*D145</f>
        <v>0</v>
      </c>
      <c r="N145" s="88">
        <f>+I145*D145</f>
        <v>303.8</v>
      </c>
    </row>
    <row r="146" spans="1:16">
      <c r="A146" s="85">
        <v>40.200000000000003</v>
      </c>
      <c r="B146" s="90" t="s">
        <v>138</v>
      </c>
      <c r="C146" s="93" t="s">
        <v>139</v>
      </c>
      <c r="D146" s="92">
        <v>1</v>
      </c>
      <c r="E146" s="94">
        <v>0</v>
      </c>
      <c r="F146" s="94">
        <v>20.149999999999999</v>
      </c>
      <c r="G146" s="94">
        <v>5</v>
      </c>
      <c r="H146" s="94">
        <v>0</v>
      </c>
      <c r="I146" s="88">
        <f>+E146+F146+G146+H146</f>
        <v>25.15</v>
      </c>
      <c r="J146" s="88">
        <f>+E146*D146</f>
        <v>0</v>
      </c>
      <c r="K146" s="88">
        <f>+F146*D146</f>
        <v>20.149999999999999</v>
      </c>
      <c r="L146" s="88">
        <f>+G146*D146</f>
        <v>5</v>
      </c>
      <c r="M146" s="88">
        <f>+H146*D146</f>
        <v>0</v>
      </c>
      <c r="N146" s="88">
        <f>+I146*D146</f>
        <v>25.15</v>
      </c>
    </row>
    <row r="147" spans="1:16" ht="60">
      <c r="A147" s="85">
        <v>40.299999999999997</v>
      </c>
      <c r="B147" s="90" t="s">
        <v>163</v>
      </c>
      <c r="C147" s="93" t="s">
        <v>137</v>
      </c>
      <c r="D147" s="92">
        <f>+D145</f>
        <v>196</v>
      </c>
      <c r="E147" s="94">
        <v>0.2</v>
      </c>
      <c r="F147" s="94">
        <v>0.05</v>
      </c>
      <c r="G147" s="94">
        <v>0.08</v>
      </c>
      <c r="H147" s="94">
        <v>0</v>
      </c>
      <c r="I147" s="88">
        <f>+E147+F147+G147+H147</f>
        <v>0.33</v>
      </c>
      <c r="J147" s="88">
        <f>+E147*D147</f>
        <v>39.200000000000003</v>
      </c>
      <c r="K147" s="88">
        <f>+F147*D147</f>
        <v>9.8000000000000007</v>
      </c>
      <c r="L147" s="88">
        <f>+G147*D147</f>
        <v>15.68</v>
      </c>
      <c r="M147" s="88">
        <f>+H147*D147</f>
        <v>0</v>
      </c>
      <c r="N147" s="88">
        <f>+I147*D147</f>
        <v>64.680000000000007</v>
      </c>
    </row>
    <row r="148" spans="1:16" ht="75.75" thickBot="1">
      <c r="A148" s="85">
        <v>40.4</v>
      </c>
      <c r="B148" s="90" t="s">
        <v>197</v>
      </c>
      <c r="C148" s="85" t="s">
        <v>137</v>
      </c>
      <c r="D148" s="87">
        <f>+'Wood Rural'!Q604</f>
        <v>342</v>
      </c>
      <c r="E148" s="88">
        <v>0.9</v>
      </c>
      <c r="F148" s="88">
        <v>1.2</v>
      </c>
      <c r="G148" s="88">
        <v>0.1</v>
      </c>
      <c r="H148" s="88">
        <v>0</v>
      </c>
      <c r="I148" s="88">
        <f>+E148+F148+G148+H148</f>
        <v>2.2000000000000002</v>
      </c>
      <c r="J148" s="88">
        <f>+E148*D148</f>
        <v>307.8</v>
      </c>
      <c r="K148" s="88">
        <f>+F148*D148</f>
        <v>410.4</v>
      </c>
      <c r="L148" s="88">
        <f>+G148*D148</f>
        <v>34.200000000000003</v>
      </c>
      <c r="M148" s="88">
        <f>+H148*D148</f>
        <v>0</v>
      </c>
      <c r="N148" s="88">
        <f>+I148*D148</f>
        <v>752.40000000000009</v>
      </c>
    </row>
    <row r="149" spans="1:16" ht="16.5" thickBot="1">
      <c r="A149" s="95"/>
      <c r="B149" s="388" t="s">
        <v>160</v>
      </c>
      <c r="C149" s="389"/>
      <c r="D149" s="389"/>
      <c r="E149" s="389"/>
      <c r="F149" s="389"/>
      <c r="G149" s="389"/>
      <c r="H149" s="389"/>
      <c r="I149" s="389"/>
      <c r="J149" s="389"/>
      <c r="K149" s="389"/>
      <c r="L149" s="389"/>
      <c r="M149" s="390"/>
      <c r="N149" s="96">
        <f>+N101-N81+N144</f>
        <v>2149.161075</v>
      </c>
    </row>
    <row r="152" spans="1:16">
      <c r="A152" s="391"/>
      <c r="B152" s="391"/>
      <c r="C152" s="391"/>
      <c r="D152" s="391"/>
      <c r="E152" s="391"/>
      <c r="F152" s="391"/>
      <c r="G152" s="391"/>
      <c r="H152" s="391"/>
      <c r="I152" s="391"/>
      <c r="J152" s="391"/>
      <c r="K152" s="391"/>
      <c r="L152" s="391"/>
      <c r="M152" s="391"/>
      <c r="N152" s="391"/>
      <c r="O152" s="391"/>
      <c r="P152" s="391"/>
    </row>
    <row r="154" spans="1:16" ht="21">
      <c r="A154" s="344" t="s">
        <v>245</v>
      </c>
      <c r="B154" s="344"/>
      <c r="C154" s="344"/>
      <c r="D154" s="344"/>
      <c r="E154" s="344"/>
      <c r="F154" s="344"/>
      <c r="G154" s="344"/>
      <c r="H154" s="344"/>
      <c r="I154" s="344"/>
      <c r="J154" s="344"/>
      <c r="K154" s="344"/>
      <c r="L154" s="344"/>
      <c r="M154" s="344"/>
      <c r="N154" s="344"/>
    </row>
    <row r="155" spans="1:16" ht="16.5" thickBot="1"/>
    <row r="156" spans="1:16" ht="32.25" customHeight="1" thickBot="1">
      <c r="A156" s="345" t="s">
        <v>92</v>
      </c>
      <c r="B156" s="346"/>
      <c r="C156" s="346"/>
      <c r="D156" s="346"/>
      <c r="E156" s="346"/>
      <c r="F156" s="347"/>
      <c r="G156" s="348" t="s">
        <v>213</v>
      </c>
      <c r="H156" s="398"/>
      <c r="I156" s="398"/>
      <c r="J156" s="349"/>
      <c r="K156" s="350" t="s">
        <v>96</v>
      </c>
      <c r="L156" s="351"/>
      <c r="M156" s="348" t="s">
        <v>98</v>
      </c>
      <c r="N156" s="349"/>
    </row>
    <row r="157" spans="1:16" ht="21" customHeight="1">
      <c r="A157" s="328" t="s">
        <v>99</v>
      </c>
      <c r="B157" s="329"/>
      <c r="C157" s="329"/>
      <c r="D157" s="330"/>
      <c r="E157" s="331">
        <f>+G157+K157+M157</f>
        <v>18411.427975000002</v>
      </c>
      <c r="F157" s="332"/>
      <c r="G157" s="333">
        <f>+N176</f>
        <v>13461.996900000002</v>
      </c>
      <c r="H157" s="399"/>
      <c r="I157" s="399"/>
      <c r="J157" s="334"/>
      <c r="K157" s="333">
        <f>+K121</f>
        <v>2149.161075</v>
      </c>
      <c r="L157" s="335"/>
      <c r="M157" s="333">
        <f>+M121</f>
        <v>2800.27</v>
      </c>
      <c r="N157" s="334"/>
    </row>
    <row r="158" spans="1:16" ht="21.75" thickBot="1">
      <c r="A158" s="336" t="s">
        <v>100</v>
      </c>
      <c r="B158" s="337"/>
      <c r="C158" s="337"/>
      <c r="D158" s="337"/>
      <c r="E158" s="338">
        <f>+G158+K158</f>
        <v>13810.444125000002</v>
      </c>
      <c r="F158" s="339"/>
      <c r="G158" s="400">
        <f>+G122-N57+N171</f>
        <v>12044.175750000002</v>
      </c>
      <c r="H158" s="401"/>
      <c r="I158" s="401"/>
      <c r="J158" s="402"/>
      <c r="K158" s="340">
        <f>+K122</f>
        <v>1766.2683750000001</v>
      </c>
      <c r="L158" s="341"/>
      <c r="M158" s="400"/>
      <c r="N158" s="402"/>
    </row>
    <row r="159" spans="1:16" ht="21.75" thickBot="1">
      <c r="A159" s="53"/>
      <c r="B159" s="53"/>
      <c r="C159" s="53"/>
      <c r="D159" s="53"/>
      <c r="E159" s="67"/>
      <c r="F159" s="67"/>
      <c r="G159" s="68"/>
      <c r="H159" s="68"/>
      <c r="I159" s="69"/>
      <c r="J159" s="70"/>
      <c r="K159" s="69"/>
      <c r="L159" s="70"/>
      <c r="M159" s="68"/>
      <c r="N159" s="66"/>
    </row>
    <row r="160" spans="1:16" ht="21.75" thickBot="1">
      <c r="A160" s="359" t="s">
        <v>101</v>
      </c>
      <c r="B160" s="360"/>
      <c r="C160" s="360"/>
      <c r="D160" s="360"/>
      <c r="E160" s="331">
        <f>+E124+N172+N173</f>
        <v>10428.043125000002</v>
      </c>
      <c r="F160" s="332"/>
      <c r="G160" s="71">
        <f>+E160/E157</f>
        <v>0.56638969770078362</v>
      </c>
      <c r="H160" s="68"/>
      <c r="I160" s="361">
        <f>+E157-E160</f>
        <v>7983.3848500000004</v>
      </c>
      <c r="J160" s="361"/>
      <c r="K160" s="357"/>
      <c r="L160" s="357"/>
      <c r="M160" s="357"/>
      <c r="N160" s="357"/>
    </row>
    <row r="161" spans="1:14" ht="21.75" thickBot="1">
      <c r="A161" s="352" t="s">
        <v>102</v>
      </c>
      <c r="B161" s="353"/>
      <c r="C161" s="353"/>
      <c r="D161" s="353"/>
      <c r="E161" s="354">
        <f>+E125-L58+L172+L173+L174+L175</f>
        <v>1438.554066666667</v>
      </c>
      <c r="F161" s="355"/>
      <c r="G161" s="72">
        <f>+E161/E157</f>
        <v>7.8133758479788248E-2</v>
      </c>
      <c r="H161" s="68"/>
      <c r="I161" s="362" t="s">
        <v>103</v>
      </c>
      <c r="J161" s="363"/>
      <c r="K161" s="363"/>
      <c r="L161" s="363"/>
      <c r="M161" s="364">
        <f>+E157-E160</f>
        <v>7983.3848500000004</v>
      </c>
      <c r="N161" s="365"/>
    </row>
    <row r="162" spans="1:14" ht="21">
      <c r="A162" s="352" t="s">
        <v>104</v>
      </c>
      <c r="B162" s="353"/>
      <c r="C162" s="353"/>
      <c r="D162" s="353"/>
      <c r="E162" s="354">
        <f>+E126-J58+J172+J173+J174+J175</f>
        <v>6012.8777416666662</v>
      </c>
      <c r="F162" s="355"/>
      <c r="G162" s="72">
        <f>+E162/E157</f>
        <v>0.32658399716910963</v>
      </c>
      <c r="H162" s="68"/>
      <c r="I162" s="356"/>
      <c r="J162" s="356"/>
      <c r="K162" s="69"/>
      <c r="L162" s="70"/>
      <c r="M162" s="68"/>
      <c r="N162" s="66"/>
    </row>
    <row r="163" spans="1:14" ht="21">
      <c r="A163" s="352" t="s">
        <v>105</v>
      </c>
      <c r="B163" s="353"/>
      <c r="C163" s="353"/>
      <c r="D163" s="353"/>
      <c r="E163" s="354">
        <f>+E127-K58+K172+K173+K174+K175</f>
        <v>10059.996166666662</v>
      </c>
      <c r="F163" s="355"/>
      <c r="G163" s="72">
        <f>+E163/E157</f>
        <v>0.54639956120332711</v>
      </c>
      <c r="H163" s="68"/>
      <c r="I163" s="69"/>
      <c r="J163" s="357">
        <f>+E161+E162+E163+E164</f>
        <v>18411.427974999995</v>
      </c>
      <c r="K163" s="358"/>
      <c r="L163" s="70"/>
      <c r="M163" s="357"/>
      <c r="N163" s="357"/>
    </row>
    <row r="164" spans="1:14" ht="21.75" thickBot="1">
      <c r="A164" s="336" t="s">
        <v>106</v>
      </c>
      <c r="B164" s="337"/>
      <c r="C164" s="337"/>
      <c r="D164" s="337"/>
      <c r="E164" s="338">
        <f>+E128</f>
        <v>900</v>
      </c>
      <c r="F164" s="339"/>
      <c r="G164" s="72">
        <f>+E164/E157</f>
        <v>4.8882683147774685E-2</v>
      </c>
      <c r="H164" s="68"/>
      <c r="I164" s="69"/>
      <c r="J164" s="357"/>
      <c r="K164" s="358"/>
      <c r="L164" s="70"/>
      <c r="M164" s="357"/>
      <c r="N164" s="357"/>
    </row>
    <row r="165" spans="1:14" ht="16.5" thickBot="1"/>
    <row r="166" spans="1:14" ht="16.5" thickBot="1">
      <c r="A166" s="366" t="s">
        <v>107</v>
      </c>
      <c r="B166" s="367"/>
      <c r="C166" s="367"/>
      <c r="D166" s="367"/>
      <c r="E166" s="367"/>
      <c r="F166" s="367"/>
      <c r="G166" s="367"/>
      <c r="H166" s="367"/>
      <c r="I166" s="367"/>
      <c r="J166" s="367"/>
      <c r="K166" s="367"/>
      <c r="L166" s="367"/>
      <c r="M166" s="367"/>
      <c r="N166" s="368"/>
    </row>
    <row r="167" spans="1:14">
      <c r="A167" s="369" t="s">
        <v>108</v>
      </c>
      <c r="B167" s="371" t="s">
        <v>109</v>
      </c>
      <c r="C167" s="371" t="s">
        <v>110</v>
      </c>
      <c r="D167" s="373" t="s">
        <v>111</v>
      </c>
      <c r="E167" s="375" t="s">
        <v>112</v>
      </c>
      <c r="F167" s="376"/>
      <c r="G167" s="376"/>
      <c r="H167" s="376"/>
      <c r="I167" s="376"/>
      <c r="J167" s="369" t="s">
        <v>113</v>
      </c>
      <c r="K167" s="371"/>
      <c r="L167" s="371"/>
      <c r="M167" s="371"/>
      <c r="N167" s="377"/>
    </row>
    <row r="168" spans="1:14" ht="26.25" thickBot="1">
      <c r="A168" s="370"/>
      <c r="B168" s="372"/>
      <c r="C168" s="372"/>
      <c r="D168" s="374"/>
      <c r="E168" s="75" t="s">
        <v>114</v>
      </c>
      <c r="F168" s="76" t="s">
        <v>115</v>
      </c>
      <c r="G168" s="76" t="s">
        <v>116</v>
      </c>
      <c r="H168" s="76" t="s">
        <v>117</v>
      </c>
      <c r="I168" s="77" t="s">
        <v>118</v>
      </c>
      <c r="J168" s="75" t="s">
        <v>114</v>
      </c>
      <c r="K168" s="76" t="s">
        <v>115</v>
      </c>
      <c r="L168" s="76" t="s">
        <v>116</v>
      </c>
      <c r="M168" s="76" t="s">
        <v>117</v>
      </c>
      <c r="N168" s="78" t="s">
        <v>11</v>
      </c>
    </row>
    <row r="169" spans="1:14" ht="16.5" thickBot="1">
      <c r="A169" s="392"/>
      <c r="B169" s="393"/>
      <c r="C169" s="393"/>
      <c r="D169" s="393"/>
      <c r="E169" s="393"/>
      <c r="F169" s="393"/>
      <c r="G169" s="393"/>
      <c r="H169" s="393"/>
      <c r="I169" s="393"/>
      <c r="J169" s="393"/>
      <c r="K169" s="393"/>
      <c r="L169" s="393"/>
      <c r="M169" s="393"/>
      <c r="N169" s="394"/>
    </row>
    <row r="170" spans="1:14" ht="24" thickBot="1">
      <c r="A170" s="385" t="s">
        <v>214</v>
      </c>
      <c r="B170" s="386"/>
      <c r="C170" s="386"/>
      <c r="D170" s="386"/>
      <c r="E170" s="386"/>
      <c r="F170" s="386"/>
      <c r="G170" s="386"/>
      <c r="H170" s="386"/>
      <c r="I170" s="386"/>
      <c r="J170" s="386"/>
      <c r="K170" s="386"/>
      <c r="L170" s="386"/>
      <c r="M170" s="386"/>
      <c r="N170" s="387"/>
    </row>
    <row r="171" spans="1:14" ht="16.5" thickBot="1">
      <c r="A171" s="81">
        <v>70</v>
      </c>
      <c r="B171" s="379" t="s">
        <v>7</v>
      </c>
      <c r="C171" s="380"/>
      <c r="D171" s="380"/>
      <c r="E171" s="380"/>
      <c r="F171" s="380"/>
      <c r="G171" s="380"/>
      <c r="H171" s="380"/>
      <c r="I171" s="380"/>
      <c r="J171" s="380"/>
      <c r="K171" s="380"/>
      <c r="L171" s="380"/>
      <c r="M171" s="381"/>
      <c r="N171" s="82">
        <f>+N172+N173+N174+N175</f>
        <v>1563.2325000000001</v>
      </c>
    </row>
    <row r="172" spans="1:14" ht="30">
      <c r="A172" s="85">
        <v>70.099999999999994</v>
      </c>
      <c r="B172" s="90" t="s">
        <v>210</v>
      </c>
      <c r="C172" s="93" t="s">
        <v>137</v>
      </c>
      <c r="D172" s="92">
        <v>175.67</v>
      </c>
      <c r="E172" s="94">
        <v>0.45</v>
      </c>
      <c r="F172" s="94">
        <v>1</v>
      </c>
      <c r="G172" s="94">
        <v>0.1</v>
      </c>
      <c r="H172" s="94">
        <v>0</v>
      </c>
      <c r="I172" s="94">
        <f>+E172+F172+G172+H172</f>
        <v>1.55</v>
      </c>
      <c r="J172" s="94">
        <f>+E172*D172</f>
        <v>79.05149999999999</v>
      </c>
      <c r="K172" s="88">
        <f>+F172*D172</f>
        <v>175.67</v>
      </c>
      <c r="L172" s="88">
        <f>+G172*D172</f>
        <v>17.567</v>
      </c>
      <c r="M172" s="88">
        <f>+H172*D172</f>
        <v>0</v>
      </c>
      <c r="N172" s="88">
        <f>+I172*D172</f>
        <v>272.2885</v>
      </c>
    </row>
    <row r="173" spans="1:14" ht="45">
      <c r="A173" s="85">
        <v>70.2</v>
      </c>
      <c r="B173" s="90" t="s">
        <v>200</v>
      </c>
      <c r="C173" s="85" t="s">
        <v>137</v>
      </c>
      <c r="D173" s="87">
        <v>505.72</v>
      </c>
      <c r="E173" s="88">
        <v>0.9</v>
      </c>
      <c r="F173" s="88">
        <v>1.2</v>
      </c>
      <c r="G173" s="88">
        <v>0.1</v>
      </c>
      <c r="H173" s="88">
        <v>0</v>
      </c>
      <c r="I173" s="88">
        <f>+E173+F173+G173+H173</f>
        <v>2.2000000000000002</v>
      </c>
      <c r="J173" s="88">
        <f>+E173*D173</f>
        <v>455.14800000000002</v>
      </c>
      <c r="K173" s="88">
        <f>+F173*D173</f>
        <v>606.86400000000003</v>
      </c>
      <c r="L173" s="88">
        <f>+G173*D173</f>
        <v>50.572000000000003</v>
      </c>
      <c r="M173" s="88">
        <f>+H173*D173</f>
        <v>0</v>
      </c>
      <c r="N173" s="88">
        <f>+I173*D173</f>
        <v>1112.5840000000001</v>
      </c>
    </row>
    <row r="174" spans="1:14" ht="17.25">
      <c r="A174" s="85">
        <v>70.400000000000006</v>
      </c>
      <c r="B174" s="101" t="s">
        <v>176</v>
      </c>
      <c r="C174" s="93" t="s">
        <v>122</v>
      </c>
      <c r="D174" s="92">
        <v>9.8000000000000007</v>
      </c>
      <c r="E174" s="88">
        <v>5.2</v>
      </c>
      <c r="F174" s="88">
        <v>6</v>
      </c>
      <c r="G174" s="88">
        <v>1.75</v>
      </c>
      <c r="H174" s="88">
        <v>0</v>
      </c>
      <c r="I174" s="88">
        <f>+E174+F174+G174+H174</f>
        <v>12.95</v>
      </c>
      <c r="J174" s="88">
        <f>+E174*D174</f>
        <v>50.960000000000008</v>
      </c>
      <c r="K174" s="88">
        <f>+F174*D174</f>
        <v>58.800000000000004</v>
      </c>
      <c r="L174" s="88">
        <f>+G174*D174</f>
        <v>17.150000000000002</v>
      </c>
      <c r="M174" s="88">
        <f>+H174*D174</f>
        <v>0</v>
      </c>
      <c r="N174" s="88">
        <f>+I174*D174</f>
        <v>126.91</v>
      </c>
    </row>
    <row r="175" spans="1:14" ht="30.75" thickBot="1">
      <c r="A175" s="85">
        <v>70.5</v>
      </c>
      <c r="B175" s="90" t="s">
        <v>165</v>
      </c>
      <c r="C175" s="93" t="s">
        <v>122</v>
      </c>
      <c r="D175" s="92">
        <v>9.8000000000000007</v>
      </c>
      <c r="E175" s="88">
        <v>1.5</v>
      </c>
      <c r="F175" s="88">
        <v>2.5</v>
      </c>
      <c r="G175" s="88">
        <v>1.25</v>
      </c>
      <c r="H175" s="88">
        <v>0</v>
      </c>
      <c r="I175" s="88">
        <f>+E175+F175+G175+H175</f>
        <v>5.25</v>
      </c>
      <c r="J175" s="88">
        <f>+E175*D175</f>
        <v>14.700000000000001</v>
      </c>
      <c r="K175" s="88">
        <f>+F175*D175</f>
        <v>24.5</v>
      </c>
      <c r="L175" s="88">
        <f>+G175*D175</f>
        <v>12.25</v>
      </c>
      <c r="M175" s="88">
        <f>+H175*D175</f>
        <v>0</v>
      </c>
      <c r="N175" s="88">
        <f>+I175*D175</f>
        <v>51.45</v>
      </c>
    </row>
    <row r="176" spans="1:14" ht="16.5" thickBot="1">
      <c r="A176" s="95"/>
      <c r="B176" s="388" t="s">
        <v>160</v>
      </c>
      <c r="C176" s="389"/>
      <c r="D176" s="389"/>
      <c r="E176" s="389"/>
      <c r="F176" s="389"/>
      <c r="G176" s="389"/>
      <c r="H176" s="389"/>
      <c r="I176" s="389"/>
      <c r="J176" s="389"/>
      <c r="K176" s="389"/>
      <c r="L176" s="389"/>
      <c r="M176" s="390"/>
      <c r="N176" s="96">
        <f>+N141-N57+N171</f>
        <v>13461.996900000002</v>
      </c>
    </row>
    <row r="177" spans="1:16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</row>
    <row r="178" spans="1:16">
      <c r="A178" s="391"/>
      <c r="B178" s="391"/>
      <c r="C178" s="391"/>
      <c r="D178" s="391"/>
      <c r="E178" s="391"/>
      <c r="F178" s="391"/>
      <c r="G178" s="391"/>
      <c r="H178" s="391"/>
      <c r="I178" s="391"/>
      <c r="J178" s="391"/>
      <c r="K178" s="391"/>
      <c r="L178" s="391"/>
      <c r="M178" s="391"/>
      <c r="N178" s="391"/>
      <c r="O178" s="391"/>
      <c r="P178" s="391"/>
    </row>
    <row r="180" spans="1:16" ht="21">
      <c r="A180" s="344" t="s">
        <v>246</v>
      </c>
      <c r="B180" s="344"/>
      <c r="C180" s="344"/>
      <c r="D180" s="344"/>
      <c r="E180" s="344"/>
      <c r="F180" s="344"/>
      <c r="G180" s="344"/>
      <c r="H180" s="344"/>
      <c r="I180" s="344"/>
      <c r="J180" s="344"/>
      <c r="K180" s="344"/>
      <c r="L180" s="344"/>
      <c r="M180" s="344"/>
      <c r="N180" s="344"/>
    </row>
    <row r="181" spans="1:16" ht="16.5" thickBot="1"/>
    <row r="182" spans="1:16" ht="32.25" customHeight="1" thickBot="1">
      <c r="A182" s="345" t="s">
        <v>92</v>
      </c>
      <c r="B182" s="346"/>
      <c r="C182" s="346"/>
      <c r="D182" s="346"/>
      <c r="E182" s="346"/>
      <c r="F182" s="347"/>
      <c r="G182" s="348" t="s">
        <v>213</v>
      </c>
      <c r="H182" s="398"/>
      <c r="I182" s="398"/>
      <c r="J182" s="349"/>
      <c r="K182" s="350" t="s">
        <v>96</v>
      </c>
      <c r="L182" s="351"/>
      <c r="M182" s="348" t="s">
        <v>98</v>
      </c>
      <c r="N182" s="349"/>
    </row>
    <row r="183" spans="1:16" ht="21" customHeight="1">
      <c r="A183" s="328" t="s">
        <v>99</v>
      </c>
      <c r="B183" s="329"/>
      <c r="C183" s="329"/>
      <c r="D183" s="330"/>
      <c r="E183" s="331">
        <f>+G183+K183+M183</f>
        <v>17868.742975000001</v>
      </c>
      <c r="F183" s="332"/>
      <c r="G183" s="333">
        <f>+N204</f>
        <v>13143.958100000002</v>
      </c>
      <c r="H183" s="399"/>
      <c r="I183" s="399"/>
      <c r="J183" s="334"/>
      <c r="K183" s="333">
        <f>+N214</f>
        <v>1924.5148749999998</v>
      </c>
      <c r="L183" s="335"/>
      <c r="M183" s="333">
        <f>+M157</f>
        <v>2800.27</v>
      </c>
      <c r="N183" s="334"/>
    </row>
    <row r="184" spans="1:16" ht="21.75" thickBot="1">
      <c r="A184" s="336" t="s">
        <v>100</v>
      </c>
      <c r="B184" s="337"/>
      <c r="C184" s="337"/>
      <c r="D184" s="337"/>
      <c r="E184" s="338">
        <f>+G184+K184</f>
        <v>13267.759125000002</v>
      </c>
      <c r="F184" s="339"/>
      <c r="G184" s="400">
        <f>+G158-N135+N197</f>
        <v>11726.136950000002</v>
      </c>
      <c r="H184" s="401"/>
      <c r="I184" s="401"/>
      <c r="J184" s="402"/>
      <c r="K184" s="340">
        <f>+K158-N144+N207</f>
        <v>1541.622175</v>
      </c>
      <c r="L184" s="341"/>
      <c r="M184" s="400"/>
      <c r="N184" s="402"/>
    </row>
    <row r="185" spans="1:16" ht="21.75" thickBot="1">
      <c r="A185" s="53"/>
      <c r="B185" s="53"/>
      <c r="C185" s="53"/>
      <c r="D185" s="53"/>
      <c r="E185" s="67"/>
      <c r="F185" s="67"/>
      <c r="G185" s="68"/>
      <c r="H185" s="68"/>
      <c r="I185" s="69"/>
      <c r="J185" s="70"/>
      <c r="K185" s="69"/>
      <c r="L185" s="70"/>
      <c r="M185" s="68"/>
      <c r="N185" s="66"/>
    </row>
    <row r="186" spans="1:16" ht="21.75" thickBot="1">
      <c r="A186" s="359" t="s">
        <v>101</v>
      </c>
      <c r="B186" s="360"/>
      <c r="C186" s="360"/>
      <c r="D186" s="360"/>
      <c r="E186" s="331">
        <f>+N53+N56+N88+N89+N198+N200+N202+N203+N208+N210+N213+N172+N173</f>
        <v>8869.7611250000009</v>
      </c>
      <c r="F186" s="332"/>
      <c r="G186" s="71">
        <f>+E186/E183</f>
        <v>0.49638416856796275</v>
      </c>
      <c r="H186" s="68"/>
      <c r="I186" s="361">
        <f>+E183-E186</f>
        <v>8998.9818500000001</v>
      </c>
      <c r="J186" s="361"/>
      <c r="K186" s="357"/>
      <c r="L186" s="357"/>
      <c r="M186" s="357"/>
      <c r="N186" s="357"/>
    </row>
    <row r="187" spans="1:16" ht="21.75" thickBot="1">
      <c r="A187" s="352" t="s">
        <v>102</v>
      </c>
      <c r="B187" s="353"/>
      <c r="C187" s="353"/>
      <c r="D187" s="353"/>
      <c r="E187" s="354">
        <f>+E161-L136-L137-L138-L139-L140+L198+L199+L200+L201+L202+L203-L145-L146-L147-L148+L208+L209+L210+L211+L212+L213</f>
        <v>1369.0030666666669</v>
      </c>
      <c r="F187" s="355"/>
      <c r="G187" s="72">
        <f>+E187/E183</f>
        <v>7.6614402511806609E-2</v>
      </c>
      <c r="H187" s="68"/>
      <c r="I187" s="362" t="s">
        <v>103</v>
      </c>
      <c r="J187" s="363"/>
      <c r="K187" s="363"/>
      <c r="L187" s="363"/>
      <c r="M187" s="364">
        <f>+E183-E186</f>
        <v>8998.9818500000001</v>
      </c>
      <c r="N187" s="365"/>
    </row>
    <row r="188" spans="1:16" ht="21">
      <c r="A188" s="352" t="s">
        <v>104</v>
      </c>
      <c r="B188" s="353"/>
      <c r="C188" s="353"/>
      <c r="D188" s="353"/>
      <c r="E188" s="354">
        <f>+E162-J136-J138-J137-J139-J140-J145-J146-J147-J148+J198+J199+J200+J201+J202+J203+J208+J209+J210+J211+J212+J213</f>
        <v>5648.5337416666653</v>
      </c>
      <c r="F188" s="355"/>
      <c r="G188" s="72">
        <f>+E188/E183</f>
        <v>0.31611254074052542</v>
      </c>
      <c r="H188" s="68"/>
      <c r="I188" s="356"/>
      <c r="J188" s="356"/>
      <c r="K188" s="69"/>
      <c r="L188" s="70"/>
      <c r="M188" s="68"/>
      <c r="N188" s="66"/>
    </row>
    <row r="189" spans="1:16" ht="21">
      <c r="A189" s="352" t="s">
        <v>105</v>
      </c>
      <c r="B189" s="353"/>
      <c r="C189" s="353"/>
      <c r="D189" s="353"/>
      <c r="E189" s="354">
        <f>+E163-K136-K137-K138-K139-K140-K145-K147-K146-K148+K198+K199+K200+K201+K202+K203+K208+K209+K210+K211+K212+K213</f>
        <v>9951.2061666666632</v>
      </c>
      <c r="F189" s="355"/>
      <c r="G189" s="72">
        <f>+E189/E183</f>
        <v>0.5569057756658824</v>
      </c>
      <c r="H189" s="68"/>
      <c r="I189" s="69"/>
      <c r="J189" s="357">
        <f>+E187+E188+E189+E190</f>
        <v>17868.742974999994</v>
      </c>
      <c r="K189" s="358"/>
      <c r="L189" s="70"/>
      <c r="M189" s="357"/>
      <c r="N189" s="357"/>
    </row>
    <row r="190" spans="1:16" ht="21.75" thickBot="1">
      <c r="A190" s="336" t="s">
        <v>106</v>
      </c>
      <c r="B190" s="337"/>
      <c r="C190" s="337"/>
      <c r="D190" s="337"/>
      <c r="E190" s="338">
        <f>+E164</f>
        <v>900</v>
      </c>
      <c r="F190" s="339"/>
      <c r="G190" s="72">
        <f>+E190/E183</f>
        <v>5.0367281081785217E-2</v>
      </c>
      <c r="H190" s="68"/>
      <c r="I190" s="69"/>
      <c r="J190" s="357"/>
      <c r="K190" s="358"/>
      <c r="L190" s="70"/>
      <c r="M190" s="357"/>
      <c r="N190" s="357"/>
    </row>
    <row r="191" spans="1:16" ht="16.5" thickBot="1"/>
    <row r="192" spans="1:16" ht="16.5" thickBot="1">
      <c r="A192" s="366" t="s">
        <v>107</v>
      </c>
      <c r="B192" s="367"/>
      <c r="C192" s="367"/>
      <c r="D192" s="367"/>
      <c r="E192" s="367"/>
      <c r="F192" s="367"/>
      <c r="G192" s="367"/>
      <c r="H192" s="367"/>
      <c r="I192" s="367"/>
      <c r="J192" s="367"/>
      <c r="K192" s="367"/>
      <c r="L192" s="367"/>
      <c r="M192" s="367"/>
      <c r="N192" s="368"/>
    </row>
    <row r="193" spans="1:14">
      <c r="A193" s="369" t="s">
        <v>108</v>
      </c>
      <c r="B193" s="371" t="s">
        <v>109</v>
      </c>
      <c r="C193" s="371" t="s">
        <v>110</v>
      </c>
      <c r="D193" s="373" t="s">
        <v>111</v>
      </c>
      <c r="E193" s="375" t="s">
        <v>112</v>
      </c>
      <c r="F193" s="376"/>
      <c r="G193" s="376"/>
      <c r="H193" s="376"/>
      <c r="I193" s="376"/>
      <c r="J193" s="369" t="s">
        <v>113</v>
      </c>
      <c r="K193" s="371"/>
      <c r="L193" s="371"/>
      <c r="M193" s="371"/>
      <c r="N193" s="377"/>
    </row>
    <row r="194" spans="1:14" ht="26.25" thickBot="1">
      <c r="A194" s="370"/>
      <c r="B194" s="372"/>
      <c r="C194" s="372"/>
      <c r="D194" s="374"/>
      <c r="E194" s="75" t="s">
        <v>114</v>
      </c>
      <c r="F194" s="76" t="s">
        <v>115</v>
      </c>
      <c r="G194" s="76" t="s">
        <v>116</v>
      </c>
      <c r="H194" s="76" t="s">
        <v>117</v>
      </c>
      <c r="I194" s="77" t="s">
        <v>118</v>
      </c>
      <c r="J194" s="75" t="s">
        <v>114</v>
      </c>
      <c r="K194" s="76" t="s">
        <v>115</v>
      </c>
      <c r="L194" s="76" t="s">
        <v>116</v>
      </c>
      <c r="M194" s="76" t="s">
        <v>117</v>
      </c>
      <c r="N194" s="78" t="s">
        <v>11</v>
      </c>
    </row>
    <row r="195" spans="1:14" ht="11.25" customHeight="1" thickBot="1">
      <c r="A195" s="392"/>
      <c r="B195" s="393"/>
      <c r="C195" s="393"/>
      <c r="D195" s="393"/>
      <c r="E195" s="393"/>
      <c r="F195" s="393"/>
      <c r="G195" s="393"/>
      <c r="H195" s="393"/>
      <c r="I195" s="393"/>
      <c r="J195" s="393"/>
      <c r="K195" s="393"/>
      <c r="L195" s="393"/>
      <c r="M195" s="393"/>
      <c r="N195" s="394"/>
    </row>
    <row r="196" spans="1:14" ht="24" thickBot="1">
      <c r="A196" s="385" t="s">
        <v>214</v>
      </c>
      <c r="B196" s="386"/>
      <c r="C196" s="386"/>
      <c r="D196" s="386"/>
      <c r="E196" s="386"/>
      <c r="F196" s="386"/>
      <c r="G196" s="386"/>
      <c r="H196" s="386"/>
      <c r="I196" s="386"/>
      <c r="J196" s="386"/>
      <c r="K196" s="386"/>
      <c r="L196" s="386"/>
      <c r="M196" s="386"/>
      <c r="N196" s="387"/>
    </row>
    <row r="197" spans="1:14" ht="16.5" thickBot="1">
      <c r="A197" s="81">
        <v>40</v>
      </c>
      <c r="B197" s="379" t="s">
        <v>8</v>
      </c>
      <c r="C197" s="380"/>
      <c r="D197" s="380"/>
      <c r="E197" s="380"/>
      <c r="F197" s="380"/>
      <c r="G197" s="380"/>
      <c r="H197" s="380"/>
      <c r="I197" s="380"/>
      <c r="J197" s="380"/>
      <c r="K197" s="380"/>
      <c r="L197" s="380"/>
      <c r="M197" s="381"/>
      <c r="N197" s="82">
        <f>SUM(N198:O203)</f>
        <v>5330.9878666666664</v>
      </c>
    </row>
    <row r="198" spans="1:14" ht="60">
      <c r="A198" s="85">
        <v>40.1</v>
      </c>
      <c r="B198" s="90" t="s">
        <v>136</v>
      </c>
      <c r="C198" s="93" t="s">
        <v>137</v>
      </c>
      <c r="D198" s="92">
        <f>+D48</f>
        <v>1502.3333333333333</v>
      </c>
      <c r="E198" s="94">
        <v>0.45</v>
      </c>
      <c r="F198" s="94">
        <v>1</v>
      </c>
      <c r="G198" s="94">
        <v>0.1</v>
      </c>
      <c r="H198" s="88">
        <v>0</v>
      </c>
      <c r="I198" s="88">
        <f t="shared" ref="I198:I203" si="6">+E198+F198+G198+H198</f>
        <v>1.55</v>
      </c>
      <c r="J198" s="88">
        <f t="shared" ref="J198:J203" si="7">+E198*D198</f>
        <v>676.05</v>
      </c>
      <c r="K198" s="88">
        <f t="shared" ref="K198:K203" si="8">+F198*D198</f>
        <v>1502.3333333333333</v>
      </c>
      <c r="L198" s="88">
        <f t="shared" ref="L198:L203" si="9">+G198*D198</f>
        <v>150.23333333333332</v>
      </c>
      <c r="M198" s="88">
        <f t="shared" ref="M198:M203" si="10">+H198*D198</f>
        <v>0</v>
      </c>
      <c r="N198" s="88">
        <f t="shared" ref="N198:N203" si="11">+I198*D198</f>
        <v>2328.6166666666668</v>
      </c>
    </row>
    <row r="199" spans="1:14">
      <c r="A199" s="85">
        <v>40.200000000000003</v>
      </c>
      <c r="B199" s="90" t="s">
        <v>138</v>
      </c>
      <c r="C199" s="93" t="s">
        <v>139</v>
      </c>
      <c r="D199" s="92">
        <v>1</v>
      </c>
      <c r="E199" s="94">
        <v>0</v>
      </c>
      <c r="F199" s="94">
        <v>80.599999999999994</v>
      </c>
      <c r="G199" s="94">
        <v>20</v>
      </c>
      <c r="H199" s="88">
        <v>0</v>
      </c>
      <c r="I199" s="88">
        <f t="shared" si="6"/>
        <v>100.6</v>
      </c>
      <c r="J199" s="88">
        <f t="shared" si="7"/>
        <v>0</v>
      </c>
      <c r="K199" s="88">
        <f t="shared" si="8"/>
        <v>80.599999999999994</v>
      </c>
      <c r="L199" s="88">
        <f t="shared" si="9"/>
        <v>20</v>
      </c>
      <c r="M199" s="88">
        <f t="shared" si="10"/>
        <v>0</v>
      </c>
      <c r="N199" s="88">
        <f t="shared" si="11"/>
        <v>100.6</v>
      </c>
    </row>
    <row r="200" spans="1:14" ht="60">
      <c r="A200" s="85">
        <v>40.299999999999997</v>
      </c>
      <c r="B200" s="90" t="s">
        <v>140</v>
      </c>
      <c r="C200" s="93" t="s">
        <v>137</v>
      </c>
      <c r="D200" s="92">
        <f>+D198</f>
        <v>1502.3333333333333</v>
      </c>
      <c r="E200" s="94">
        <v>0.2</v>
      </c>
      <c r="F200" s="94">
        <v>0.05</v>
      </c>
      <c r="G200" s="94">
        <v>0.08</v>
      </c>
      <c r="H200" s="88">
        <v>0</v>
      </c>
      <c r="I200" s="88">
        <f t="shared" si="6"/>
        <v>0.33</v>
      </c>
      <c r="J200" s="88">
        <f t="shared" si="7"/>
        <v>300.46666666666664</v>
      </c>
      <c r="K200" s="88">
        <f t="shared" si="8"/>
        <v>75.11666666666666</v>
      </c>
      <c r="L200" s="88">
        <f t="shared" si="9"/>
        <v>120.18666666666667</v>
      </c>
      <c r="M200" s="88">
        <f t="shared" si="10"/>
        <v>0</v>
      </c>
      <c r="N200" s="88">
        <f t="shared" si="11"/>
        <v>495.77</v>
      </c>
    </row>
    <row r="201" spans="1:14" ht="45">
      <c r="A201" s="85">
        <v>40.4</v>
      </c>
      <c r="B201" s="90" t="s">
        <v>141</v>
      </c>
      <c r="C201" s="93" t="s">
        <v>122</v>
      </c>
      <c r="D201" s="92">
        <f>+D51/2</f>
        <v>42.48</v>
      </c>
      <c r="E201" s="94">
        <v>5.5</v>
      </c>
      <c r="F201" s="94">
        <v>14.84</v>
      </c>
      <c r="G201" s="94">
        <v>0</v>
      </c>
      <c r="H201" s="88">
        <v>0</v>
      </c>
      <c r="I201" s="88">
        <f t="shared" si="6"/>
        <v>20.34</v>
      </c>
      <c r="J201" s="88">
        <f t="shared" si="7"/>
        <v>233.64</v>
      </c>
      <c r="K201" s="88">
        <f t="shared" si="8"/>
        <v>630.40319999999997</v>
      </c>
      <c r="L201" s="88">
        <f t="shared" si="9"/>
        <v>0</v>
      </c>
      <c r="M201" s="88">
        <f t="shared" si="10"/>
        <v>0</v>
      </c>
      <c r="N201" s="88">
        <f t="shared" si="11"/>
        <v>864.04319999999996</v>
      </c>
    </row>
    <row r="202" spans="1:14" ht="75">
      <c r="A202" s="85">
        <v>40.5</v>
      </c>
      <c r="B202" s="90" t="s">
        <v>197</v>
      </c>
      <c r="C202" s="85" t="s">
        <v>137</v>
      </c>
      <c r="D202" s="87">
        <f>(+D139)/2</f>
        <v>537.30999999999995</v>
      </c>
      <c r="E202" s="88">
        <v>0.9</v>
      </c>
      <c r="F202" s="88">
        <v>1.2</v>
      </c>
      <c r="G202" s="88">
        <v>0.1</v>
      </c>
      <c r="H202" s="88">
        <v>0</v>
      </c>
      <c r="I202" s="88">
        <f t="shared" si="6"/>
        <v>2.2000000000000002</v>
      </c>
      <c r="J202" s="88">
        <f t="shared" si="7"/>
        <v>483.57899999999995</v>
      </c>
      <c r="K202" s="88">
        <f t="shared" si="8"/>
        <v>644.77199999999993</v>
      </c>
      <c r="L202" s="88">
        <f t="shared" si="9"/>
        <v>53.730999999999995</v>
      </c>
      <c r="M202" s="88">
        <f t="shared" si="10"/>
        <v>0</v>
      </c>
      <c r="N202" s="88">
        <f t="shared" si="11"/>
        <v>1182.0819999999999</v>
      </c>
    </row>
    <row r="203" spans="1:14" ht="60.75" thickBot="1">
      <c r="A203" s="85">
        <v>40.6</v>
      </c>
      <c r="B203" s="90" t="s">
        <v>198</v>
      </c>
      <c r="C203" s="85" t="s">
        <v>137</v>
      </c>
      <c r="D203" s="87">
        <f>+D140</f>
        <v>163.58000000000001</v>
      </c>
      <c r="E203" s="88">
        <v>0.9</v>
      </c>
      <c r="F203" s="88">
        <v>1.2</v>
      </c>
      <c r="G203" s="88">
        <v>0.1</v>
      </c>
      <c r="H203" s="88">
        <v>0</v>
      </c>
      <c r="I203" s="88">
        <f t="shared" si="6"/>
        <v>2.2000000000000002</v>
      </c>
      <c r="J203" s="88">
        <f t="shared" si="7"/>
        <v>147.22200000000001</v>
      </c>
      <c r="K203" s="88">
        <f t="shared" si="8"/>
        <v>196.29600000000002</v>
      </c>
      <c r="L203" s="88">
        <f t="shared" si="9"/>
        <v>16.358000000000001</v>
      </c>
      <c r="M203" s="88">
        <f t="shared" si="10"/>
        <v>0</v>
      </c>
      <c r="N203" s="88">
        <f t="shared" si="11"/>
        <v>359.87600000000003</v>
      </c>
    </row>
    <row r="204" spans="1:14" ht="16.5" thickBot="1">
      <c r="A204" s="95"/>
      <c r="B204" s="388" t="s">
        <v>160</v>
      </c>
      <c r="C204" s="389"/>
      <c r="D204" s="389"/>
      <c r="E204" s="389"/>
      <c r="F204" s="389"/>
      <c r="G204" s="389"/>
      <c r="H204" s="389"/>
      <c r="I204" s="389"/>
      <c r="J204" s="389"/>
      <c r="K204" s="389"/>
      <c r="L204" s="389"/>
      <c r="M204" s="390"/>
      <c r="N204" s="96">
        <f>+N176-N135+N197</f>
        <v>13143.958100000002</v>
      </c>
    </row>
    <row r="205" spans="1:14" s="102" customFormat="1" ht="15.75" customHeight="1" thickBot="1"/>
    <row r="206" spans="1:14" ht="24" thickBot="1">
      <c r="A206" s="385" t="s">
        <v>96</v>
      </c>
      <c r="B206" s="386"/>
      <c r="C206" s="386"/>
      <c r="D206" s="386"/>
      <c r="E206" s="386"/>
      <c r="F206" s="386"/>
      <c r="G206" s="386"/>
      <c r="H206" s="386"/>
      <c r="I206" s="386"/>
      <c r="J206" s="386"/>
      <c r="K206" s="386"/>
      <c r="L206" s="386"/>
      <c r="M206" s="386"/>
      <c r="N206" s="387"/>
    </row>
    <row r="207" spans="1:14" ht="16.5" thickBot="1">
      <c r="A207" s="81">
        <v>40</v>
      </c>
      <c r="B207" s="379" t="s">
        <v>8</v>
      </c>
      <c r="C207" s="380"/>
      <c r="D207" s="380"/>
      <c r="E207" s="380"/>
      <c r="F207" s="380"/>
      <c r="G207" s="380"/>
      <c r="H207" s="380"/>
      <c r="I207" s="380"/>
      <c r="J207" s="380"/>
      <c r="K207" s="380"/>
      <c r="L207" s="380"/>
      <c r="M207" s="381"/>
      <c r="N207" s="82">
        <f>SUM(N208:O213)</f>
        <v>921.38379999999995</v>
      </c>
    </row>
    <row r="208" spans="1:14" ht="60">
      <c r="A208" s="85">
        <v>40.1</v>
      </c>
      <c r="B208" s="90" t="s">
        <v>162</v>
      </c>
      <c r="C208" s="93" t="s">
        <v>137</v>
      </c>
      <c r="D208" s="92">
        <f>+D82</f>
        <v>196</v>
      </c>
      <c r="E208" s="94">
        <v>0.45</v>
      </c>
      <c r="F208" s="94">
        <v>1</v>
      </c>
      <c r="G208" s="94">
        <v>0.1</v>
      </c>
      <c r="H208" s="94">
        <v>0</v>
      </c>
      <c r="I208" s="88">
        <f t="shared" ref="I208:I213" si="12">+E208+F208+G208+H208</f>
        <v>1.55</v>
      </c>
      <c r="J208" s="88">
        <f t="shared" ref="J208:J213" si="13">+E208*D208</f>
        <v>88.2</v>
      </c>
      <c r="K208" s="88">
        <f t="shared" ref="K208:K213" si="14">+F208*D208</f>
        <v>196</v>
      </c>
      <c r="L208" s="88">
        <f t="shared" ref="L208:L213" si="15">+G208*D208</f>
        <v>19.600000000000001</v>
      </c>
      <c r="M208" s="88">
        <f t="shared" ref="M208:M213" si="16">+H208*D208</f>
        <v>0</v>
      </c>
      <c r="N208" s="88">
        <f t="shared" ref="N208:N213" si="17">+I208*D208</f>
        <v>303.8</v>
      </c>
    </row>
    <row r="209" spans="1:14">
      <c r="A209" s="85">
        <v>40.200000000000003</v>
      </c>
      <c r="B209" s="90" t="s">
        <v>138</v>
      </c>
      <c r="C209" s="93" t="s">
        <v>139</v>
      </c>
      <c r="D209" s="92">
        <v>1</v>
      </c>
      <c r="E209" s="94">
        <v>0</v>
      </c>
      <c r="F209" s="94">
        <v>20.149999999999999</v>
      </c>
      <c r="G209" s="94">
        <v>5</v>
      </c>
      <c r="H209" s="94">
        <v>0</v>
      </c>
      <c r="I209" s="88">
        <f t="shared" si="12"/>
        <v>25.15</v>
      </c>
      <c r="J209" s="88">
        <f t="shared" si="13"/>
        <v>0</v>
      </c>
      <c r="K209" s="88">
        <f t="shared" si="14"/>
        <v>20.149999999999999</v>
      </c>
      <c r="L209" s="88">
        <f t="shared" si="15"/>
        <v>5</v>
      </c>
      <c r="M209" s="88">
        <f t="shared" si="16"/>
        <v>0</v>
      </c>
      <c r="N209" s="88">
        <f t="shared" si="17"/>
        <v>25.15</v>
      </c>
    </row>
    <row r="210" spans="1:14" ht="60">
      <c r="A210" s="85">
        <v>40.299999999999997</v>
      </c>
      <c r="B210" s="90" t="s">
        <v>163</v>
      </c>
      <c r="C210" s="93" t="s">
        <v>137</v>
      </c>
      <c r="D210" s="92">
        <f>+D208</f>
        <v>196</v>
      </c>
      <c r="E210" s="94">
        <v>0.2</v>
      </c>
      <c r="F210" s="94">
        <v>0.05</v>
      </c>
      <c r="G210" s="94">
        <v>0.08</v>
      </c>
      <c r="H210" s="94">
        <v>0</v>
      </c>
      <c r="I210" s="88">
        <f t="shared" si="12"/>
        <v>0.33</v>
      </c>
      <c r="J210" s="88">
        <f t="shared" si="13"/>
        <v>39.200000000000003</v>
      </c>
      <c r="K210" s="88">
        <f t="shared" si="14"/>
        <v>9.8000000000000007</v>
      </c>
      <c r="L210" s="88">
        <f t="shared" si="15"/>
        <v>15.68</v>
      </c>
      <c r="M210" s="88">
        <f t="shared" si="16"/>
        <v>0</v>
      </c>
      <c r="N210" s="88">
        <f t="shared" si="17"/>
        <v>64.680000000000007</v>
      </c>
    </row>
    <row r="211" spans="1:14" ht="45">
      <c r="A211" s="85">
        <v>40.4</v>
      </c>
      <c r="B211" s="90" t="s">
        <v>141</v>
      </c>
      <c r="C211" s="93" t="s">
        <v>122</v>
      </c>
      <c r="D211" s="92">
        <f>13.14/2</f>
        <v>6.57</v>
      </c>
      <c r="E211" s="94">
        <v>5.5</v>
      </c>
      <c r="F211" s="94">
        <v>14.84</v>
      </c>
      <c r="G211" s="94">
        <v>0</v>
      </c>
      <c r="H211" s="94">
        <v>0</v>
      </c>
      <c r="I211" s="88">
        <f t="shared" si="12"/>
        <v>20.34</v>
      </c>
      <c r="J211" s="88">
        <f t="shared" si="13"/>
        <v>36.135000000000005</v>
      </c>
      <c r="K211" s="88">
        <f t="shared" si="14"/>
        <v>97.498800000000003</v>
      </c>
      <c r="L211" s="88">
        <f t="shared" si="15"/>
        <v>0</v>
      </c>
      <c r="M211" s="88">
        <f t="shared" si="16"/>
        <v>0</v>
      </c>
      <c r="N211" s="88">
        <f t="shared" si="17"/>
        <v>133.63380000000001</v>
      </c>
    </row>
    <row r="212" spans="1:14" ht="30">
      <c r="A212" s="85">
        <v>40.5</v>
      </c>
      <c r="B212" s="90" t="s">
        <v>173</v>
      </c>
      <c r="C212" s="85" t="s">
        <v>122</v>
      </c>
      <c r="D212" s="87">
        <v>0.64</v>
      </c>
      <c r="E212" s="88">
        <v>5.25</v>
      </c>
      <c r="F212" s="88">
        <v>20.75</v>
      </c>
      <c r="G212" s="88">
        <v>2</v>
      </c>
      <c r="H212" s="88">
        <v>0</v>
      </c>
      <c r="I212" s="88">
        <f t="shared" si="12"/>
        <v>28</v>
      </c>
      <c r="J212" s="88">
        <f t="shared" si="13"/>
        <v>3.36</v>
      </c>
      <c r="K212" s="88">
        <f t="shared" si="14"/>
        <v>13.280000000000001</v>
      </c>
      <c r="L212" s="88">
        <f t="shared" si="15"/>
        <v>1.28</v>
      </c>
      <c r="M212" s="88">
        <f t="shared" si="16"/>
        <v>0</v>
      </c>
      <c r="N212" s="88">
        <f t="shared" si="17"/>
        <v>17.920000000000002</v>
      </c>
    </row>
    <row r="213" spans="1:14" ht="75.75" thickBot="1">
      <c r="A213" s="85">
        <v>40.6</v>
      </c>
      <c r="B213" s="90" t="s">
        <v>197</v>
      </c>
      <c r="C213" s="85" t="s">
        <v>137</v>
      </c>
      <c r="D213" s="87">
        <f>+D148/2</f>
        <v>171</v>
      </c>
      <c r="E213" s="88">
        <v>0.9</v>
      </c>
      <c r="F213" s="88">
        <v>1.2</v>
      </c>
      <c r="G213" s="88">
        <v>0.1</v>
      </c>
      <c r="H213" s="88">
        <v>0</v>
      </c>
      <c r="I213" s="88">
        <f t="shared" si="12"/>
        <v>2.2000000000000002</v>
      </c>
      <c r="J213" s="88">
        <f t="shared" si="13"/>
        <v>153.9</v>
      </c>
      <c r="K213" s="88">
        <f t="shared" si="14"/>
        <v>205.2</v>
      </c>
      <c r="L213" s="88">
        <f t="shared" si="15"/>
        <v>17.100000000000001</v>
      </c>
      <c r="M213" s="88">
        <f t="shared" si="16"/>
        <v>0</v>
      </c>
      <c r="N213" s="88">
        <f t="shared" si="17"/>
        <v>376.20000000000005</v>
      </c>
    </row>
    <row r="214" spans="1:14" ht="16.5" thickBot="1">
      <c r="A214" s="95"/>
      <c r="B214" s="388" t="s">
        <v>160</v>
      </c>
      <c r="C214" s="389"/>
      <c r="D214" s="389"/>
      <c r="E214" s="389"/>
      <c r="F214" s="389"/>
      <c r="G214" s="389"/>
      <c r="H214" s="389"/>
      <c r="I214" s="389"/>
      <c r="J214" s="389"/>
      <c r="K214" s="389"/>
      <c r="L214" s="389"/>
      <c r="M214" s="390"/>
      <c r="N214" s="96">
        <f>+N149-N144+N207</f>
        <v>1924.5148749999998</v>
      </c>
    </row>
  </sheetData>
  <dataConsolidate/>
  <mergeCells count="217">
    <mergeCell ref="B214:M214"/>
    <mergeCell ref="A195:N195"/>
    <mergeCell ref="A196:N196"/>
    <mergeCell ref="B197:M197"/>
    <mergeCell ref="B204:M204"/>
    <mergeCell ref="A206:N206"/>
    <mergeCell ref="B207:M207"/>
    <mergeCell ref="A192:N192"/>
    <mergeCell ref="A193:A194"/>
    <mergeCell ref="B193:B194"/>
    <mergeCell ref="C193:C194"/>
    <mergeCell ref="D193:D194"/>
    <mergeCell ref="E193:I193"/>
    <mergeCell ref="J193:N193"/>
    <mergeCell ref="A189:D189"/>
    <mergeCell ref="E189:F189"/>
    <mergeCell ref="J189:K189"/>
    <mergeCell ref="M189:N189"/>
    <mergeCell ref="A190:D190"/>
    <mergeCell ref="E190:F190"/>
    <mergeCell ref="J190:K190"/>
    <mergeCell ref="M190:N190"/>
    <mergeCell ref="A187:D187"/>
    <mergeCell ref="E187:F187"/>
    <mergeCell ref="I187:L187"/>
    <mergeCell ref="M187:N187"/>
    <mergeCell ref="A188:D188"/>
    <mergeCell ref="E188:F188"/>
    <mergeCell ref="I188:J188"/>
    <mergeCell ref="A184:D184"/>
    <mergeCell ref="E184:F184"/>
    <mergeCell ref="G184:J184"/>
    <mergeCell ref="K184:L184"/>
    <mergeCell ref="M184:N184"/>
    <mergeCell ref="A186:D186"/>
    <mergeCell ref="E186:F186"/>
    <mergeCell ref="I186:J186"/>
    <mergeCell ref="K186:N186"/>
    <mergeCell ref="A182:F182"/>
    <mergeCell ref="G182:J182"/>
    <mergeCell ref="K182:L182"/>
    <mergeCell ref="M182:N182"/>
    <mergeCell ref="A183:D183"/>
    <mergeCell ref="E183:F183"/>
    <mergeCell ref="G183:J183"/>
    <mergeCell ref="K183:L183"/>
    <mergeCell ref="M183:N183"/>
    <mergeCell ref="A169:N169"/>
    <mergeCell ref="A170:N170"/>
    <mergeCell ref="B171:M171"/>
    <mergeCell ref="B176:M176"/>
    <mergeCell ref="A178:P178"/>
    <mergeCell ref="A180:N180"/>
    <mergeCell ref="A167:A168"/>
    <mergeCell ref="B167:B168"/>
    <mergeCell ref="C167:C168"/>
    <mergeCell ref="D167:D168"/>
    <mergeCell ref="E167:I167"/>
    <mergeCell ref="J167:N167"/>
    <mergeCell ref="M163:N163"/>
    <mergeCell ref="A164:D164"/>
    <mergeCell ref="E164:F164"/>
    <mergeCell ref="J164:K164"/>
    <mergeCell ref="M164:N164"/>
    <mergeCell ref="A166:N166"/>
    <mergeCell ref="A162:D162"/>
    <mergeCell ref="E162:F162"/>
    <mergeCell ref="I162:J162"/>
    <mergeCell ref="A163:D163"/>
    <mergeCell ref="E163:F163"/>
    <mergeCell ref="J163:K163"/>
    <mergeCell ref="A160:D160"/>
    <mergeCell ref="E160:F160"/>
    <mergeCell ref="I160:J160"/>
    <mergeCell ref="K160:N160"/>
    <mergeCell ref="A161:D161"/>
    <mergeCell ref="E161:F161"/>
    <mergeCell ref="I161:L161"/>
    <mergeCell ref="M161:N161"/>
    <mergeCell ref="A157:D157"/>
    <mergeCell ref="E157:F157"/>
    <mergeCell ref="G157:J157"/>
    <mergeCell ref="K157:L157"/>
    <mergeCell ref="M157:N157"/>
    <mergeCell ref="A158:D158"/>
    <mergeCell ref="E158:F158"/>
    <mergeCell ref="G158:J158"/>
    <mergeCell ref="K158:L158"/>
    <mergeCell ref="M158:N158"/>
    <mergeCell ref="B149:M149"/>
    <mergeCell ref="A152:P152"/>
    <mergeCell ref="A154:N154"/>
    <mergeCell ref="A156:F156"/>
    <mergeCell ref="G156:J156"/>
    <mergeCell ref="K156:L156"/>
    <mergeCell ref="M156:N156"/>
    <mergeCell ref="A133:N133"/>
    <mergeCell ref="A134:N134"/>
    <mergeCell ref="B135:M135"/>
    <mergeCell ref="B141:M141"/>
    <mergeCell ref="A143:N143"/>
    <mergeCell ref="B144:M144"/>
    <mergeCell ref="A130:N130"/>
    <mergeCell ref="A131:A132"/>
    <mergeCell ref="B131:B132"/>
    <mergeCell ref="C131:C132"/>
    <mergeCell ref="D131:D132"/>
    <mergeCell ref="E131:I131"/>
    <mergeCell ref="J131:N131"/>
    <mergeCell ref="A127:D127"/>
    <mergeCell ref="E127:F127"/>
    <mergeCell ref="J127:K127"/>
    <mergeCell ref="M127:N127"/>
    <mergeCell ref="A128:D128"/>
    <mergeCell ref="E128:F128"/>
    <mergeCell ref="J128:K128"/>
    <mergeCell ref="M128:N128"/>
    <mergeCell ref="A125:D125"/>
    <mergeCell ref="E125:F125"/>
    <mergeCell ref="I125:L125"/>
    <mergeCell ref="M125:N125"/>
    <mergeCell ref="A126:D126"/>
    <mergeCell ref="E126:F126"/>
    <mergeCell ref="I126:J126"/>
    <mergeCell ref="A122:D122"/>
    <mergeCell ref="E122:F122"/>
    <mergeCell ref="G122:J122"/>
    <mergeCell ref="K122:L122"/>
    <mergeCell ref="M122:N122"/>
    <mergeCell ref="A124:D124"/>
    <mergeCell ref="E124:F124"/>
    <mergeCell ref="I124:J124"/>
    <mergeCell ref="K124:N124"/>
    <mergeCell ref="A118:N118"/>
    <mergeCell ref="A120:F120"/>
    <mergeCell ref="G120:J120"/>
    <mergeCell ref="K120:L120"/>
    <mergeCell ref="M120:N120"/>
    <mergeCell ref="A121:D121"/>
    <mergeCell ref="E121:F121"/>
    <mergeCell ref="G121:J121"/>
    <mergeCell ref="K121:L121"/>
    <mergeCell ref="M121:N121"/>
    <mergeCell ref="A103:N103"/>
    <mergeCell ref="B104:M104"/>
    <mergeCell ref="B110:M110"/>
    <mergeCell ref="B112:M112"/>
    <mergeCell ref="B114:M114"/>
    <mergeCell ref="A116:P116"/>
    <mergeCell ref="B87:M87"/>
    <mergeCell ref="B91:M91"/>
    <mergeCell ref="B94:M94"/>
    <mergeCell ref="B96:M96"/>
    <mergeCell ref="B99:M99"/>
    <mergeCell ref="B101:M101"/>
    <mergeCell ref="B68:M68"/>
    <mergeCell ref="A70:N70"/>
    <mergeCell ref="B71:M71"/>
    <mergeCell ref="B74:M74"/>
    <mergeCell ref="B78:M78"/>
    <mergeCell ref="B81:M81"/>
    <mergeCell ref="B52:M52"/>
    <mergeCell ref="B55:M55"/>
    <mergeCell ref="B57:M57"/>
    <mergeCell ref="B59:M59"/>
    <mergeCell ref="B63:M63"/>
    <mergeCell ref="B66:M66"/>
    <mergeCell ref="A33:N33"/>
    <mergeCell ref="A34:N34"/>
    <mergeCell ref="B35:M35"/>
    <mergeCell ref="B38:M38"/>
    <mergeCell ref="B42:M42"/>
    <mergeCell ref="B47:M47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72"/>
  <sheetViews>
    <sheetView workbookViewId="0">
      <pane ySplit="6" topLeftCell="A7" activePane="bottomLeft" state="frozen"/>
      <selection activeCell="K15" sqref="K15"/>
      <selection pane="bottomLeft" sqref="A1:XFD1048576"/>
    </sheetView>
  </sheetViews>
  <sheetFormatPr baseColWidth="10" defaultRowHeight="15.75"/>
  <cols>
    <col min="1" max="1" width="9.85546875" style="26" customWidth="1"/>
    <col min="2" max="2" width="47.42578125" style="26" customWidth="1"/>
    <col min="3" max="3" width="11.42578125" style="26" customWidth="1"/>
    <col min="4" max="4" width="28.28515625" style="26" customWidth="1"/>
    <col min="5" max="5" width="18.28515625" style="26" customWidth="1"/>
    <col min="6" max="6" width="11.42578125" style="26"/>
    <col min="7" max="7" width="11.42578125" style="26" hidden="1" customWidth="1"/>
    <col min="8" max="10" width="11.42578125" style="26" customWidth="1"/>
    <col min="11" max="12" width="10" style="26" customWidth="1"/>
    <col min="13" max="14" width="11.42578125" style="26" customWidth="1"/>
    <col min="15" max="15" width="11.42578125" style="26" hidden="1" customWidth="1"/>
    <col min="16" max="16" width="9.28515625" style="26" customWidth="1"/>
    <col min="17" max="16384" width="11.42578125" style="26"/>
  </cols>
  <sheetData>
    <row r="1" spans="1:17" ht="21">
      <c r="A1" s="403" t="s">
        <v>89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</row>
    <row r="2" spans="1:17" ht="21.75" thickBot="1">
      <c r="A2" s="337" t="s">
        <v>249</v>
      </c>
      <c r="B2" s="337"/>
      <c r="C2" s="337"/>
      <c r="D2" s="337"/>
      <c r="E2" s="337"/>
      <c r="F2" s="337"/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</row>
    <row r="3" spans="1:17" ht="16.5" thickBot="1">
      <c r="A3" s="350" t="s">
        <v>250</v>
      </c>
      <c r="B3" s="404"/>
      <c r="C3" s="404"/>
      <c r="D3" s="404"/>
      <c r="E3" s="404"/>
      <c r="F3" s="404"/>
      <c r="G3" s="350" t="s">
        <v>251</v>
      </c>
      <c r="H3" s="404"/>
      <c r="I3" s="404"/>
      <c r="J3" s="404"/>
      <c r="K3" s="404"/>
      <c r="L3" s="351"/>
      <c r="M3" s="350" t="s">
        <v>252</v>
      </c>
      <c r="N3" s="404"/>
      <c r="O3" s="404"/>
      <c r="P3" s="404"/>
      <c r="Q3" s="351"/>
    </row>
    <row r="4" spans="1:17">
      <c r="A4" s="405" t="s">
        <v>253</v>
      </c>
      <c r="B4" s="407" t="s">
        <v>254</v>
      </c>
      <c r="C4" s="409" t="s">
        <v>255</v>
      </c>
      <c r="D4" s="409" t="s">
        <v>256</v>
      </c>
      <c r="E4" s="409" t="s">
        <v>257</v>
      </c>
      <c r="F4" s="433" t="s">
        <v>258</v>
      </c>
      <c r="G4" s="427" t="s">
        <v>259</v>
      </c>
      <c r="H4" s="429" t="s">
        <v>260</v>
      </c>
      <c r="I4" s="429" t="s">
        <v>261</v>
      </c>
      <c r="J4" s="429" t="s">
        <v>262</v>
      </c>
      <c r="K4" s="429" t="s">
        <v>263</v>
      </c>
      <c r="L4" s="425" t="s">
        <v>264</v>
      </c>
      <c r="M4" s="427" t="s">
        <v>260</v>
      </c>
      <c r="N4" s="429" t="s">
        <v>261</v>
      </c>
      <c r="O4" s="429" t="s">
        <v>259</v>
      </c>
      <c r="P4" s="425" t="s">
        <v>264</v>
      </c>
      <c r="Q4" s="431" t="s">
        <v>137</v>
      </c>
    </row>
    <row r="5" spans="1:17" ht="16.5" thickBot="1">
      <c r="A5" s="406"/>
      <c r="B5" s="408"/>
      <c r="C5" s="410"/>
      <c r="D5" s="410"/>
      <c r="E5" s="410"/>
      <c r="F5" s="434"/>
      <c r="G5" s="428"/>
      <c r="H5" s="430"/>
      <c r="I5" s="430"/>
      <c r="J5" s="430"/>
      <c r="K5" s="430"/>
      <c r="L5" s="426"/>
      <c r="M5" s="428"/>
      <c r="N5" s="430"/>
      <c r="O5" s="430"/>
      <c r="P5" s="426"/>
      <c r="Q5" s="432"/>
    </row>
    <row r="6" spans="1:17" ht="10.5" customHeight="1" thickBot="1">
      <c r="A6" s="411"/>
      <c r="B6" s="412"/>
      <c r="C6" s="412"/>
      <c r="D6" s="412"/>
      <c r="E6" s="412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2"/>
      <c r="Q6" s="413"/>
    </row>
    <row r="7" spans="1:17" ht="16.5" thickBot="1">
      <c r="A7" s="414" t="s">
        <v>265</v>
      </c>
      <c r="B7" s="415"/>
      <c r="C7" s="415"/>
      <c r="D7" s="415"/>
      <c r="E7" s="415"/>
      <c r="F7" s="415"/>
      <c r="G7" s="415"/>
      <c r="H7" s="415"/>
      <c r="I7" s="415"/>
      <c r="J7" s="415"/>
      <c r="K7" s="415"/>
      <c r="L7" s="415"/>
      <c r="M7" s="415"/>
      <c r="N7" s="415"/>
      <c r="O7" s="415"/>
      <c r="P7" s="415"/>
      <c r="Q7" s="416"/>
    </row>
    <row r="8" spans="1:17" ht="16.5" thickBot="1">
      <c r="A8" s="417" t="s">
        <v>266</v>
      </c>
      <c r="B8" s="418"/>
      <c r="C8" s="418"/>
      <c r="D8" s="418"/>
      <c r="E8" s="418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8"/>
      <c r="Q8" s="113">
        <f>+Q9+Q92+Q175+Q270+Q304</f>
        <v>4549.145833333333</v>
      </c>
    </row>
    <row r="9" spans="1:17" ht="16.5" thickBot="1">
      <c r="A9" s="419" t="s">
        <v>119</v>
      </c>
      <c r="B9" s="420"/>
      <c r="C9" s="420"/>
      <c r="D9" s="420"/>
      <c r="E9" s="420"/>
      <c r="F9" s="421"/>
      <c r="G9" s="422"/>
      <c r="H9" s="423"/>
      <c r="I9" s="423"/>
      <c r="J9" s="423"/>
      <c r="K9" s="423"/>
      <c r="L9" s="424"/>
      <c r="M9" s="423"/>
      <c r="N9" s="423"/>
      <c r="O9" s="423"/>
      <c r="P9" s="423"/>
      <c r="Q9" s="114">
        <f>+Q10+Q69+Q71+Q74+Q79</f>
        <v>1350.7499999999998</v>
      </c>
    </row>
    <row r="10" spans="1:17" ht="16.5" thickBot="1">
      <c r="A10" s="444" t="s">
        <v>8</v>
      </c>
      <c r="B10" s="445"/>
      <c r="C10" s="445"/>
      <c r="D10" s="445"/>
      <c r="E10" s="445"/>
      <c r="F10" s="446"/>
      <c r="G10" s="447"/>
      <c r="H10" s="448"/>
      <c r="I10" s="448"/>
      <c r="J10" s="448"/>
      <c r="K10" s="448"/>
      <c r="L10" s="449"/>
      <c r="M10" s="448"/>
      <c r="N10" s="448"/>
      <c r="O10" s="448"/>
      <c r="P10" s="448"/>
      <c r="Q10" s="115">
        <f>+SUM(Q11:Q68)</f>
        <v>604.66666666666663</v>
      </c>
    </row>
    <row r="11" spans="1:17" ht="16.5">
      <c r="A11" s="450">
        <v>1</v>
      </c>
      <c r="B11" s="116" t="s">
        <v>267</v>
      </c>
      <c r="C11" s="117"/>
      <c r="D11" s="118" t="str">
        <f t="shared" ref="D11:D73" si="0">+IF(_xlfn.NUMBERVALUE(O11)=0,CONCATENATE("Pieza de ",M11,"inX",N11,"inX",P11,"_Pies"),CONCATENATE("Rollizo de ",O11,"''ØX",P11,"_Pies"))</f>
        <v>Pieza de 2inX4inX13_Pies</v>
      </c>
      <c r="E11" s="119" t="s">
        <v>137</v>
      </c>
      <c r="F11" s="120">
        <v>1</v>
      </c>
      <c r="G11" s="116"/>
      <c r="H11" s="121">
        <v>1.5</v>
      </c>
      <c r="I11" s="121">
        <v>3.5</v>
      </c>
      <c r="J11" s="121">
        <v>153</v>
      </c>
      <c r="K11" s="121">
        <f t="shared" ref="K11:K23" si="1">+L11*12</f>
        <v>156</v>
      </c>
      <c r="L11" s="122">
        <f t="shared" ref="L11:L23" si="2">ROUNDUP(J11/12,0)</f>
        <v>13</v>
      </c>
      <c r="M11" s="121">
        <v>2</v>
      </c>
      <c r="N11" s="121">
        <v>4</v>
      </c>
      <c r="O11" s="116"/>
      <c r="P11" s="122">
        <f t="shared" ref="P11:P23" si="3">+L11</f>
        <v>13</v>
      </c>
      <c r="Q11" s="123">
        <f t="shared" ref="Q11:Q23" si="4">F11*M11*N11*P11/12</f>
        <v>8.6666666666666661</v>
      </c>
    </row>
    <row r="12" spans="1:17" ht="16.5">
      <c r="A12" s="451"/>
      <c r="B12" s="124" t="s">
        <v>268</v>
      </c>
      <c r="C12" s="125"/>
      <c r="D12" s="126" t="str">
        <f t="shared" si="0"/>
        <v>Pieza de 2inX6inX14_Pies</v>
      </c>
      <c r="E12" s="127" t="s">
        <v>137</v>
      </c>
      <c r="F12" s="128">
        <v>2</v>
      </c>
      <c r="G12" s="124"/>
      <c r="H12" s="129">
        <v>1.5</v>
      </c>
      <c r="I12" s="129">
        <v>5.5</v>
      </c>
      <c r="J12" s="129">
        <v>166</v>
      </c>
      <c r="K12" s="129">
        <f t="shared" si="1"/>
        <v>168</v>
      </c>
      <c r="L12" s="130">
        <f t="shared" si="2"/>
        <v>14</v>
      </c>
      <c r="M12" s="129">
        <v>2</v>
      </c>
      <c r="N12" s="129">
        <v>6</v>
      </c>
      <c r="O12" s="124"/>
      <c r="P12" s="130">
        <f t="shared" si="3"/>
        <v>14</v>
      </c>
      <c r="Q12" s="131">
        <f t="shared" si="4"/>
        <v>28</v>
      </c>
    </row>
    <row r="13" spans="1:17" ht="16.5">
      <c r="A13" s="451"/>
      <c r="B13" s="124" t="s">
        <v>269</v>
      </c>
      <c r="C13" s="125"/>
      <c r="D13" s="126" t="str">
        <f t="shared" si="0"/>
        <v>Pieza de 2inX4inX8_Pies</v>
      </c>
      <c r="E13" s="127" t="s">
        <v>137</v>
      </c>
      <c r="F13" s="128">
        <v>3</v>
      </c>
      <c r="G13" s="124"/>
      <c r="H13" s="129">
        <v>1.5</v>
      </c>
      <c r="I13" s="129">
        <v>3.5</v>
      </c>
      <c r="J13" s="132">
        <v>91.27</v>
      </c>
      <c r="K13" s="129">
        <f t="shared" si="1"/>
        <v>96</v>
      </c>
      <c r="L13" s="130">
        <f t="shared" si="2"/>
        <v>8</v>
      </c>
      <c r="M13" s="129">
        <v>2</v>
      </c>
      <c r="N13" s="129">
        <v>4</v>
      </c>
      <c r="O13" s="124"/>
      <c r="P13" s="130">
        <f t="shared" si="3"/>
        <v>8</v>
      </c>
      <c r="Q13" s="131">
        <f t="shared" si="4"/>
        <v>16</v>
      </c>
    </row>
    <row r="14" spans="1:17" ht="16.5">
      <c r="A14" s="451"/>
      <c r="B14" s="124" t="s">
        <v>270</v>
      </c>
      <c r="C14" s="125"/>
      <c r="D14" s="126" t="str">
        <f t="shared" si="0"/>
        <v>Pieza de 2inX4inX1_Pies</v>
      </c>
      <c r="E14" s="127" t="s">
        <v>137</v>
      </c>
      <c r="F14" s="128">
        <v>4</v>
      </c>
      <c r="G14" s="124"/>
      <c r="H14" s="129">
        <v>1.5</v>
      </c>
      <c r="I14" s="129">
        <v>3.5</v>
      </c>
      <c r="J14" s="129">
        <v>10.15</v>
      </c>
      <c r="K14" s="129">
        <f t="shared" si="1"/>
        <v>12</v>
      </c>
      <c r="L14" s="130">
        <f t="shared" si="2"/>
        <v>1</v>
      </c>
      <c r="M14" s="129">
        <v>2</v>
      </c>
      <c r="N14" s="129">
        <v>4</v>
      </c>
      <c r="O14" s="124"/>
      <c r="P14" s="130">
        <f t="shared" si="3"/>
        <v>1</v>
      </c>
      <c r="Q14" s="131">
        <f t="shared" si="4"/>
        <v>2.6666666666666665</v>
      </c>
    </row>
    <row r="15" spans="1:17" ht="16.5">
      <c r="A15" s="451"/>
      <c r="B15" s="124" t="s">
        <v>271</v>
      </c>
      <c r="C15" s="125"/>
      <c r="D15" s="126" t="str">
        <f t="shared" si="0"/>
        <v>Pieza de 2inX4inX2_Pies</v>
      </c>
      <c r="E15" s="127" t="s">
        <v>137</v>
      </c>
      <c r="F15" s="128">
        <v>4</v>
      </c>
      <c r="G15" s="124"/>
      <c r="H15" s="129">
        <v>1.5</v>
      </c>
      <c r="I15" s="129">
        <v>3.5</v>
      </c>
      <c r="J15" s="129">
        <v>12.85</v>
      </c>
      <c r="K15" s="129">
        <f t="shared" si="1"/>
        <v>24</v>
      </c>
      <c r="L15" s="130">
        <f t="shared" si="2"/>
        <v>2</v>
      </c>
      <c r="M15" s="129">
        <v>2</v>
      </c>
      <c r="N15" s="129">
        <v>4</v>
      </c>
      <c r="O15" s="124"/>
      <c r="P15" s="130">
        <f t="shared" si="3"/>
        <v>2</v>
      </c>
      <c r="Q15" s="131">
        <f t="shared" si="4"/>
        <v>5.333333333333333</v>
      </c>
    </row>
    <row r="16" spans="1:17" ht="16.5">
      <c r="A16" s="451"/>
      <c r="B16" s="124" t="s">
        <v>272</v>
      </c>
      <c r="C16" s="125"/>
      <c r="D16" s="126" t="str">
        <f t="shared" si="0"/>
        <v>Pieza de 2inX4inX8_Pies</v>
      </c>
      <c r="E16" s="127" t="s">
        <v>137</v>
      </c>
      <c r="F16" s="128">
        <v>2</v>
      </c>
      <c r="G16" s="124"/>
      <c r="H16" s="129">
        <v>1.5</v>
      </c>
      <c r="I16" s="129">
        <v>3.5</v>
      </c>
      <c r="J16" s="129">
        <v>91.27</v>
      </c>
      <c r="K16" s="129">
        <f t="shared" si="1"/>
        <v>96</v>
      </c>
      <c r="L16" s="130">
        <f t="shared" si="2"/>
        <v>8</v>
      </c>
      <c r="M16" s="129">
        <v>2</v>
      </c>
      <c r="N16" s="129">
        <v>4</v>
      </c>
      <c r="O16" s="124"/>
      <c r="P16" s="130">
        <f t="shared" si="3"/>
        <v>8</v>
      </c>
      <c r="Q16" s="131">
        <f t="shared" si="4"/>
        <v>10.666666666666666</v>
      </c>
    </row>
    <row r="17" spans="1:17" ht="16.5">
      <c r="A17" s="451"/>
      <c r="B17" s="124" t="s">
        <v>273</v>
      </c>
      <c r="C17" s="125"/>
      <c r="D17" s="126" t="str">
        <f t="shared" si="0"/>
        <v>Pieza de 2inX4inX4_Pies</v>
      </c>
      <c r="E17" s="127" t="s">
        <v>137</v>
      </c>
      <c r="F17" s="128">
        <v>1</v>
      </c>
      <c r="G17" s="124"/>
      <c r="H17" s="129">
        <v>1.5</v>
      </c>
      <c r="I17" s="129">
        <v>3.5</v>
      </c>
      <c r="J17" s="129">
        <v>44.06</v>
      </c>
      <c r="K17" s="129">
        <f t="shared" si="1"/>
        <v>48</v>
      </c>
      <c r="L17" s="130">
        <f t="shared" si="2"/>
        <v>4</v>
      </c>
      <c r="M17" s="129">
        <v>2</v>
      </c>
      <c r="N17" s="129">
        <v>4</v>
      </c>
      <c r="O17" s="124"/>
      <c r="P17" s="130">
        <f t="shared" si="3"/>
        <v>4</v>
      </c>
      <c r="Q17" s="131">
        <f t="shared" si="4"/>
        <v>2.6666666666666665</v>
      </c>
    </row>
    <row r="18" spans="1:17" ht="16.5">
      <c r="A18" s="451"/>
      <c r="B18" s="124" t="s">
        <v>274</v>
      </c>
      <c r="C18" s="125"/>
      <c r="D18" s="126" t="str">
        <f t="shared" si="0"/>
        <v>Pieza de 2inX4inX2_Pies</v>
      </c>
      <c r="E18" s="127" t="s">
        <v>137</v>
      </c>
      <c r="F18" s="128">
        <v>4</v>
      </c>
      <c r="G18" s="124"/>
      <c r="H18" s="129">
        <v>1.5</v>
      </c>
      <c r="I18" s="129">
        <v>3.5</v>
      </c>
      <c r="J18" s="129">
        <v>14.41</v>
      </c>
      <c r="K18" s="129">
        <f t="shared" si="1"/>
        <v>24</v>
      </c>
      <c r="L18" s="130">
        <f t="shared" si="2"/>
        <v>2</v>
      </c>
      <c r="M18" s="129">
        <v>2</v>
      </c>
      <c r="N18" s="129">
        <v>4</v>
      </c>
      <c r="O18" s="124"/>
      <c r="P18" s="130">
        <f t="shared" si="3"/>
        <v>2</v>
      </c>
      <c r="Q18" s="131">
        <f t="shared" si="4"/>
        <v>5.333333333333333</v>
      </c>
    </row>
    <row r="19" spans="1:17" ht="16.5">
      <c r="A19" s="451"/>
      <c r="B19" s="124" t="s">
        <v>275</v>
      </c>
      <c r="C19" s="125"/>
      <c r="D19" s="126" t="str">
        <f t="shared" si="0"/>
        <v>Pieza de 2inX4inX3_Pies</v>
      </c>
      <c r="E19" s="127" t="s">
        <v>137</v>
      </c>
      <c r="F19" s="128">
        <v>2</v>
      </c>
      <c r="G19" s="124"/>
      <c r="H19" s="129">
        <v>1.5</v>
      </c>
      <c r="I19" s="129">
        <v>3.5</v>
      </c>
      <c r="J19" s="129">
        <v>30.43</v>
      </c>
      <c r="K19" s="129">
        <f t="shared" si="1"/>
        <v>36</v>
      </c>
      <c r="L19" s="130">
        <f t="shared" si="2"/>
        <v>3</v>
      </c>
      <c r="M19" s="129">
        <v>2</v>
      </c>
      <c r="N19" s="129">
        <v>4</v>
      </c>
      <c r="O19" s="124"/>
      <c r="P19" s="130">
        <f t="shared" si="3"/>
        <v>3</v>
      </c>
      <c r="Q19" s="131">
        <f t="shared" si="4"/>
        <v>4</v>
      </c>
    </row>
    <row r="20" spans="1:17" ht="16.5">
      <c r="A20" s="451"/>
      <c r="B20" s="124" t="s">
        <v>276</v>
      </c>
      <c r="C20" s="125"/>
      <c r="D20" s="126" t="str">
        <f t="shared" si="0"/>
        <v>Pieza de 2inX4inX8_Pies</v>
      </c>
      <c r="E20" s="127" t="s">
        <v>137</v>
      </c>
      <c r="F20" s="128">
        <v>3</v>
      </c>
      <c r="G20" s="124"/>
      <c r="H20" s="129">
        <v>1.5</v>
      </c>
      <c r="I20" s="129">
        <v>3.5</v>
      </c>
      <c r="J20" s="129">
        <v>91.25</v>
      </c>
      <c r="K20" s="129">
        <f t="shared" si="1"/>
        <v>96</v>
      </c>
      <c r="L20" s="130">
        <f t="shared" si="2"/>
        <v>8</v>
      </c>
      <c r="M20" s="129">
        <v>2</v>
      </c>
      <c r="N20" s="129">
        <v>4</v>
      </c>
      <c r="O20" s="124"/>
      <c r="P20" s="130">
        <f t="shared" si="3"/>
        <v>8</v>
      </c>
      <c r="Q20" s="131">
        <f t="shared" si="4"/>
        <v>16</v>
      </c>
    </row>
    <row r="21" spans="1:17" ht="16.5">
      <c r="A21" s="451"/>
      <c r="B21" s="124" t="s">
        <v>277</v>
      </c>
      <c r="C21" s="125"/>
      <c r="D21" s="126" t="str">
        <f t="shared" si="0"/>
        <v>Pieza de 2inX4inX2_Pies</v>
      </c>
      <c r="E21" s="127" t="s">
        <v>137</v>
      </c>
      <c r="F21" s="128">
        <v>8</v>
      </c>
      <c r="G21" s="124"/>
      <c r="H21" s="129">
        <v>1.5</v>
      </c>
      <c r="I21" s="129">
        <v>3.5</v>
      </c>
      <c r="J21" s="129">
        <v>12.85</v>
      </c>
      <c r="K21" s="129">
        <f t="shared" si="1"/>
        <v>24</v>
      </c>
      <c r="L21" s="130">
        <f t="shared" si="2"/>
        <v>2</v>
      </c>
      <c r="M21" s="129">
        <v>2</v>
      </c>
      <c r="N21" s="129">
        <v>4</v>
      </c>
      <c r="O21" s="124"/>
      <c r="P21" s="130">
        <f t="shared" si="3"/>
        <v>2</v>
      </c>
      <c r="Q21" s="131">
        <f t="shared" si="4"/>
        <v>10.666666666666666</v>
      </c>
    </row>
    <row r="22" spans="1:17" ht="16.5">
      <c r="A22" s="451"/>
      <c r="B22" s="124" t="s">
        <v>278</v>
      </c>
      <c r="C22" s="125"/>
      <c r="D22" s="126" t="str">
        <f t="shared" si="0"/>
        <v>Pieza de 2inX4inX8_Pies</v>
      </c>
      <c r="E22" s="127" t="s">
        <v>137</v>
      </c>
      <c r="F22" s="128">
        <v>2</v>
      </c>
      <c r="G22" s="124"/>
      <c r="H22" s="129">
        <v>1.5</v>
      </c>
      <c r="I22" s="129">
        <v>3.5</v>
      </c>
      <c r="J22" s="129">
        <v>91.27</v>
      </c>
      <c r="K22" s="129">
        <f t="shared" si="1"/>
        <v>96</v>
      </c>
      <c r="L22" s="130">
        <f t="shared" si="2"/>
        <v>8</v>
      </c>
      <c r="M22" s="129">
        <v>2</v>
      </c>
      <c r="N22" s="129">
        <v>4</v>
      </c>
      <c r="O22" s="124"/>
      <c r="P22" s="130">
        <f t="shared" si="3"/>
        <v>8</v>
      </c>
      <c r="Q22" s="131">
        <f t="shared" si="4"/>
        <v>10.666666666666666</v>
      </c>
    </row>
    <row r="23" spans="1:17" ht="16.5">
      <c r="A23" s="451"/>
      <c r="B23" s="124" t="s">
        <v>279</v>
      </c>
      <c r="C23" s="125"/>
      <c r="D23" s="126" t="str">
        <f t="shared" si="0"/>
        <v>Pieza de 2inX4inX4_Pies</v>
      </c>
      <c r="E23" s="127" t="s">
        <v>137</v>
      </c>
      <c r="F23" s="128">
        <v>1</v>
      </c>
      <c r="G23" s="124"/>
      <c r="H23" s="129">
        <v>1.5</v>
      </c>
      <c r="I23" s="129">
        <v>3.5</v>
      </c>
      <c r="J23" s="129">
        <v>44.06</v>
      </c>
      <c r="K23" s="129">
        <f t="shared" si="1"/>
        <v>48</v>
      </c>
      <c r="L23" s="130">
        <f t="shared" si="2"/>
        <v>4</v>
      </c>
      <c r="M23" s="129">
        <v>2</v>
      </c>
      <c r="N23" s="129">
        <v>4</v>
      </c>
      <c r="O23" s="124"/>
      <c r="P23" s="130">
        <f t="shared" si="3"/>
        <v>4</v>
      </c>
      <c r="Q23" s="131">
        <f t="shared" si="4"/>
        <v>2.6666666666666665</v>
      </c>
    </row>
    <row r="24" spans="1:17" ht="16.5">
      <c r="A24" s="451"/>
      <c r="B24" s="124" t="s">
        <v>280</v>
      </c>
      <c r="C24" s="125"/>
      <c r="D24" s="126" t="str">
        <f t="shared" si="0"/>
        <v>Pieza de 2inX4inX2_Pies</v>
      </c>
      <c r="E24" s="127" t="s">
        <v>137</v>
      </c>
      <c r="F24" s="128">
        <v>4</v>
      </c>
      <c r="G24" s="124"/>
      <c r="H24" s="129">
        <v>1.5</v>
      </c>
      <c r="I24" s="129">
        <v>3.5</v>
      </c>
      <c r="J24" s="129">
        <v>14.41</v>
      </c>
      <c r="K24" s="129">
        <f>+L24*12</f>
        <v>24</v>
      </c>
      <c r="L24" s="130">
        <f>ROUNDUP(J24/12,0)</f>
        <v>2</v>
      </c>
      <c r="M24" s="129">
        <v>2</v>
      </c>
      <c r="N24" s="129">
        <v>4</v>
      </c>
      <c r="O24" s="124"/>
      <c r="P24" s="130">
        <f>+L24</f>
        <v>2</v>
      </c>
      <c r="Q24" s="131">
        <f>F24*M24*N24*P24/12</f>
        <v>5.333333333333333</v>
      </c>
    </row>
    <row r="25" spans="1:17" ht="16.5">
      <c r="A25" s="451"/>
      <c r="B25" s="124" t="s">
        <v>281</v>
      </c>
      <c r="C25" s="125"/>
      <c r="D25" s="126" t="str">
        <f t="shared" si="0"/>
        <v>Pieza de 2inX4inX3_Pies</v>
      </c>
      <c r="E25" s="127" t="s">
        <v>137</v>
      </c>
      <c r="F25" s="128">
        <v>2</v>
      </c>
      <c r="G25" s="124"/>
      <c r="H25" s="129">
        <v>1.5</v>
      </c>
      <c r="I25" s="129">
        <v>3.5</v>
      </c>
      <c r="J25" s="129">
        <v>30.43</v>
      </c>
      <c r="K25" s="129">
        <f>+L25*12</f>
        <v>36</v>
      </c>
      <c r="L25" s="130">
        <f>ROUNDUP(J25/12,0)</f>
        <v>3</v>
      </c>
      <c r="M25" s="129">
        <v>2</v>
      </c>
      <c r="N25" s="129">
        <v>4</v>
      </c>
      <c r="O25" s="124"/>
      <c r="P25" s="130">
        <f>+L25</f>
        <v>3</v>
      </c>
      <c r="Q25" s="131">
        <f>F25*M25*N25*P25/12</f>
        <v>4</v>
      </c>
    </row>
    <row r="26" spans="1:17" ht="16.5">
      <c r="A26" s="451"/>
      <c r="B26" s="124" t="s">
        <v>282</v>
      </c>
      <c r="C26" s="125"/>
      <c r="D26" s="126" t="str">
        <f t="shared" si="0"/>
        <v>Pieza de 2inX4inX8_Pies</v>
      </c>
      <c r="E26" s="127" t="s">
        <v>137</v>
      </c>
      <c r="F26" s="128">
        <v>3</v>
      </c>
      <c r="G26" s="124"/>
      <c r="H26" s="129">
        <v>1.5</v>
      </c>
      <c r="I26" s="129">
        <v>3.5</v>
      </c>
      <c r="J26" s="129">
        <v>91.25</v>
      </c>
      <c r="K26" s="129">
        <f t="shared" ref="K26:K73" si="5">+L26*12</f>
        <v>96</v>
      </c>
      <c r="L26" s="130">
        <f t="shared" ref="L26:L73" si="6">ROUNDUP(J26/12,0)</f>
        <v>8</v>
      </c>
      <c r="M26" s="129">
        <v>2</v>
      </c>
      <c r="N26" s="129">
        <v>4</v>
      </c>
      <c r="O26" s="124"/>
      <c r="P26" s="130">
        <f t="shared" ref="P26:P73" si="7">+L26</f>
        <v>8</v>
      </c>
      <c r="Q26" s="131">
        <f t="shared" ref="Q26:Q73" si="8">F26*M26*N26*P26/12</f>
        <v>16</v>
      </c>
    </row>
    <row r="27" spans="1:17" ht="16.5">
      <c r="A27" s="451"/>
      <c r="B27" s="124" t="s">
        <v>283</v>
      </c>
      <c r="C27" s="125"/>
      <c r="D27" s="126" t="str">
        <f t="shared" si="0"/>
        <v>Pieza de 2inX4inX1_Pies</v>
      </c>
      <c r="E27" s="127" t="s">
        <v>137</v>
      </c>
      <c r="F27" s="128">
        <v>4</v>
      </c>
      <c r="G27" s="124"/>
      <c r="H27" s="129">
        <v>1.5</v>
      </c>
      <c r="I27" s="129">
        <v>3.5</v>
      </c>
      <c r="J27" s="129">
        <v>10.14</v>
      </c>
      <c r="K27" s="129">
        <f t="shared" si="5"/>
        <v>12</v>
      </c>
      <c r="L27" s="130">
        <f t="shared" si="6"/>
        <v>1</v>
      </c>
      <c r="M27" s="129">
        <v>2</v>
      </c>
      <c r="N27" s="129">
        <v>4</v>
      </c>
      <c r="O27" s="124"/>
      <c r="P27" s="130">
        <f t="shared" si="7"/>
        <v>1</v>
      </c>
      <c r="Q27" s="131">
        <f t="shared" si="8"/>
        <v>2.6666666666666665</v>
      </c>
    </row>
    <row r="28" spans="1:17" ht="17.25" thickBot="1">
      <c r="A28" s="452"/>
      <c r="B28" s="133" t="s">
        <v>284</v>
      </c>
      <c r="C28" s="134"/>
      <c r="D28" s="135" t="str">
        <f t="shared" si="0"/>
        <v>Pieza de 2inX4inX2_Pies</v>
      </c>
      <c r="E28" s="136" t="s">
        <v>137</v>
      </c>
      <c r="F28" s="137">
        <v>4</v>
      </c>
      <c r="G28" s="133"/>
      <c r="H28" s="138">
        <v>1.5</v>
      </c>
      <c r="I28" s="138">
        <v>3.5</v>
      </c>
      <c r="J28" s="138">
        <v>12.85</v>
      </c>
      <c r="K28" s="138">
        <f t="shared" si="5"/>
        <v>24</v>
      </c>
      <c r="L28" s="139">
        <f t="shared" si="6"/>
        <v>2</v>
      </c>
      <c r="M28" s="138">
        <v>2</v>
      </c>
      <c r="N28" s="138">
        <v>4</v>
      </c>
      <c r="O28" s="133"/>
      <c r="P28" s="139">
        <f t="shared" si="7"/>
        <v>2</v>
      </c>
      <c r="Q28" s="140">
        <f t="shared" si="8"/>
        <v>5.333333333333333</v>
      </c>
    </row>
    <row r="29" spans="1:17" ht="16.5">
      <c r="A29" s="435">
        <v>2</v>
      </c>
      <c r="B29" s="116" t="s">
        <v>267</v>
      </c>
      <c r="C29" s="117"/>
      <c r="D29" s="118" t="str">
        <f t="shared" si="0"/>
        <v>Pieza de 2inX4inX13_Pies</v>
      </c>
      <c r="E29" s="119" t="s">
        <v>137</v>
      </c>
      <c r="F29" s="120">
        <v>1</v>
      </c>
      <c r="G29" s="116"/>
      <c r="H29" s="121">
        <v>1.5</v>
      </c>
      <c r="I29" s="121">
        <v>3.5</v>
      </c>
      <c r="J29" s="121">
        <v>153</v>
      </c>
      <c r="K29" s="121">
        <f t="shared" si="5"/>
        <v>156</v>
      </c>
      <c r="L29" s="122">
        <f t="shared" si="6"/>
        <v>13</v>
      </c>
      <c r="M29" s="121">
        <v>2</v>
      </c>
      <c r="N29" s="121">
        <v>4</v>
      </c>
      <c r="O29" s="116"/>
      <c r="P29" s="122">
        <f t="shared" si="7"/>
        <v>13</v>
      </c>
      <c r="Q29" s="123">
        <f t="shared" si="8"/>
        <v>8.6666666666666661</v>
      </c>
    </row>
    <row r="30" spans="1:17" ht="16.5">
      <c r="A30" s="436"/>
      <c r="B30" s="124" t="s">
        <v>268</v>
      </c>
      <c r="C30" s="125"/>
      <c r="D30" s="126" t="str">
        <f t="shared" si="0"/>
        <v>Pieza de 2inX6inX14_Pies</v>
      </c>
      <c r="E30" s="127" t="s">
        <v>137</v>
      </c>
      <c r="F30" s="128">
        <v>2</v>
      </c>
      <c r="G30" s="124"/>
      <c r="H30" s="129">
        <v>1.5</v>
      </c>
      <c r="I30" s="129">
        <v>5.5</v>
      </c>
      <c r="J30" s="129">
        <v>159.1</v>
      </c>
      <c r="K30" s="129">
        <f t="shared" si="5"/>
        <v>168</v>
      </c>
      <c r="L30" s="130">
        <f t="shared" si="6"/>
        <v>14</v>
      </c>
      <c r="M30" s="129">
        <v>2</v>
      </c>
      <c r="N30" s="129">
        <v>6</v>
      </c>
      <c r="O30" s="124"/>
      <c r="P30" s="130">
        <f t="shared" si="7"/>
        <v>14</v>
      </c>
      <c r="Q30" s="131">
        <f t="shared" si="8"/>
        <v>28</v>
      </c>
    </row>
    <row r="31" spans="1:17" ht="16.5">
      <c r="A31" s="436"/>
      <c r="B31" s="124" t="s">
        <v>269</v>
      </c>
      <c r="C31" s="125"/>
      <c r="D31" s="126" t="str">
        <f t="shared" si="0"/>
        <v>Pieza de 2inX4inX8_Pies</v>
      </c>
      <c r="E31" s="127" t="s">
        <v>137</v>
      </c>
      <c r="F31" s="128">
        <v>8</v>
      </c>
      <c r="G31" s="124"/>
      <c r="H31" s="129">
        <v>1.5</v>
      </c>
      <c r="I31" s="129">
        <v>3.5</v>
      </c>
      <c r="J31" s="132">
        <v>91.28</v>
      </c>
      <c r="K31" s="129">
        <f t="shared" si="5"/>
        <v>96</v>
      </c>
      <c r="L31" s="130">
        <f t="shared" si="6"/>
        <v>8</v>
      </c>
      <c r="M31" s="129">
        <v>2</v>
      </c>
      <c r="N31" s="129">
        <v>4</v>
      </c>
      <c r="O31" s="124"/>
      <c r="P31" s="130">
        <f t="shared" si="7"/>
        <v>8</v>
      </c>
      <c r="Q31" s="131">
        <f t="shared" si="8"/>
        <v>42.666666666666664</v>
      </c>
    </row>
    <row r="32" spans="1:17" ht="16.5">
      <c r="A32" s="436"/>
      <c r="B32" s="124" t="s">
        <v>270</v>
      </c>
      <c r="C32" s="125"/>
      <c r="D32" s="126" t="str">
        <f t="shared" si="0"/>
        <v>Pieza de 2inX4inX1_Pies</v>
      </c>
      <c r="E32" s="127" t="s">
        <v>137</v>
      </c>
      <c r="F32" s="128">
        <v>4</v>
      </c>
      <c r="G32" s="124"/>
      <c r="H32" s="129">
        <v>1.5</v>
      </c>
      <c r="I32" s="129">
        <v>3.5</v>
      </c>
      <c r="J32" s="129">
        <v>10.14</v>
      </c>
      <c r="K32" s="129">
        <f t="shared" si="5"/>
        <v>12</v>
      </c>
      <c r="L32" s="130">
        <f t="shared" si="6"/>
        <v>1</v>
      </c>
      <c r="M32" s="129">
        <v>2</v>
      </c>
      <c r="N32" s="129">
        <v>4</v>
      </c>
      <c r="O32" s="124"/>
      <c r="P32" s="130">
        <f t="shared" si="7"/>
        <v>1</v>
      </c>
      <c r="Q32" s="131">
        <f t="shared" si="8"/>
        <v>2.6666666666666665</v>
      </c>
    </row>
    <row r="33" spans="1:17" ht="16.5">
      <c r="A33" s="436"/>
      <c r="B33" s="124" t="s">
        <v>271</v>
      </c>
      <c r="C33" s="125"/>
      <c r="D33" s="126" t="str">
        <f t="shared" si="0"/>
        <v>Pieza de 2inX4inX2_Pies</v>
      </c>
      <c r="E33" s="127" t="s">
        <v>137</v>
      </c>
      <c r="F33" s="128">
        <v>16</v>
      </c>
      <c r="G33" s="124"/>
      <c r="H33" s="129">
        <v>1.5</v>
      </c>
      <c r="I33" s="129">
        <v>3.5</v>
      </c>
      <c r="J33" s="129">
        <v>14.43</v>
      </c>
      <c r="K33" s="129">
        <f t="shared" si="5"/>
        <v>24</v>
      </c>
      <c r="L33" s="130">
        <f t="shared" si="6"/>
        <v>2</v>
      </c>
      <c r="M33" s="129">
        <v>2</v>
      </c>
      <c r="N33" s="129">
        <v>4</v>
      </c>
      <c r="O33" s="124"/>
      <c r="P33" s="130">
        <f t="shared" si="7"/>
        <v>2</v>
      </c>
      <c r="Q33" s="131">
        <f t="shared" si="8"/>
        <v>21.333333333333332</v>
      </c>
    </row>
    <row r="34" spans="1:17" ht="16.5">
      <c r="A34" s="436"/>
      <c r="B34" s="124" t="s">
        <v>285</v>
      </c>
      <c r="C34" s="125"/>
      <c r="D34" s="126" t="str">
        <f t="shared" si="0"/>
        <v>Pieza de 2inX4inX2_Pies</v>
      </c>
      <c r="E34" s="127" t="s">
        <v>137</v>
      </c>
      <c r="F34" s="128">
        <v>4</v>
      </c>
      <c r="G34" s="124"/>
      <c r="H34" s="129">
        <v>1.5</v>
      </c>
      <c r="I34" s="129">
        <v>3.5</v>
      </c>
      <c r="J34" s="129">
        <v>12.85</v>
      </c>
      <c r="K34" s="129">
        <f t="shared" si="5"/>
        <v>24</v>
      </c>
      <c r="L34" s="130">
        <f t="shared" si="6"/>
        <v>2</v>
      </c>
      <c r="M34" s="129">
        <v>2</v>
      </c>
      <c r="N34" s="129">
        <v>4</v>
      </c>
      <c r="O34" s="124"/>
      <c r="P34" s="130">
        <f t="shared" si="7"/>
        <v>2</v>
      </c>
      <c r="Q34" s="131">
        <f t="shared" si="8"/>
        <v>5.333333333333333</v>
      </c>
    </row>
    <row r="35" spans="1:17" ht="16.5">
      <c r="A35" s="436"/>
      <c r="B35" s="124" t="s">
        <v>286</v>
      </c>
      <c r="C35" s="125"/>
      <c r="D35" s="126" t="str">
        <f t="shared" si="0"/>
        <v>Pieza de 2inX4inX8_Pies</v>
      </c>
      <c r="E35" s="127" t="s">
        <v>137</v>
      </c>
      <c r="F35" s="128">
        <v>4</v>
      </c>
      <c r="G35" s="124"/>
      <c r="H35" s="129">
        <v>1.5</v>
      </c>
      <c r="I35" s="129">
        <v>3.5</v>
      </c>
      <c r="J35" s="129">
        <v>91.28</v>
      </c>
      <c r="K35" s="129">
        <f t="shared" si="5"/>
        <v>96</v>
      </c>
      <c r="L35" s="130">
        <f t="shared" si="6"/>
        <v>8</v>
      </c>
      <c r="M35" s="129">
        <v>2</v>
      </c>
      <c r="N35" s="129">
        <v>4</v>
      </c>
      <c r="O35" s="124"/>
      <c r="P35" s="130">
        <f t="shared" si="7"/>
        <v>8</v>
      </c>
      <c r="Q35" s="131">
        <f t="shared" si="8"/>
        <v>21.333333333333332</v>
      </c>
    </row>
    <row r="36" spans="1:17" ht="16.5">
      <c r="A36" s="436"/>
      <c r="B36" s="124" t="s">
        <v>274</v>
      </c>
      <c r="C36" s="125"/>
      <c r="D36" s="126" t="str">
        <f t="shared" si="0"/>
        <v>Pieza de 2inX4inX2_Pies</v>
      </c>
      <c r="E36" s="127" t="s">
        <v>137</v>
      </c>
      <c r="F36" s="128">
        <v>4</v>
      </c>
      <c r="G36" s="124"/>
      <c r="H36" s="129">
        <v>1.5</v>
      </c>
      <c r="I36" s="129">
        <v>3.5</v>
      </c>
      <c r="J36" s="129">
        <v>12.85</v>
      </c>
      <c r="K36" s="129">
        <f t="shared" si="5"/>
        <v>24</v>
      </c>
      <c r="L36" s="130">
        <f t="shared" si="6"/>
        <v>2</v>
      </c>
      <c r="M36" s="129">
        <v>2</v>
      </c>
      <c r="N36" s="129">
        <v>4</v>
      </c>
      <c r="O36" s="124"/>
      <c r="P36" s="130">
        <f t="shared" si="7"/>
        <v>2</v>
      </c>
      <c r="Q36" s="131">
        <f t="shared" si="8"/>
        <v>5.333333333333333</v>
      </c>
    </row>
    <row r="37" spans="1:17" ht="16.5">
      <c r="A37" s="436"/>
      <c r="B37" s="124" t="s">
        <v>275</v>
      </c>
      <c r="C37" s="125"/>
      <c r="D37" s="126" t="str">
        <f t="shared" si="0"/>
        <v>Pieza de 2inX4inX1_Pies</v>
      </c>
      <c r="E37" s="127" t="s">
        <v>137</v>
      </c>
      <c r="F37" s="128">
        <v>4</v>
      </c>
      <c r="G37" s="124"/>
      <c r="H37" s="129">
        <v>1.5</v>
      </c>
      <c r="I37" s="129">
        <v>3.5</v>
      </c>
      <c r="J37" s="129">
        <v>10.14</v>
      </c>
      <c r="K37" s="129">
        <f t="shared" si="5"/>
        <v>12</v>
      </c>
      <c r="L37" s="130">
        <f t="shared" si="6"/>
        <v>1</v>
      </c>
      <c r="M37" s="129">
        <v>2</v>
      </c>
      <c r="N37" s="129">
        <v>4</v>
      </c>
      <c r="O37" s="124"/>
      <c r="P37" s="130">
        <f t="shared" si="7"/>
        <v>1</v>
      </c>
      <c r="Q37" s="131">
        <f t="shared" si="8"/>
        <v>2.6666666666666665</v>
      </c>
    </row>
    <row r="38" spans="1:17" ht="16.5">
      <c r="A38" s="436"/>
      <c r="B38" s="124" t="s">
        <v>287</v>
      </c>
      <c r="C38" s="125"/>
      <c r="D38" s="126" t="str">
        <f t="shared" si="0"/>
        <v>Pieza de 2inX4inX13_Pies</v>
      </c>
      <c r="E38" s="127" t="s">
        <v>137</v>
      </c>
      <c r="F38" s="128">
        <v>1</v>
      </c>
      <c r="G38" s="124"/>
      <c r="H38" s="129">
        <v>1.5</v>
      </c>
      <c r="I38" s="129">
        <v>3.5</v>
      </c>
      <c r="J38" s="129">
        <v>153</v>
      </c>
      <c r="K38" s="129">
        <f t="shared" si="5"/>
        <v>156</v>
      </c>
      <c r="L38" s="130">
        <f t="shared" si="6"/>
        <v>13</v>
      </c>
      <c r="M38" s="129">
        <v>2</v>
      </c>
      <c r="N38" s="129">
        <v>4</v>
      </c>
      <c r="O38" s="124"/>
      <c r="P38" s="130">
        <f t="shared" si="7"/>
        <v>13</v>
      </c>
      <c r="Q38" s="131">
        <f t="shared" si="8"/>
        <v>8.6666666666666661</v>
      </c>
    </row>
    <row r="39" spans="1:17" ht="17.25" thickBot="1">
      <c r="A39" s="437"/>
      <c r="B39" s="133" t="s">
        <v>288</v>
      </c>
      <c r="C39" s="134"/>
      <c r="D39" s="135" t="str">
        <f t="shared" si="0"/>
        <v>Pieza de 2inX4inX2_Pies</v>
      </c>
      <c r="E39" s="136" t="s">
        <v>137</v>
      </c>
      <c r="F39" s="137">
        <v>8</v>
      </c>
      <c r="G39" s="133"/>
      <c r="H39" s="138">
        <v>1.5</v>
      </c>
      <c r="I39" s="138">
        <v>3.5</v>
      </c>
      <c r="J39" s="138">
        <v>17.100000000000001</v>
      </c>
      <c r="K39" s="138">
        <f t="shared" si="5"/>
        <v>24</v>
      </c>
      <c r="L39" s="139">
        <f t="shared" si="6"/>
        <v>2</v>
      </c>
      <c r="M39" s="138">
        <v>2</v>
      </c>
      <c r="N39" s="138">
        <v>4</v>
      </c>
      <c r="O39" s="133"/>
      <c r="P39" s="139">
        <f t="shared" si="7"/>
        <v>2</v>
      </c>
      <c r="Q39" s="140">
        <f t="shared" si="8"/>
        <v>10.666666666666666</v>
      </c>
    </row>
    <row r="40" spans="1:17" ht="16.5">
      <c r="A40" s="435" t="s">
        <v>33</v>
      </c>
      <c r="B40" s="116" t="s">
        <v>267</v>
      </c>
      <c r="C40" s="117"/>
      <c r="D40" s="118" t="str">
        <f t="shared" si="0"/>
        <v>Pieza de 2inX4inX11_Pies</v>
      </c>
      <c r="E40" s="119" t="s">
        <v>137</v>
      </c>
      <c r="F40" s="120">
        <v>1</v>
      </c>
      <c r="G40" s="116"/>
      <c r="H40" s="121">
        <v>1.5</v>
      </c>
      <c r="I40" s="121">
        <v>3.5</v>
      </c>
      <c r="J40" s="121">
        <v>121.7</v>
      </c>
      <c r="K40" s="121">
        <f t="shared" si="5"/>
        <v>132</v>
      </c>
      <c r="L40" s="122">
        <f t="shared" si="6"/>
        <v>11</v>
      </c>
      <c r="M40" s="121">
        <v>2</v>
      </c>
      <c r="N40" s="121">
        <v>4</v>
      </c>
      <c r="O40" s="116"/>
      <c r="P40" s="122">
        <f t="shared" si="7"/>
        <v>11</v>
      </c>
      <c r="Q40" s="123">
        <f t="shared" si="8"/>
        <v>7.333333333333333</v>
      </c>
    </row>
    <row r="41" spans="1:17" ht="16.5">
      <c r="A41" s="436"/>
      <c r="B41" s="124" t="s">
        <v>268</v>
      </c>
      <c r="C41" s="125"/>
      <c r="D41" s="126" t="str">
        <f t="shared" si="0"/>
        <v>Pieza de 2inX6inX12_Pies</v>
      </c>
      <c r="E41" s="127" t="s">
        <v>137</v>
      </c>
      <c r="F41" s="128">
        <v>2</v>
      </c>
      <c r="G41" s="124"/>
      <c r="H41" s="129">
        <v>1.5</v>
      </c>
      <c r="I41" s="129">
        <v>5.5</v>
      </c>
      <c r="J41" s="129">
        <v>134</v>
      </c>
      <c r="K41" s="129">
        <f t="shared" si="5"/>
        <v>144</v>
      </c>
      <c r="L41" s="130">
        <f t="shared" si="6"/>
        <v>12</v>
      </c>
      <c r="M41" s="129">
        <v>2</v>
      </c>
      <c r="N41" s="129">
        <v>6</v>
      </c>
      <c r="O41" s="124"/>
      <c r="P41" s="130">
        <f t="shared" si="7"/>
        <v>12</v>
      </c>
      <c r="Q41" s="131">
        <f t="shared" si="8"/>
        <v>24</v>
      </c>
    </row>
    <row r="42" spans="1:17" ht="16.5">
      <c r="A42" s="436"/>
      <c r="B42" s="124" t="s">
        <v>289</v>
      </c>
      <c r="C42" s="125"/>
      <c r="D42" s="126" t="str">
        <f t="shared" si="0"/>
        <v>Pieza de 2inX4inX8_Pies</v>
      </c>
      <c r="E42" s="127" t="s">
        <v>137</v>
      </c>
      <c r="F42" s="128">
        <v>4</v>
      </c>
      <c r="G42" s="124"/>
      <c r="H42" s="129">
        <v>1.5</v>
      </c>
      <c r="I42" s="129">
        <v>3.5</v>
      </c>
      <c r="J42" s="129">
        <v>96</v>
      </c>
      <c r="K42" s="129">
        <f t="shared" si="5"/>
        <v>96</v>
      </c>
      <c r="L42" s="130">
        <f t="shared" si="6"/>
        <v>8</v>
      </c>
      <c r="M42" s="129">
        <v>2</v>
      </c>
      <c r="N42" s="129">
        <v>4</v>
      </c>
      <c r="O42" s="124"/>
      <c r="P42" s="130">
        <f t="shared" si="7"/>
        <v>8</v>
      </c>
      <c r="Q42" s="131">
        <f t="shared" si="8"/>
        <v>21.333333333333332</v>
      </c>
    </row>
    <row r="43" spans="1:17" ht="16.5">
      <c r="A43" s="436"/>
      <c r="B43" s="124" t="s">
        <v>290</v>
      </c>
      <c r="C43" s="125"/>
      <c r="D43" s="126" t="str">
        <f t="shared" si="0"/>
        <v>Pieza de 2inX4inX8_Pies</v>
      </c>
      <c r="E43" s="127" t="s">
        <v>137</v>
      </c>
      <c r="F43" s="128">
        <v>7</v>
      </c>
      <c r="G43" s="124"/>
      <c r="H43" s="129">
        <v>1.5</v>
      </c>
      <c r="I43" s="129">
        <v>3.5</v>
      </c>
      <c r="J43" s="129">
        <v>91.28</v>
      </c>
      <c r="K43" s="129">
        <f t="shared" si="5"/>
        <v>96</v>
      </c>
      <c r="L43" s="130">
        <f t="shared" si="6"/>
        <v>8</v>
      </c>
      <c r="M43" s="129">
        <v>2</v>
      </c>
      <c r="N43" s="129">
        <v>4</v>
      </c>
      <c r="O43" s="124"/>
      <c r="P43" s="130">
        <f t="shared" si="7"/>
        <v>8</v>
      </c>
      <c r="Q43" s="131">
        <f t="shared" si="8"/>
        <v>37.333333333333336</v>
      </c>
    </row>
    <row r="44" spans="1:17" ht="16.5">
      <c r="A44" s="436"/>
      <c r="B44" s="124" t="s">
        <v>291</v>
      </c>
      <c r="C44" s="125"/>
      <c r="D44" s="126" t="str">
        <f t="shared" si="0"/>
        <v>Pieza de 2inX4inX2_Pies</v>
      </c>
      <c r="E44" s="127" t="s">
        <v>137</v>
      </c>
      <c r="F44" s="128">
        <v>8</v>
      </c>
      <c r="G44" s="124"/>
      <c r="H44" s="129">
        <v>1.5</v>
      </c>
      <c r="I44" s="129">
        <v>3.5</v>
      </c>
      <c r="J44" s="129">
        <v>12.07</v>
      </c>
      <c r="K44" s="129">
        <f t="shared" si="5"/>
        <v>24</v>
      </c>
      <c r="L44" s="130">
        <f t="shared" si="6"/>
        <v>2</v>
      </c>
      <c r="M44" s="129">
        <v>2</v>
      </c>
      <c r="N44" s="129">
        <v>4</v>
      </c>
      <c r="O44" s="124"/>
      <c r="P44" s="130">
        <f t="shared" si="7"/>
        <v>2</v>
      </c>
      <c r="Q44" s="131">
        <f t="shared" si="8"/>
        <v>10.666666666666666</v>
      </c>
    </row>
    <row r="45" spans="1:17" ht="16.5">
      <c r="A45" s="436"/>
      <c r="B45" s="124" t="s">
        <v>292</v>
      </c>
      <c r="C45" s="125"/>
      <c r="D45" s="126" t="str">
        <f t="shared" si="0"/>
        <v>Pieza de 2inX4inX2_Pies</v>
      </c>
      <c r="E45" s="127" t="s">
        <v>137</v>
      </c>
      <c r="F45" s="128">
        <v>24</v>
      </c>
      <c r="G45" s="124"/>
      <c r="H45" s="129">
        <v>1.5</v>
      </c>
      <c r="I45" s="129">
        <v>3.5</v>
      </c>
      <c r="J45" s="129">
        <v>14.43</v>
      </c>
      <c r="K45" s="129">
        <f t="shared" si="5"/>
        <v>24</v>
      </c>
      <c r="L45" s="130">
        <f t="shared" si="6"/>
        <v>2</v>
      </c>
      <c r="M45" s="129">
        <v>2</v>
      </c>
      <c r="N45" s="129">
        <v>4</v>
      </c>
      <c r="O45" s="124"/>
      <c r="P45" s="130">
        <f t="shared" si="7"/>
        <v>2</v>
      </c>
      <c r="Q45" s="131">
        <f t="shared" si="8"/>
        <v>32</v>
      </c>
    </row>
    <row r="46" spans="1:17" ht="16.5">
      <c r="A46" s="436"/>
      <c r="B46" s="124" t="s">
        <v>293</v>
      </c>
      <c r="C46" s="125"/>
      <c r="D46" s="126" t="str">
        <f t="shared" si="0"/>
        <v>Pieza de 2inX4inX11_Pies</v>
      </c>
      <c r="E46" s="127" t="s">
        <v>137</v>
      </c>
      <c r="F46" s="128">
        <v>1</v>
      </c>
      <c r="G46" s="124"/>
      <c r="H46" s="129">
        <v>1.5</v>
      </c>
      <c r="I46" s="129">
        <v>3.5</v>
      </c>
      <c r="J46" s="129">
        <v>124.5</v>
      </c>
      <c r="K46" s="129">
        <f t="shared" si="5"/>
        <v>132</v>
      </c>
      <c r="L46" s="130">
        <f t="shared" si="6"/>
        <v>11</v>
      </c>
      <c r="M46" s="129">
        <v>2</v>
      </c>
      <c r="N46" s="129">
        <v>4</v>
      </c>
      <c r="O46" s="124"/>
      <c r="P46" s="130">
        <f t="shared" si="7"/>
        <v>11</v>
      </c>
      <c r="Q46" s="131">
        <f t="shared" si="8"/>
        <v>7.333333333333333</v>
      </c>
    </row>
    <row r="47" spans="1:17" ht="16.5">
      <c r="A47" s="436"/>
      <c r="B47" s="124" t="s">
        <v>294</v>
      </c>
      <c r="C47" s="125"/>
      <c r="D47" s="126" t="str">
        <f t="shared" si="0"/>
        <v>Pieza de 2inX4inX2_Pies</v>
      </c>
      <c r="E47" s="127" t="s">
        <v>137</v>
      </c>
      <c r="F47" s="128">
        <v>2</v>
      </c>
      <c r="G47" s="124"/>
      <c r="H47" s="129">
        <v>1.5</v>
      </c>
      <c r="I47" s="129">
        <v>3.5</v>
      </c>
      <c r="J47" s="129">
        <v>17.100000000000001</v>
      </c>
      <c r="K47" s="129">
        <f t="shared" si="5"/>
        <v>24</v>
      </c>
      <c r="L47" s="130">
        <f t="shared" si="6"/>
        <v>2</v>
      </c>
      <c r="M47" s="129">
        <v>2</v>
      </c>
      <c r="N47" s="129">
        <v>4</v>
      </c>
      <c r="O47" s="124"/>
      <c r="P47" s="130">
        <f t="shared" si="7"/>
        <v>2</v>
      </c>
      <c r="Q47" s="131">
        <f t="shared" si="8"/>
        <v>2.6666666666666665</v>
      </c>
    </row>
    <row r="48" spans="1:17" ht="16.5">
      <c r="A48" s="436"/>
      <c r="B48" s="124" t="s">
        <v>295</v>
      </c>
      <c r="C48" s="125"/>
      <c r="D48" s="126" t="str">
        <f t="shared" si="0"/>
        <v>Pieza de 2inX4inX2_Pies</v>
      </c>
      <c r="E48" s="127" t="s">
        <v>137</v>
      </c>
      <c r="F48" s="128">
        <v>1</v>
      </c>
      <c r="G48" s="124"/>
      <c r="H48" s="129">
        <v>1.5</v>
      </c>
      <c r="I48" s="129">
        <v>3.5</v>
      </c>
      <c r="J48" s="129">
        <v>12.57</v>
      </c>
      <c r="K48" s="129">
        <f t="shared" si="5"/>
        <v>24</v>
      </c>
      <c r="L48" s="130">
        <f t="shared" si="6"/>
        <v>2</v>
      </c>
      <c r="M48" s="129">
        <v>2</v>
      </c>
      <c r="N48" s="129">
        <v>4</v>
      </c>
      <c r="O48" s="124"/>
      <c r="P48" s="130">
        <f t="shared" si="7"/>
        <v>2</v>
      </c>
      <c r="Q48" s="131">
        <f t="shared" si="8"/>
        <v>1.3333333333333333</v>
      </c>
    </row>
    <row r="49" spans="1:17" ht="16.5">
      <c r="A49" s="436"/>
      <c r="B49" s="124" t="s">
        <v>296</v>
      </c>
      <c r="C49" s="125"/>
      <c r="D49" s="126" t="str">
        <f t="shared" si="0"/>
        <v>Pieza de 2inX4inX1_Pies</v>
      </c>
      <c r="E49" s="127" t="s">
        <v>137</v>
      </c>
      <c r="F49" s="128">
        <v>1</v>
      </c>
      <c r="G49" s="124"/>
      <c r="H49" s="129">
        <v>1.5</v>
      </c>
      <c r="I49" s="129">
        <v>3.5</v>
      </c>
      <c r="J49" s="129">
        <v>7.6</v>
      </c>
      <c r="K49" s="129">
        <f t="shared" si="5"/>
        <v>12</v>
      </c>
      <c r="L49" s="130">
        <f t="shared" si="6"/>
        <v>1</v>
      </c>
      <c r="M49" s="129">
        <v>2</v>
      </c>
      <c r="N49" s="129">
        <v>4</v>
      </c>
      <c r="O49" s="124"/>
      <c r="P49" s="130">
        <f t="shared" si="7"/>
        <v>1</v>
      </c>
      <c r="Q49" s="131">
        <f t="shared" si="8"/>
        <v>0.66666666666666663</v>
      </c>
    </row>
    <row r="50" spans="1:17" ht="17.25" thickBot="1">
      <c r="A50" s="437"/>
      <c r="B50" s="133" t="s">
        <v>297</v>
      </c>
      <c r="C50" s="134"/>
      <c r="D50" s="135" t="str">
        <f t="shared" si="0"/>
        <v>Pieza de 2inX4inX1_Pies</v>
      </c>
      <c r="E50" s="136" t="s">
        <v>137</v>
      </c>
      <c r="F50" s="137">
        <v>1</v>
      </c>
      <c r="G50" s="133"/>
      <c r="H50" s="138">
        <v>1.5</v>
      </c>
      <c r="I50" s="138">
        <v>3.5</v>
      </c>
      <c r="J50" s="138">
        <v>2.7</v>
      </c>
      <c r="K50" s="138">
        <f t="shared" si="5"/>
        <v>12</v>
      </c>
      <c r="L50" s="139">
        <f t="shared" si="6"/>
        <v>1</v>
      </c>
      <c r="M50" s="138">
        <v>2</v>
      </c>
      <c r="N50" s="138">
        <v>4</v>
      </c>
      <c r="O50" s="133"/>
      <c r="P50" s="139">
        <f t="shared" si="7"/>
        <v>1</v>
      </c>
      <c r="Q50" s="140">
        <f t="shared" si="8"/>
        <v>0.66666666666666663</v>
      </c>
    </row>
    <row r="51" spans="1:17" ht="16.5">
      <c r="A51" s="435" t="s">
        <v>34</v>
      </c>
      <c r="B51" s="116" t="s">
        <v>267</v>
      </c>
      <c r="C51" s="117"/>
      <c r="D51" s="118" t="str">
        <f t="shared" si="0"/>
        <v>Pieza de 2inX4inX11_Pies</v>
      </c>
      <c r="E51" s="119" t="s">
        <v>137</v>
      </c>
      <c r="F51" s="120">
        <v>1</v>
      </c>
      <c r="G51" s="116"/>
      <c r="H51" s="121">
        <v>1.5</v>
      </c>
      <c r="I51" s="121">
        <v>3.5</v>
      </c>
      <c r="J51" s="121">
        <v>121.7</v>
      </c>
      <c r="K51" s="121">
        <f t="shared" si="5"/>
        <v>132</v>
      </c>
      <c r="L51" s="122">
        <f t="shared" si="6"/>
        <v>11</v>
      </c>
      <c r="M51" s="121">
        <v>2</v>
      </c>
      <c r="N51" s="121">
        <v>4</v>
      </c>
      <c r="O51" s="116"/>
      <c r="P51" s="122">
        <f t="shared" si="7"/>
        <v>11</v>
      </c>
      <c r="Q51" s="123">
        <f t="shared" si="8"/>
        <v>7.333333333333333</v>
      </c>
    </row>
    <row r="52" spans="1:17" ht="16.5">
      <c r="A52" s="436"/>
      <c r="B52" s="124" t="s">
        <v>268</v>
      </c>
      <c r="C52" s="125"/>
      <c r="D52" s="126" t="str">
        <f t="shared" si="0"/>
        <v>Pieza de 2inX6inX12_Pies</v>
      </c>
      <c r="E52" s="127" t="s">
        <v>137</v>
      </c>
      <c r="F52" s="128">
        <v>2</v>
      </c>
      <c r="G52" s="124"/>
      <c r="H52" s="129">
        <v>1.5</v>
      </c>
      <c r="I52" s="129">
        <v>5.5</v>
      </c>
      <c r="J52" s="129">
        <v>134</v>
      </c>
      <c r="K52" s="129">
        <f t="shared" si="5"/>
        <v>144</v>
      </c>
      <c r="L52" s="130">
        <f t="shared" si="6"/>
        <v>12</v>
      </c>
      <c r="M52" s="129">
        <v>2</v>
      </c>
      <c r="N52" s="129">
        <v>6</v>
      </c>
      <c r="O52" s="124"/>
      <c r="P52" s="130">
        <f t="shared" si="7"/>
        <v>12</v>
      </c>
      <c r="Q52" s="131">
        <f t="shared" si="8"/>
        <v>24</v>
      </c>
    </row>
    <row r="53" spans="1:17" ht="16.5">
      <c r="A53" s="436"/>
      <c r="B53" s="124" t="s">
        <v>298</v>
      </c>
      <c r="C53" s="125"/>
      <c r="D53" s="126" t="str">
        <f t="shared" si="0"/>
        <v>Pieza de 2inX4inX8_Pies</v>
      </c>
      <c r="E53" s="127" t="s">
        <v>137</v>
      </c>
      <c r="F53" s="128">
        <v>4</v>
      </c>
      <c r="G53" s="124"/>
      <c r="H53" s="129">
        <v>1.5</v>
      </c>
      <c r="I53" s="129">
        <v>3.5</v>
      </c>
      <c r="J53" s="129">
        <v>96</v>
      </c>
      <c r="K53" s="129">
        <f t="shared" si="5"/>
        <v>96</v>
      </c>
      <c r="L53" s="130">
        <f t="shared" si="6"/>
        <v>8</v>
      </c>
      <c r="M53" s="129">
        <v>2</v>
      </c>
      <c r="N53" s="129">
        <v>4</v>
      </c>
      <c r="O53" s="124"/>
      <c r="P53" s="130">
        <f t="shared" si="7"/>
        <v>8</v>
      </c>
      <c r="Q53" s="131">
        <f t="shared" si="8"/>
        <v>21.333333333333332</v>
      </c>
    </row>
    <row r="54" spans="1:17" ht="16.5">
      <c r="A54" s="436"/>
      <c r="B54" s="124" t="s">
        <v>299</v>
      </c>
      <c r="C54" s="125"/>
      <c r="D54" s="126" t="str">
        <f t="shared" si="0"/>
        <v>Pieza de 2inX4inX8_Pies</v>
      </c>
      <c r="E54" s="127" t="s">
        <v>137</v>
      </c>
      <c r="F54" s="128">
        <v>2</v>
      </c>
      <c r="G54" s="124"/>
      <c r="H54" s="129">
        <v>1.5</v>
      </c>
      <c r="I54" s="129">
        <v>3.5</v>
      </c>
      <c r="J54" s="129">
        <v>91.28</v>
      </c>
      <c r="K54" s="129">
        <f t="shared" si="5"/>
        <v>96</v>
      </c>
      <c r="L54" s="130">
        <f t="shared" si="6"/>
        <v>8</v>
      </c>
      <c r="M54" s="129">
        <v>2</v>
      </c>
      <c r="N54" s="129">
        <v>4</v>
      </c>
      <c r="O54" s="124"/>
      <c r="P54" s="130">
        <f t="shared" si="7"/>
        <v>8</v>
      </c>
      <c r="Q54" s="131">
        <f t="shared" si="8"/>
        <v>10.666666666666666</v>
      </c>
    </row>
    <row r="55" spans="1:17" ht="16.5">
      <c r="A55" s="436"/>
      <c r="B55" s="124" t="s">
        <v>270</v>
      </c>
      <c r="C55" s="125"/>
      <c r="D55" s="126" t="str">
        <f t="shared" si="0"/>
        <v>Pieza de 2inX4inX2_Pies</v>
      </c>
      <c r="E55" s="127" t="s">
        <v>137</v>
      </c>
      <c r="F55" s="128">
        <v>4</v>
      </c>
      <c r="G55" s="124"/>
      <c r="H55" s="129">
        <v>1.5</v>
      </c>
      <c r="I55" s="129">
        <v>3.5</v>
      </c>
      <c r="J55" s="129">
        <v>12.06</v>
      </c>
      <c r="K55" s="129">
        <f t="shared" si="5"/>
        <v>24</v>
      </c>
      <c r="L55" s="130">
        <f t="shared" si="6"/>
        <v>2</v>
      </c>
      <c r="M55" s="129">
        <v>2</v>
      </c>
      <c r="N55" s="129">
        <v>4</v>
      </c>
      <c r="O55" s="124"/>
      <c r="P55" s="130">
        <f t="shared" si="7"/>
        <v>2</v>
      </c>
      <c r="Q55" s="131">
        <f t="shared" si="8"/>
        <v>5.333333333333333</v>
      </c>
    </row>
    <row r="56" spans="1:17" ht="16.5">
      <c r="A56" s="436"/>
      <c r="B56" s="124" t="s">
        <v>271</v>
      </c>
      <c r="C56" s="125"/>
      <c r="D56" s="126" t="str">
        <f t="shared" si="0"/>
        <v>Pieza de 2inX4inX2_Pies</v>
      </c>
      <c r="E56" s="127" t="s">
        <v>137</v>
      </c>
      <c r="F56" s="128">
        <v>4</v>
      </c>
      <c r="G56" s="124"/>
      <c r="H56" s="129">
        <v>1.5</v>
      </c>
      <c r="I56" s="129">
        <v>3.5</v>
      </c>
      <c r="J56" s="129">
        <v>12.85</v>
      </c>
      <c r="K56" s="129">
        <f t="shared" si="5"/>
        <v>24</v>
      </c>
      <c r="L56" s="130">
        <f t="shared" si="6"/>
        <v>2</v>
      </c>
      <c r="M56" s="129">
        <v>2</v>
      </c>
      <c r="N56" s="129">
        <v>4</v>
      </c>
      <c r="O56" s="124"/>
      <c r="P56" s="130">
        <f t="shared" si="7"/>
        <v>2</v>
      </c>
      <c r="Q56" s="131">
        <f t="shared" si="8"/>
        <v>5.333333333333333</v>
      </c>
    </row>
    <row r="57" spans="1:17" ht="16.5">
      <c r="A57" s="436"/>
      <c r="B57" s="124" t="s">
        <v>300</v>
      </c>
      <c r="C57" s="125"/>
      <c r="D57" s="126" t="str">
        <f t="shared" si="0"/>
        <v>Pieza de 2inX4inX8_Pies</v>
      </c>
      <c r="E57" s="127" t="s">
        <v>137</v>
      </c>
      <c r="F57" s="128">
        <v>2</v>
      </c>
      <c r="G57" s="124"/>
      <c r="H57" s="129">
        <v>1.5</v>
      </c>
      <c r="I57" s="129">
        <v>3.5</v>
      </c>
      <c r="J57" s="129">
        <v>91.28</v>
      </c>
      <c r="K57" s="129">
        <f t="shared" si="5"/>
        <v>96</v>
      </c>
      <c r="L57" s="130">
        <f t="shared" si="6"/>
        <v>8</v>
      </c>
      <c r="M57" s="129">
        <v>2</v>
      </c>
      <c r="N57" s="129">
        <v>4</v>
      </c>
      <c r="O57" s="124"/>
      <c r="P57" s="130">
        <f t="shared" si="7"/>
        <v>8</v>
      </c>
      <c r="Q57" s="131">
        <f t="shared" si="8"/>
        <v>10.666666666666666</v>
      </c>
    </row>
    <row r="58" spans="1:17" ht="16.5">
      <c r="A58" s="436"/>
      <c r="B58" s="124" t="s">
        <v>301</v>
      </c>
      <c r="C58" s="125"/>
      <c r="D58" s="126" t="str">
        <f t="shared" si="0"/>
        <v>Pieza de 2inX4inX4_Pies</v>
      </c>
      <c r="E58" s="127" t="s">
        <v>137</v>
      </c>
      <c r="F58" s="128">
        <v>3</v>
      </c>
      <c r="G58" s="124"/>
      <c r="H58" s="129">
        <v>1.5</v>
      </c>
      <c r="I58" s="129">
        <v>3.5</v>
      </c>
      <c r="J58" s="129">
        <v>44.1</v>
      </c>
      <c r="K58" s="129">
        <f t="shared" si="5"/>
        <v>48</v>
      </c>
      <c r="L58" s="130">
        <f t="shared" si="6"/>
        <v>4</v>
      </c>
      <c r="M58" s="129">
        <v>2</v>
      </c>
      <c r="N58" s="129">
        <v>4</v>
      </c>
      <c r="O58" s="124"/>
      <c r="P58" s="130">
        <f t="shared" si="7"/>
        <v>4</v>
      </c>
      <c r="Q58" s="131">
        <f t="shared" si="8"/>
        <v>8</v>
      </c>
    </row>
    <row r="59" spans="1:17" ht="16.5">
      <c r="A59" s="436"/>
      <c r="B59" s="124" t="s">
        <v>302</v>
      </c>
      <c r="C59" s="125"/>
      <c r="D59" s="126" t="str">
        <f t="shared" si="0"/>
        <v>Pieza de 2inX4inX2_Pies</v>
      </c>
      <c r="E59" s="127" t="s">
        <v>137</v>
      </c>
      <c r="F59" s="128">
        <v>8</v>
      </c>
      <c r="G59" s="124"/>
      <c r="H59" s="129">
        <v>1.5</v>
      </c>
      <c r="I59" s="129">
        <v>3.5</v>
      </c>
      <c r="J59" s="129">
        <v>14.43</v>
      </c>
      <c r="K59" s="129">
        <f t="shared" si="5"/>
        <v>24</v>
      </c>
      <c r="L59" s="130">
        <f t="shared" si="6"/>
        <v>2</v>
      </c>
      <c r="M59" s="129">
        <v>2</v>
      </c>
      <c r="N59" s="129">
        <v>4</v>
      </c>
      <c r="O59" s="124"/>
      <c r="P59" s="130">
        <f t="shared" si="7"/>
        <v>2</v>
      </c>
      <c r="Q59" s="131">
        <f t="shared" si="8"/>
        <v>10.666666666666666</v>
      </c>
    </row>
    <row r="60" spans="1:17" ht="16.5">
      <c r="A60" s="436"/>
      <c r="B60" s="124" t="s">
        <v>303</v>
      </c>
      <c r="C60" s="125"/>
      <c r="D60" s="126" t="str">
        <f t="shared" si="0"/>
        <v>Pieza de 2inX4inX6_Pies</v>
      </c>
      <c r="E60" s="127" t="s">
        <v>137</v>
      </c>
      <c r="F60" s="128">
        <v>2</v>
      </c>
      <c r="G60" s="124"/>
      <c r="H60" s="129">
        <v>1.5</v>
      </c>
      <c r="I60" s="129">
        <v>3.5</v>
      </c>
      <c r="J60" s="129">
        <v>62.43</v>
      </c>
      <c r="K60" s="129">
        <f t="shared" si="5"/>
        <v>72</v>
      </c>
      <c r="L60" s="130">
        <f t="shared" si="6"/>
        <v>6</v>
      </c>
      <c r="M60" s="129">
        <v>2</v>
      </c>
      <c r="N60" s="129">
        <v>4</v>
      </c>
      <c r="O60" s="124"/>
      <c r="P60" s="130">
        <f t="shared" si="7"/>
        <v>6</v>
      </c>
      <c r="Q60" s="131">
        <f t="shared" si="8"/>
        <v>8</v>
      </c>
    </row>
    <row r="61" spans="1:17" ht="16.5">
      <c r="A61" s="436"/>
      <c r="B61" s="124" t="s">
        <v>304</v>
      </c>
      <c r="C61" s="125"/>
      <c r="D61" s="126" t="str">
        <f t="shared" si="0"/>
        <v>Pieza de 2inX4inX8_Pies</v>
      </c>
      <c r="E61" s="127" t="s">
        <v>137</v>
      </c>
      <c r="F61" s="128">
        <v>2</v>
      </c>
      <c r="G61" s="124"/>
      <c r="H61" s="129">
        <v>1.5</v>
      </c>
      <c r="I61" s="129">
        <v>3.5</v>
      </c>
      <c r="J61" s="129">
        <v>91.28</v>
      </c>
      <c r="K61" s="129">
        <f t="shared" si="5"/>
        <v>96</v>
      </c>
      <c r="L61" s="130">
        <f t="shared" si="6"/>
        <v>8</v>
      </c>
      <c r="M61" s="129">
        <v>2</v>
      </c>
      <c r="N61" s="129">
        <v>4</v>
      </c>
      <c r="O61" s="124"/>
      <c r="P61" s="130">
        <f t="shared" si="7"/>
        <v>8</v>
      </c>
      <c r="Q61" s="131">
        <f t="shared" si="8"/>
        <v>10.666666666666666</v>
      </c>
    </row>
    <row r="62" spans="1:17" ht="16.5">
      <c r="A62" s="436"/>
      <c r="B62" s="124" t="s">
        <v>305</v>
      </c>
      <c r="C62" s="125"/>
      <c r="D62" s="126" t="str">
        <f t="shared" si="0"/>
        <v>Pieza de 2inX4inX2_Pies</v>
      </c>
      <c r="E62" s="127" t="s">
        <v>137</v>
      </c>
      <c r="F62" s="128">
        <v>4</v>
      </c>
      <c r="G62" s="124"/>
      <c r="H62" s="129">
        <v>1.5</v>
      </c>
      <c r="I62" s="129">
        <v>3.5</v>
      </c>
      <c r="J62" s="129">
        <v>12.85</v>
      </c>
      <c r="K62" s="129">
        <f t="shared" si="5"/>
        <v>24</v>
      </c>
      <c r="L62" s="130">
        <f t="shared" si="6"/>
        <v>2</v>
      </c>
      <c r="M62" s="129">
        <v>2</v>
      </c>
      <c r="N62" s="129">
        <v>4</v>
      </c>
      <c r="O62" s="124"/>
      <c r="P62" s="130">
        <f t="shared" si="7"/>
        <v>2</v>
      </c>
      <c r="Q62" s="131">
        <f t="shared" si="8"/>
        <v>5.333333333333333</v>
      </c>
    </row>
    <row r="63" spans="1:17" ht="16.5">
      <c r="A63" s="436"/>
      <c r="B63" s="124" t="s">
        <v>306</v>
      </c>
      <c r="C63" s="125"/>
      <c r="D63" s="126" t="str">
        <f t="shared" si="0"/>
        <v>Pieza de 2inX4inX2_Pies</v>
      </c>
      <c r="E63" s="127" t="s">
        <v>137</v>
      </c>
      <c r="F63" s="128">
        <v>4</v>
      </c>
      <c r="G63" s="124"/>
      <c r="H63" s="129">
        <v>1.5</v>
      </c>
      <c r="I63" s="129">
        <v>3.5</v>
      </c>
      <c r="J63" s="129">
        <v>12.1</v>
      </c>
      <c r="K63" s="129">
        <f t="shared" si="5"/>
        <v>24</v>
      </c>
      <c r="L63" s="130">
        <f t="shared" si="6"/>
        <v>2</v>
      </c>
      <c r="M63" s="129">
        <v>2</v>
      </c>
      <c r="N63" s="129">
        <v>4</v>
      </c>
      <c r="O63" s="124"/>
      <c r="P63" s="130">
        <f t="shared" si="7"/>
        <v>2</v>
      </c>
      <c r="Q63" s="131">
        <f t="shared" si="8"/>
        <v>5.333333333333333</v>
      </c>
    </row>
    <row r="64" spans="1:17" ht="16.5">
      <c r="A64" s="436"/>
      <c r="B64" s="124" t="s">
        <v>293</v>
      </c>
      <c r="C64" s="125"/>
      <c r="D64" s="126" t="str">
        <f t="shared" si="0"/>
        <v>Pieza de 2inX4inX11_Pies</v>
      </c>
      <c r="E64" s="127" t="s">
        <v>137</v>
      </c>
      <c r="F64" s="128">
        <v>1</v>
      </c>
      <c r="G64" s="124"/>
      <c r="H64" s="129">
        <v>1.5</v>
      </c>
      <c r="I64" s="129">
        <v>3.5</v>
      </c>
      <c r="J64" s="129">
        <v>124.5</v>
      </c>
      <c r="K64" s="129">
        <f t="shared" si="5"/>
        <v>132</v>
      </c>
      <c r="L64" s="130">
        <f t="shared" si="6"/>
        <v>11</v>
      </c>
      <c r="M64" s="129">
        <v>2</v>
      </c>
      <c r="N64" s="129">
        <v>4</v>
      </c>
      <c r="O64" s="124"/>
      <c r="P64" s="130">
        <f t="shared" si="7"/>
        <v>11</v>
      </c>
      <c r="Q64" s="131">
        <f t="shared" si="8"/>
        <v>7.333333333333333</v>
      </c>
    </row>
    <row r="65" spans="1:17" ht="16.5">
      <c r="A65" s="436"/>
      <c r="B65" s="124" t="s">
        <v>294</v>
      </c>
      <c r="C65" s="125"/>
      <c r="D65" s="126" t="str">
        <f t="shared" si="0"/>
        <v>Pieza de 2inX4inX2_Pies</v>
      </c>
      <c r="E65" s="127" t="s">
        <v>137</v>
      </c>
      <c r="F65" s="128">
        <v>2</v>
      </c>
      <c r="G65" s="124"/>
      <c r="H65" s="129">
        <v>1.5</v>
      </c>
      <c r="I65" s="129">
        <v>3.5</v>
      </c>
      <c r="J65" s="129">
        <v>17.100000000000001</v>
      </c>
      <c r="K65" s="129">
        <f t="shared" si="5"/>
        <v>24</v>
      </c>
      <c r="L65" s="130">
        <f t="shared" si="6"/>
        <v>2</v>
      </c>
      <c r="M65" s="129">
        <v>2</v>
      </c>
      <c r="N65" s="129">
        <v>4</v>
      </c>
      <c r="O65" s="124"/>
      <c r="P65" s="130">
        <f t="shared" si="7"/>
        <v>2</v>
      </c>
      <c r="Q65" s="131">
        <f t="shared" si="8"/>
        <v>2.6666666666666665</v>
      </c>
    </row>
    <row r="66" spans="1:17" ht="16.5">
      <c r="A66" s="436"/>
      <c r="B66" s="124" t="s">
        <v>295</v>
      </c>
      <c r="C66" s="125"/>
      <c r="D66" s="126" t="str">
        <f t="shared" si="0"/>
        <v>Pieza de 2inX4inX2_Pies</v>
      </c>
      <c r="E66" s="127" t="s">
        <v>137</v>
      </c>
      <c r="F66" s="128">
        <v>1</v>
      </c>
      <c r="G66" s="124"/>
      <c r="H66" s="129">
        <v>1.5</v>
      </c>
      <c r="I66" s="129">
        <v>3.5</v>
      </c>
      <c r="J66" s="129">
        <v>12.57</v>
      </c>
      <c r="K66" s="129">
        <f t="shared" si="5"/>
        <v>24</v>
      </c>
      <c r="L66" s="130">
        <f t="shared" si="6"/>
        <v>2</v>
      </c>
      <c r="M66" s="129">
        <v>2</v>
      </c>
      <c r="N66" s="129">
        <v>4</v>
      </c>
      <c r="O66" s="124"/>
      <c r="P66" s="130">
        <f t="shared" si="7"/>
        <v>2</v>
      </c>
      <c r="Q66" s="131">
        <f t="shared" si="8"/>
        <v>1.3333333333333333</v>
      </c>
    </row>
    <row r="67" spans="1:17" ht="16.5">
      <c r="A67" s="436"/>
      <c r="B67" s="124" t="s">
        <v>296</v>
      </c>
      <c r="C67" s="125"/>
      <c r="D67" s="126" t="str">
        <f t="shared" si="0"/>
        <v>Pieza de 2inX4inX1_Pies</v>
      </c>
      <c r="E67" s="127" t="s">
        <v>137</v>
      </c>
      <c r="F67" s="128">
        <v>1</v>
      </c>
      <c r="G67" s="124"/>
      <c r="H67" s="129">
        <v>1.5</v>
      </c>
      <c r="I67" s="129">
        <v>3.5</v>
      </c>
      <c r="J67" s="129">
        <v>7.6</v>
      </c>
      <c r="K67" s="129">
        <f t="shared" si="5"/>
        <v>12</v>
      </c>
      <c r="L67" s="130">
        <f t="shared" si="6"/>
        <v>1</v>
      </c>
      <c r="M67" s="129">
        <v>2</v>
      </c>
      <c r="N67" s="129">
        <v>4</v>
      </c>
      <c r="O67" s="124"/>
      <c r="P67" s="130">
        <f t="shared" si="7"/>
        <v>1</v>
      </c>
      <c r="Q67" s="131">
        <f t="shared" si="8"/>
        <v>0.66666666666666663</v>
      </c>
    </row>
    <row r="68" spans="1:17" ht="17.25" thickBot="1">
      <c r="A68" s="437"/>
      <c r="B68" s="133" t="s">
        <v>297</v>
      </c>
      <c r="C68" s="134"/>
      <c r="D68" s="135" t="str">
        <f t="shared" si="0"/>
        <v>Pieza de 2inX4inX1_Pies</v>
      </c>
      <c r="E68" s="136" t="s">
        <v>137</v>
      </c>
      <c r="F68" s="137">
        <v>1</v>
      </c>
      <c r="G68" s="133"/>
      <c r="H68" s="138">
        <v>1.5</v>
      </c>
      <c r="I68" s="138">
        <v>3.5</v>
      </c>
      <c r="J68" s="138">
        <v>2.7</v>
      </c>
      <c r="K68" s="138">
        <f t="shared" si="5"/>
        <v>12</v>
      </c>
      <c r="L68" s="139">
        <f t="shared" si="6"/>
        <v>1</v>
      </c>
      <c r="M68" s="138">
        <v>2</v>
      </c>
      <c r="N68" s="138">
        <v>4</v>
      </c>
      <c r="O68" s="133"/>
      <c r="P68" s="139">
        <f t="shared" si="7"/>
        <v>1</v>
      </c>
      <c r="Q68" s="140">
        <f t="shared" si="8"/>
        <v>0.66666666666666663</v>
      </c>
    </row>
    <row r="69" spans="1:17" ht="16.5" thickBot="1">
      <c r="A69" s="438" t="s">
        <v>142</v>
      </c>
      <c r="B69" s="439"/>
      <c r="C69" s="439"/>
      <c r="D69" s="439"/>
      <c r="E69" s="439"/>
      <c r="F69" s="440"/>
      <c r="G69" s="441"/>
      <c r="H69" s="442"/>
      <c r="I69" s="442"/>
      <c r="J69" s="442"/>
      <c r="K69" s="442"/>
      <c r="L69" s="443"/>
      <c r="M69" s="441"/>
      <c r="N69" s="442"/>
      <c r="O69" s="442"/>
      <c r="P69" s="443"/>
      <c r="Q69" s="141">
        <f>+SUM(Q70)</f>
        <v>120</v>
      </c>
    </row>
    <row r="70" spans="1:17" ht="17.25" thickBot="1">
      <c r="A70" s="142"/>
      <c r="B70" s="142" t="s">
        <v>307</v>
      </c>
      <c r="C70" s="143"/>
      <c r="D70" s="144" t="str">
        <f t="shared" si="0"/>
        <v>Pieza de 2inX6inX15_Pies</v>
      </c>
      <c r="E70" s="145" t="s">
        <v>137</v>
      </c>
      <c r="F70" s="146">
        <v>8</v>
      </c>
      <c r="G70" s="142"/>
      <c r="H70" s="147">
        <v>1.5</v>
      </c>
      <c r="I70" s="147">
        <v>5.5</v>
      </c>
      <c r="J70" s="147">
        <v>171.25</v>
      </c>
      <c r="K70" s="147">
        <f t="shared" si="5"/>
        <v>180</v>
      </c>
      <c r="L70" s="148">
        <f t="shared" si="6"/>
        <v>15</v>
      </c>
      <c r="M70" s="147">
        <v>2</v>
      </c>
      <c r="N70" s="147">
        <v>6</v>
      </c>
      <c r="O70" s="142"/>
      <c r="P70" s="148">
        <f t="shared" si="7"/>
        <v>15</v>
      </c>
      <c r="Q70" s="149">
        <f t="shared" si="8"/>
        <v>120</v>
      </c>
    </row>
    <row r="71" spans="1:17" ht="16.5" thickBot="1">
      <c r="A71" s="444" t="s">
        <v>145</v>
      </c>
      <c r="B71" s="445"/>
      <c r="C71" s="445"/>
      <c r="D71" s="445"/>
      <c r="E71" s="445"/>
      <c r="F71" s="446"/>
      <c r="G71" s="447"/>
      <c r="H71" s="448"/>
      <c r="I71" s="448"/>
      <c r="J71" s="448"/>
      <c r="K71" s="448"/>
      <c r="L71" s="449"/>
      <c r="M71" s="447"/>
      <c r="N71" s="448"/>
      <c r="O71" s="448"/>
      <c r="P71" s="449"/>
      <c r="Q71" s="115">
        <f>+SUM(Q72:Q73)</f>
        <v>393.75</v>
      </c>
    </row>
    <row r="72" spans="1:17" ht="16.5">
      <c r="A72" s="453"/>
      <c r="B72" s="116" t="s">
        <v>308</v>
      </c>
      <c r="C72" s="117"/>
      <c r="D72" s="118" t="str">
        <f t="shared" si="0"/>
        <v>Pieza de 1,25inX3,5inX5_Pies</v>
      </c>
      <c r="E72" s="119" t="s">
        <v>309</v>
      </c>
      <c r="F72" s="120">
        <v>120</v>
      </c>
      <c r="G72" s="116"/>
      <c r="H72" s="121">
        <v>1</v>
      </c>
      <c r="I72" s="121">
        <v>3</v>
      </c>
      <c r="J72" s="121">
        <v>53.67</v>
      </c>
      <c r="K72" s="121">
        <f t="shared" si="5"/>
        <v>60</v>
      </c>
      <c r="L72" s="122">
        <f t="shared" si="6"/>
        <v>5</v>
      </c>
      <c r="M72" s="121">
        <v>1.25</v>
      </c>
      <c r="N72" s="121">
        <v>3.5</v>
      </c>
      <c r="O72" s="116"/>
      <c r="P72" s="122">
        <f t="shared" si="7"/>
        <v>5</v>
      </c>
      <c r="Q72" s="123">
        <f t="shared" si="8"/>
        <v>218.75</v>
      </c>
    </row>
    <row r="73" spans="1:17" ht="17.25" thickBot="1">
      <c r="A73" s="454"/>
      <c r="B73" s="133" t="s">
        <v>310</v>
      </c>
      <c r="C73" s="134"/>
      <c r="D73" s="135" t="str">
        <f t="shared" si="0"/>
        <v>Pieza de 1,25inX3,5inX8_Pies</v>
      </c>
      <c r="E73" s="136" t="s">
        <v>309</v>
      </c>
      <c r="F73" s="137">
        <v>60</v>
      </c>
      <c r="G73" s="133"/>
      <c r="H73" s="138">
        <v>1</v>
      </c>
      <c r="I73" s="138">
        <v>3</v>
      </c>
      <c r="J73" s="138">
        <v>96</v>
      </c>
      <c r="K73" s="138">
        <f t="shared" si="5"/>
        <v>96</v>
      </c>
      <c r="L73" s="139">
        <f t="shared" si="6"/>
        <v>8</v>
      </c>
      <c r="M73" s="138">
        <v>1.25</v>
      </c>
      <c r="N73" s="138">
        <v>3.5</v>
      </c>
      <c r="O73" s="133"/>
      <c r="P73" s="139">
        <f t="shared" si="7"/>
        <v>8</v>
      </c>
      <c r="Q73" s="140">
        <f t="shared" si="8"/>
        <v>175</v>
      </c>
    </row>
    <row r="74" spans="1:17" ht="16.5" thickBot="1">
      <c r="A74" s="438" t="s">
        <v>7</v>
      </c>
      <c r="B74" s="439"/>
      <c r="C74" s="439"/>
      <c r="D74" s="439"/>
      <c r="E74" s="439"/>
      <c r="F74" s="440"/>
      <c r="G74" s="441"/>
      <c r="H74" s="442"/>
      <c r="I74" s="442"/>
      <c r="J74" s="442"/>
      <c r="K74" s="442"/>
      <c r="L74" s="443"/>
      <c r="M74" s="441"/>
      <c r="N74" s="442"/>
      <c r="O74" s="442"/>
      <c r="P74" s="443"/>
      <c r="Q74" s="141">
        <f>+SUM(Q75:Q78)</f>
        <v>190</v>
      </c>
    </row>
    <row r="75" spans="1:17" ht="16.5">
      <c r="A75" s="453"/>
      <c r="B75" s="116" t="s">
        <v>311</v>
      </c>
      <c r="C75" s="117"/>
      <c r="D75" s="118" t="str">
        <f t="shared" ref="D75:D87" si="9">+IF(_xlfn.NUMBERVALUE(O75)=0,CONCATENATE("Pieza de ",M75,"inX",N75,"inX",P75,"_Pies"),CONCATENATE("Rollizo de ",O75,"''ØX",P75,"_Pies"))</f>
        <v>Pieza de 2inX6inX10_Pies</v>
      </c>
      <c r="E75" s="119" t="s">
        <v>137</v>
      </c>
      <c r="F75" s="120">
        <v>3</v>
      </c>
      <c r="G75" s="116"/>
      <c r="H75" s="121">
        <v>1.5</v>
      </c>
      <c r="I75" s="121">
        <v>5.5</v>
      </c>
      <c r="J75" s="121">
        <v>118.11</v>
      </c>
      <c r="K75" s="121">
        <f t="shared" ref="K75:K87" si="10">+L75*12</f>
        <v>120</v>
      </c>
      <c r="L75" s="122">
        <f t="shared" ref="L75:L87" si="11">ROUNDUP(J75/12,0)</f>
        <v>10</v>
      </c>
      <c r="M75" s="121">
        <v>2</v>
      </c>
      <c r="N75" s="121">
        <v>6</v>
      </c>
      <c r="O75" s="116"/>
      <c r="P75" s="122">
        <f t="shared" ref="P75:P87" si="12">+L75</f>
        <v>10</v>
      </c>
      <c r="Q75" s="123">
        <f t="shared" ref="Q75:Q87" si="13">F75*M75*N75*P75/12</f>
        <v>30</v>
      </c>
    </row>
    <row r="76" spans="1:17" ht="16.5">
      <c r="A76" s="455"/>
      <c r="B76" s="124" t="s">
        <v>312</v>
      </c>
      <c r="C76" s="125"/>
      <c r="D76" s="126" t="str">
        <f t="shared" si="9"/>
        <v>Pieza de 2inX6inX8_Pies</v>
      </c>
      <c r="E76" s="127" t="s">
        <v>137</v>
      </c>
      <c r="F76" s="128">
        <v>6</v>
      </c>
      <c r="G76" s="124"/>
      <c r="H76" s="129">
        <v>1.5</v>
      </c>
      <c r="I76" s="129">
        <v>5.5</v>
      </c>
      <c r="J76" s="129">
        <v>84.65</v>
      </c>
      <c r="K76" s="129">
        <f t="shared" si="10"/>
        <v>96</v>
      </c>
      <c r="L76" s="130">
        <f t="shared" si="11"/>
        <v>8</v>
      </c>
      <c r="M76" s="129">
        <v>2</v>
      </c>
      <c r="N76" s="129">
        <v>6</v>
      </c>
      <c r="O76" s="124"/>
      <c r="P76" s="130">
        <f t="shared" si="12"/>
        <v>8</v>
      </c>
      <c r="Q76" s="131">
        <f t="shared" si="13"/>
        <v>48</v>
      </c>
    </row>
    <row r="77" spans="1:17" ht="16.5">
      <c r="A77" s="455"/>
      <c r="B77" s="124" t="s">
        <v>313</v>
      </c>
      <c r="C77" s="125"/>
      <c r="D77" s="126" t="str">
        <f t="shared" si="9"/>
        <v>Pieza de 2inX6inX3_Pies</v>
      </c>
      <c r="E77" s="127" t="s">
        <v>137</v>
      </c>
      <c r="F77" s="128">
        <v>16</v>
      </c>
      <c r="G77" s="124"/>
      <c r="H77" s="129">
        <v>1.5</v>
      </c>
      <c r="I77" s="129">
        <v>5.5</v>
      </c>
      <c r="J77" s="129">
        <v>29.53</v>
      </c>
      <c r="K77" s="129">
        <f t="shared" si="10"/>
        <v>36</v>
      </c>
      <c r="L77" s="130">
        <f t="shared" si="11"/>
        <v>3</v>
      </c>
      <c r="M77" s="129">
        <v>2</v>
      </c>
      <c r="N77" s="129">
        <v>6</v>
      </c>
      <c r="O77" s="124"/>
      <c r="P77" s="130">
        <f t="shared" si="12"/>
        <v>3</v>
      </c>
      <c r="Q77" s="131">
        <f t="shared" si="13"/>
        <v>48</v>
      </c>
    </row>
    <row r="78" spans="1:17" ht="17.25" thickBot="1">
      <c r="A78" s="454"/>
      <c r="B78" s="133" t="s">
        <v>314</v>
      </c>
      <c r="C78" s="134"/>
      <c r="D78" s="135" t="str">
        <f t="shared" si="9"/>
        <v>Pieza de 2inX6inX8_Pies</v>
      </c>
      <c r="E78" s="136" t="s">
        <v>137</v>
      </c>
      <c r="F78" s="137">
        <v>8</v>
      </c>
      <c r="G78" s="133"/>
      <c r="H78" s="138">
        <v>1.5</v>
      </c>
      <c r="I78" s="138">
        <v>5.5</v>
      </c>
      <c r="J78" s="138">
        <v>84.65</v>
      </c>
      <c r="K78" s="138">
        <f t="shared" si="10"/>
        <v>96</v>
      </c>
      <c r="L78" s="139">
        <f t="shared" si="11"/>
        <v>8</v>
      </c>
      <c r="M78" s="138">
        <v>2</v>
      </c>
      <c r="N78" s="138">
        <v>6</v>
      </c>
      <c r="O78" s="133"/>
      <c r="P78" s="139">
        <f t="shared" si="12"/>
        <v>8</v>
      </c>
      <c r="Q78" s="140">
        <f t="shared" si="13"/>
        <v>64</v>
      </c>
    </row>
    <row r="79" spans="1:17" ht="16.5" thickBot="1">
      <c r="A79" s="438" t="s">
        <v>9</v>
      </c>
      <c r="B79" s="439"/>
      <c r="C79" s="439"/>
      <c r="D79" s="439"/>
      <c r="E79" s="439"/>
      <c r="F79" s="440"/>
      <c r="G79" s="441"/>
      <c r="H79" s="442"/>
      <c r="I79" s="442"/>
      <c r="J79" s="442"/>
      <c r="K79" s="442"/>
      <c r="L79" s="443"/>
      <c r="M79" s="441"/>
      <c r="N79" s="442"/>
      <c r="O79" s="442"/>
      <c r="P79" s="443"/>
      <c r="Q79" s="141">
        <f>+SUM(Q80:Q83)</f>
        <v>42.333333333333336</v>
      </c>
    </row>
    <row r="80" spans="1:17" ht="16.5">
      <c r="A80" s="435" t="s">
        <v>315</v>
      </c>
      <c r="B80" s="116" t="s">
        <v>316</v>
      </c>
      <c r="C80" s="117"/>
      <c r="D80" s="118" t="str">
        <f t="shared" si="9"/>
        <v>Pieza de 1inX3,5inX6_Pies</v>
      </c>
      <c r="E80" s="119" t="s">
        <v>317</v>
      </c>
      <c r="F80" s="120">
        <v>16</v>
      </c>
      <c r="G80" s="116"/>
      <c r="H80" s="121">
        <v>0.75</v>
      </c>
      <c r="I80" s="121">
        <v>3</v>
      </c>
      <c r="J80" s="121">
        <v>60.44</v>
      </c>
      <c r="K80" s="121">
        <f t="shared" si="10"/>
        <v>72</v>
      </c>
      <c r="L80" s="122">
        <f t="shared" si="11"/>
        <v>6</v>
      </c>
      <c r="M80" s="121">
        <v>1</v>
      </c>
      <c r="N80" s="121">
        <v>3.5</v>
      </c>
      <c r="O80" s="116"/>
      <c r="P80" s="122">
        <f t="shared" si="12"/>
        <v>6</v>
      </c>
      <c r="Q80" s="123">
        <f t="shared" si="13"/>
        <v>28</v>
      </c>
    </row>
    <row r="81" spans="1:17" ht="16.5">
      <c r="A81" s="436"/>
      <c r="B81" s="124" t="s">
        <v>318</v>
      </c>
      <c r="C81" s="125"/>
      <c r="D81" s="126" t="str">
        <f t="shared" si="9"/>
        <v>Pieza de 1,25inX4inX6_Pies</v>
      </c>
      <c r="E81" s="127" t="s">
        <v>317</v>
      </c>
      <c r="F81" s="128">
        <v>2</v>
      </c>
      <c r="G81" s="124"/>
      <c r="H81" s="129">
        <v>1</v>
      </c>
      <c r="I81" s="129">
        <v>3.5</v>
      </c>
      <c r="J81" s="129">
        <v>62.43</v>
      </c>
      <c r="K81" s="129">
        <f t="shared" si="10"/>
        <v>72</v>
      </c>
      <c r="L81" s="130">
        <f t="shared" si="11"/>
        <v>6</v>
      </c>
      <c r="M81" s="129">
        <v>1.25</v>
      </c>
      <c r="N81" s="129">
        <v>4</v>
      </c>
      <c r="O81" s="124"/>
      <c r="P81" s="130">
        <f t="shared" si="12"/>
        <v>6</v>
      </c>
      <c r="Q81" s="131">
        <f t="shared" si="13"/>
        <v>5</v>
      </c>
    </row>
    <row r="82" spans="1:17" ht="16.5">
      <c r="A82" s="436"/>
      <c r="B82" s="124" t="s">
        <v>319</v>
      </c>
      <c r="C82" s="125"/>
      <c r="D82" s="126" t="str">
        <f t="shared" si="9"/>
        <v>Pieza de 1,25inX4inX4_Pies</v>
      </c>
      <c r="E82" s="127" t="s">
        <v>317</v>
      </c>
      <c r="F82" s="128">
        <v>2</v>
      </c>
      <c r="G82" s="124"/>
      <c r="H82" s="129">
        <v>1</v>
      </c>
      <c r="I82" s="129">
        <v>3.5</v>
      </c>
      <c r="J82" s="129">
        <v>44.06</v>
      </c>
      <c r="K82" s="129">
        <f t="shared" si="10"/>
        <v>48</v>
      </c>
      <c r="L82" s="130">
        <f t="shared" si="11"/>
        <v>4</v>
      </c>
      <c r="M82" s="129">
        <v>1.25</v>
      </c>
      <c r="N82" s="129">
        <v>4</v>
      </c>
      <c r="O82" s="124"/>
      <c r="P82" s="130">
        <f t="shared" si="12"/>
        <v>4</v>
      </c>
      <c r="Q82" s="131">
        <f t="shared" si="13"/>
        <v>3.3333333333333335</v>
      </c>
    </row>
    <row r="83" spans="1:17" ht="17.25" thickBot="1">
      <c r="A83" s="437"/>
      <c r="B83" s="133" t="s">
        <v>320</v>
      </c>
      <c r="C83" s="134"/>
      <c r="D83" s="135" t="str">
        <f t="shared" si="9"/>
        <v>Pieza de 2inX6inX6_Pies</v>
      </c>
      <c r="E83" s="136" t="s">
        <v>317</v>
      </c>
      <c r="F83" s="137">
        <v>1</v>
      </c>
      <c r="G83" s="133"/>
      <c r="H83" s="138">
        <v>1.5</v>
      </c>
      <c r="I83" s="138">
        <v>5.5</v>
      </c>
      <c r="J83" s="138">
        <v>62.43</v>
      </c>
      <c r="K83" s="138">
        <f t="shared" si="10"/>
        <v>72</v>
      </c>
      <c r="L83" s="139">
        <f t="shared" si="11"/>
        <v>6</v>
      </c>
      <c r="M83" s="138">
        <v>2</v>
      </c>
      <c r="N83" s="138">
        <v>6</v>
      </c>
      <c r="O83" s="133"/>
      <c r="P83" s="139">
        <f t="shared" si="12"/>
        <v>6</v>
      </c>
      <c r="Q83" s="140">
        <f t="shared" si="13"/>
        <v>6</v>
      </c>
    </row>
    <row r="84" spans="1:17" ht="16.5">
      <c r="A84" s="435" t="s">
        <v>321</v>
      </c>
      <c r="B84" s="116" t="s">
        <v>316</v>
      </c>
      <c r="C84" s="117"/>
      <c r="D84" s="118" t="str">
        <f t="shared" si="9"/>
        <v>Pieza de 1inX3,5inX3_Pies</v>
      </c>
      <c r="E84" s="119" t="s">
        <v>317</v>
      </c>
      <c r="F84" s="120">
        <v>16</v>
      </c>
      <c r="G84" s="116"/>
      <c r="H84" s="121">
        <v>0.75</v>
      </c>
      <c r="I84" s="121">
        <v>3</v>
      </c>
      <c r="J84" s="121">
        <v>28.44</v>
      </c>
      <c r="K84" s="121">
        <f t="shared" si="10"/>
        <v>36</v>
      </c>
      <c r="L84" s="122">
        <f t="shared" si="11"/>
        <v>3</v>
      </c>
      <c r="M84" s="121">
        <v>1</v>
      </c>
      <c r="N84" s="121">
        <v>3.5</v>
      </c>
      <c r="O84" s="116"/>
      <c r="P84" s="122">
        <f t="shared" si="12"/>
        <v>3</v>
      </c>
      <c r="Q84" s="123">
        <f t="shared" si="13"/>
        <v>14</v>
      </c>
    </row>
    <row r="85" spans="1:17" ht="16.5">
      <c r="A85" s="436"/>
      <c r="B85" s="124" t="s">
        <v>318</v>
      </c>
      <c r="C85" s="125"/>
      <c r="D85" s="126" t="str">
        <f t="shared" si="9"/>
        <v>Pieza de 1,25inX4inX3_Pies</v>
      </c>
      <c r="E85" s="127" t="s">
        <v>317</v>
      </c>
      <c r="F85" s="128">
        <v>2</v>
      </c>
      <c r="G85" s="124"/>
      <c r="H85" s="129">
        <v>1</v>
      </c>
      <c r="I85" s="129">
        <v>3.5</v>
      </c>
      <c r="J85" s="129">
        <v>30.43</v>
      </c>
      <c r="K85" s="129">
        <f t="shared" si="10"/>
        <v>36</v>
      </c>
      <c r="L85" s="130">
        <f t="shared" si="11"/>
        <v>3</v>
      </c>
      <c r="M85" s="129">
        <v>1.25</v>
      </c>
      <c r="N85" s="129">
        <v>4</v>
      </c>
      <c r="O85" s="124"/>
      <c r="P85" s="130">
        <f t="shared" si="12"/>
        <v>3</v>
      </c>
      <c r="Q85" s="131">
        <f t="shared" si="13"/>
        <v>2.5</v>
      </c>
    </row>
    <row r="86" spans="1:17" ht="16.5">
      <c r="A86" s="436"/>
      <c r="B86" s="124" t="s">
        <v>319</v>
      </c>
      <c r="C86" s="125"/>
      <c r="D86" s="126" t="str">
        <f t="shared" si="9"/>
        <v>Pieza de 1,25inX4inX4_Pies</v>
      </c>
      <c r="E86" s="127" t="s">
        <v>317</v>
      </c>
      <c r="F86" s="128">
        <v>2</v>
      </c>
      <c r="G86" s="124"/>
      <c r="H86" s="129">
        <v>1</v>
      </c>
      <c r="I86" s="129">
        <v>3.5</v>
      </c>
      <c r="J86" s="129">
        <v>44.06</v>
      </c>
      <c r="K86" s="129">
        <f t="shared" si="10"/>
        <v>48</v>
      </c>
      <c r="L86" s="130">
        <f t="shared" si="11"/>
        <v>4</v>
      </c>
      <c r="M86" s="129">
        <v>1.25</v>
      </c>
      <c r="N86" s="129">
        <v>4</v>
      </c>
      <c r="O86" s="124"/>
      <c r="P86" s="130">
        <f t="shared" si="12"/>
        <v>4</v>
      </c>
      <c r="Q86" s="131">
        <f t="shared" si="13"/>
        <v>3.3333333333333335</v>
      </c>
    </row>
    <row r="87" spans="1:17" ht="17.25" thickBot="1">
      <c r="A87" s="437"/>
      <c r="B87" s="133" t="s">
        <v>320</v>
      </c>
      <c r="C87" s="134"/>
      <c r="D87" s="135" t="str">
        <f t="shared" si="9"/>
        <v>Pieza de 2inX6inX3_Pies</v>
      </c>
      <c r="E87" s="136" t="s">
        <v>317</v>
      </c>
      <c r="F87" s="137">
        <v>1</v>
      </c>
      <c r="G87" s="133"/>
      <c r="H87" s="138">
        <v>1.5</v>
      </c>
      <c r="I87" s="138">
        <v>5.5</v>
      </c>
      <c r="J87" s="138">
        <v>30.43</v>
      </c>
      <c r="K87" s="138">
        <f t="shared" si="10"/>
        <v>36</v>
      </c>
      <c r="L87" s="139">
        <f t="shared" si="11"/>
        <v>3</v>
      </c>
      <c r="M87" s="138">
        <v>2</v>
      </c>
      <c r="N87" s="138">
        <v>6</v>
      </c>
      <c r="O87" s="133"/>
      <c r="P87" s="139">
        <f t="shared" si="12"/>
        <v>3</v>
      </c>
      <c r="Q87" s="140">
        <f t="shared" si="13"/>
        <v>3</v>
      </c>
    </row>
    <row r="88" spans="1:17" ht="16.5">
      <c r="A88" s="436" t="s">
        <v>322</v>
      </c>
      <c r="B88" s="142" t="s">
        <v>316</v>
      </c>
      <c r="C88" s="143"/>
      <c r="D88" s="144" t="str">
        <f>+IF(_xlfn.NUMBERVALUE(O88)=0,CONCATENATE("Pieza de ",M88,"inX",N88,"inX",P88,"_Pies"),CONCATENATE("Rollizo de ",O88,"''ØX",P88,"_Pies"))</f>
        <v>Pieza de 1inX3,5inX3_Pies</v>
      </c>
      <c r="E88" s="145" t="s">
        <v>317</v>
      </c>
      <c r="F88" s="146">
        <v>16</v>
      </c>
      <c r="G88" s="142"/>
      <c r="H88" s="121">
        <v>0.75</v>
      </c>
      <c r="I88" s="121">
        <v>3</v>
      </c>
      <c r="J88" s="147">
        <v>28.44</v>
      </c>
      <c r="K88" s="147">
        <f>+L88*12</f>
        <v>36</v>
      </c>
      <c r="L88" s="148">
        <f>ROUNDUP(J88/12,0)</f>
        <v>3</v>
      </c>
      <c r="M88" s="121">
        <v>1</v>
      </c>
      <c r="N88" s="121">
        <v>3.5</v>
      </c>
      <c r="O88" s="142"/>
      <c r="P88" s="148">
        <f>+L88</f>
        <v>3</v>
      </c>
      <c r="Q88" s="150">
        <f>F88*M88*N88*P88/12</f>
        <v>14</v>
      </c>
    </row>
    <row r="89" spans="1:17" ht="16.5">
      <c r="A89" s="436"/>
      <c r="B89" s="124" t="s">
        <v>318</v>
      </c>
      <c r="C89" s="125"/>
      <c r="D89" s="126" t="str">
        <f>+IF(_xlfn.NUMBERVALUE(O89)=0,CONCATENATE("Pieza de ",M89,"inX",N89,"inX",P89,"_Pies"),CONCATENATE("Rollizo de ",O89,"''ØX",P89,"_Pies"))</f>
        <v>Pieza de 1,25inX4inX3_Pies</v>
      </c>
      <c r="E89" s="127" t="s">
        <v>317</v>
      </c>
      <c r="F89" s="128">
        <v>2</v>
      </c>
      <c r="G89" s="124"/>
      <c r="H89" s="129">
        <v>1</v>
      </c>
      <c r="I89" s="129">
        <v>3.5</v>
      </c>
      <c r="J89" s="129">
        <v>30.43</v>
      </c>
      <c r="K89" s="129">
        <f>+L89*12</f>
        <v>36</v>
      </c>
      <c r="L89" s="130">
        <f>ROUNDUP(J89/12,0)</f>
        <v>3</v>
      </c>
      <c r="M89" s="129">
        <v>1.25</v>
      </c>
      <c r="N89" s="129">
        <v>4</v>
      </c>
      <c r="O89" s="124"/>
      <c r="P89" s="130">
        <f>+L89</f>
        <v>3</v>
      </c>
      <c r="Q89" s="131">
        <f>F89*M89*N89*P89/12</f>
        <v>2.5</v>
      </c>
    </row>
    <row r="90" spans="1:17" ht="16.5">
      <c r="A90" s="436"/>
      <c r="B90" s="124" t="s">
        <v>319</v>
      </c>
      <c r="C90" s="125"/>
      <c r="D90" s="126" t="str">
        <f>+IF(_xlfn.NUMBERVALUE(O90)=0,CONCATENATE("Pieza de ",M90,"inX",N90,"inX",P90,"_Pies"),CONCATENATE("Rollizo de ",O90,"''ØX",P90,"_Pies"))</f>
        <v>Pieza de 1,25inX4inX4_Pies</v>
      </c>
      <c r="E90" s="127" t="s">
        <v>317</v>
      </c>
      <c r="F90" s="128">
        <v>2</v>
      </c>
      <c r="G90" s="124"/>
      <c r="H90" s="129">
        <v>1</v>
      </c>
      <c r="I90" s="129">
        <v>3.5</v>
      </c>
      <c r="J90" s="129">
        <v>44.06</v>
      </c>
      <c r="K90" s="129">
        <f>+L90*12</f>
        <v>48</v>
      </c>
      <c r="L90" s="130">
        <f>ROUNDUP(J90/12,0)</f>
        <v>4</v>
      </c>
      <c r="M90" s="129">
        <v>1.25</v>
      </c>
      <c r="N90" s="129">
        <v>4</v>
      </c>
      <c r="O90" s="124"/>
      <c r="P90" s="130">
        <f>+L90</f>
        <v>4</v>
      </c>
      <c r="Q90" s="131">
        <f>F90*M90*N90*P90/12</f>
        <v>3.3333333333333335</v>
      </c>
    </row>
    <row r="91" spans="1:17" ht="17.25" thickBot="1">
      <c r="A91" s="437"/>
      <c r="B91" s="133" t="s">
        <v>320</v>
      </c>
      <c r="C91" s="134"/>
      <c r="D91" s="135" t="str">
        <f>+IF(_xlfn.NUMBERVALUE(O91)=0,CONCATENATE("Pieza de ",M91,"inX",N91,"inX",P91,"_Pies"),CONCATENATE("Rollizo de ",O91,"''ØX",P91,"_Pies"))</f>
        <v>Pieza de 2inX6inX3_Pies</v>
      </c>
      <c r="E91" s="136" t="s">
        <v>317</v>
      </c>
      <c r="F91" s="137">
        <v>1</v>
      </c>
      <c r="G91" s="133"/>
      <c r="H91" s="138">
        <v>1.5</v>
      </c>
      <c r="I91" s="138">
        <v>5.5</v>
      </c>
      <c r="J91" s="138">
        <v>30.43</v>
      </c>
      <c r="K91" s="138">
        <f>+L91*12</f>
        <v>36</v>
      </c>
      <c r="L91" s="139">
        <f>ROUNDUP(J91/12,0)</f>
        <v>3</v>
      </c>
      <c r="M91" s="138">
        <v>2</v>
      </c>
      <c r="N91" s="138">
        <v>6</v>
      </c>
      <c r="O91" s="133"/>
      <c r="P91" s="139">
        <f>+L91</f>
        <v>3</v>
      </c>
      <c r="Q91" s="140">
        <f>F91*M91*N91*P91/12</f>
        <v>3</v>
      </c>
    </row>
    <row r="92" spans="1:17" ht="16.5" thickBot="1">
      <c r="A92" s="419" t="s">
        <v>161</v>
      </c>
      <c r="B92" s="420"/>
      <c r="C92" s="420"/>
      <c r="D92" s="420"/>
      <c r="E92" s="420"/>
      <c r="F92" s="421"/>
      <c r="G92" s="422"/>
      <c r="H92" s="423"/>
      <c r="I92" s="423"/>
      <c r="J92" s="423"/>
      <c r="K92" s="423"/>
      <c r="L92" s="424"/>
      <c r="M92" s="423"/>
      <c r="N92" s="423"/>
      <c r="O92" s="423"/>
      <c r="P92" s="423"/>
      <c r="Q92" s="114">
        <f>+Q93+Q152+Q154+Q157+Q162</f>
        <v>1350.7499999999998</v>
      </c>
    </row>
    <row r="93" spans="1:17" ht="16.5" thickBot="1">
      <c r="A93" s="444" t="s">
        <v>8</v>
      </c>
      <c r="B93" s="445"/>
      <c r="C93" s="445"/>
      <c r="D93" s="445"/>
      <c r="E93" s="445"/>
      <c r="F93" s="446"/>
      <c r="G93" s="447"/>
      <c r="H93" s="448"/>
      <c r="I93" s="448"/>
      <c r="J93" s="448"/>
      <c r="K93" s="448"/>
      <c r="L93" s="449"/>
      <c r="M93" s="448"/>
      <c r="N93" s="448"/>
      <c r="O93" s="448"/>
      <c r="P93" s="448"/>
      <c r="Q93" s="115">
        <f>+SUM(Q94:Q151)</f>
        <v>604.66666666666663</v>
      </c>
    </row>
    <row r="94" spans="1:17" ht="16.5">
      <c r="A94" s="450">
        <v>1</v>
      </c>
      <c r="B94" s="116" t="s">
        <v>267</v>
      </c>
      <c r="C94" s="117"/>
      <c r="D94" s="118" t="str">
        <f t="shared" ref="D94:D151" si="14">+IF(_xlfn.NUMBERVALUE(O94)=0,CONCATENATE("Pieza de ",M94,"inX",N94,"inX",P94,"_Pies"),CONCATENATE("Rollizo de ",O94,"''ØX",P94,"_Pies"))</f>
        <v>Pieza de 2inX4inX13_Pies</v>
      </c>
      <c r="E94" s="119" t="s">
        <v>137</v>
      </c>
      <c r="F94" s="120">
        <v>1</v>
      </c>
      <c r="G94" s="116"/>
      <c r="H94" s="121">
        <v>1.5</v>
      </c>
      <c r="I94" s="121">
        <v>3.5</v>
      </c>
      <c r="J94" s="121">
        <v>153</v>
      </c>
      <c r="K94" s="121">
        <f t="shared" ref="K94:K151" si="15">+L94*12</f>
        <v>156</v>
      </c>
      <c r="L94" s="122">
        <f t="shared" ref="L94:L151" si="16">ROUNDUP(J94/12,0)</f>
        <v>13</v>
      </c>
      <c r="M94" s="121">
        <v>2</v>
      </c>
      <c r="N94" s="121">
        <v>4</v>
      </c>
      <c r="O94" s="116"/>
      <c r="P94" s="122">
        <f t="shared" ref="P94:P151" si="17">+L94</f>
        <v>13</v>
      </c>
      <c r="Q94" s="123">
        <f t="shared" ref="Q94:Q151" si="18">F94*M94*N94*P94/12</f>
        <v>8.6666666666666661</v>
      </c>
    </row>
    <row r="95" spans="1:17" ht="16.5">
      <c r="A95" s="451"/>
      <c r="B95" s="124" t="s">
        <v>268</v>
      </c>
      <c r="C95" s="125"/>
      <c r="D95" s="126" t="str">
        <f t="shared" si="14"/>
        <v>Pieza de 2inX6inX14_Pies</v>
      </c>
      <c r="E95" s="127" t="s">
        <v>137</v>
      </c>
      <c r="F95" s="128">
        <v>2</v>
      </c>
      <c r="G95" s="124"/>
      <c r="H95" s="129">
        <v>1.5</v>
      </c>
      <c r="I95" s="129">
        <v>5.5</v>
      </c>
      <c r="J95" s="129">
        <v>166</v>
      </c>
      <c r="K95" s="129">
        <f t="shared" si="15"/>
        <v>168</v>
      </c>
      <c r="L95" s="130">
        <f t="shared" si="16"/>
        <v>14</v>
      </c>
      <c r="M95" s="129">
        <v>2</v>
      </c>
      <c r="N95" s="129">
        <v>6</v>
      </c>
      <c r="O95" s="124"/>
      <c r="P95" s="130">
        <f t="shared" si="17"/>
        <v>14</v>
      </c>
      <c r="Q95" s="131">
        <f t="shared" si="18"/>
        <v>28</v>
      </c>
    </row>
    <row r="96" spans="1:17" ht="16.5">
      <c r="A96" s="451"/>
      <c r="B96" s="124" t="s">
        <v>269</v>
      </c>
      <c r="C96" s="125"/>
      <c r="D96" s="126" t="str">
        <f t="shared" si="14"/>
        <v>Pieza de 2inX4inX8_Pies</v>
      </c>
      <c r="E96" s="127" t="s">
        <v>137</v>
      </c>
      <c r="F96" s="128">
        <v>3</v>
      </c>
      <c r="G96" s="124"/>
      <c r="H96" s="129">
        <v>1.5</v>
      </c>
      <c r="I96" s="129">
        <v>3.5</v>
      </c>
      <c r="J96" s="132">
        <v>91.27</v>
      </c>
      <c r="K96" s="129">
        <f t="shared" si="15"/>
        <v>96</v>
      </c>
      <c r="L96" s="130">
        <f t="shared" si="16"/>
        <v>8</v>
      </c>
      <c r="M96" s="129">
        <v>2</v>
      </c>
      <c r="N96" s="129">
        <v>4</v>
      </c>
      <c r="O96" s="124"/>
      <c r="P96" s="130">
        <f t="shared" si="17"/>
        <v>8</v>
      </c>
      <c r="Q96" s="131">
        <f t="shared" si="18"/>
        <v>16</v>
      </c>
    </row>
    <row r="97" spans="1:17" ht="16.5">
      <c r="A97" s="451"/>
      <c r="B97" s="124" t="s">
        <v>270</v>
      </c>
      <c r="C97" s="125"/>
      <c r="D97" s="126" t="str">
        <f t="shared" si="14"/>
        <v>Pieza de 2inX4inX1_Pies</v>
      </c>
      <c r="E97" s="127" t="s">
        <v>137</v>
      </c>
      <c r="F97" s="128">
        <v>4</v>
      </c>
      <c r="G97" s="124"/>
      <c r="H97" s="129">
        <v>1.5</v>
      </c>
      <c r="I97" s="129">
        <v>3.5</v>
      </c>
      <c r="J97" s="129">
        <v>10.15</v>
      </c>
      <c r="K97" s="129">
        <f t="shared" si="15"/>
        <v>12</v>
      </c>
      <c r="L97" s="130">
        <f t="shared" si="16"/>
        <v>1</v>
      </c>
      <c r="M97" s="129">
        <v>2</v>
      </c>
      <c r="N97" s="129">
        <v>4</v>
      </c>
      <c r="O97" s="124"/>
      <c r="P97" s="130">
        <f t="shared" si="17"/>
        <v>1</v>
      </c>
      <c r="Q97" s="131">
        <f t="shared" si="18"/>
        <v>2.6666666666666665</v>
      </c>
    </row>
    <row r="98" spans="1:17" ht="16.5">
      <c r="A98" s="451"/>
      <c r="B98" s="124" t="s">
        <v>271</v>
      </c>
      <c r="C98" s="125"/>
      <c r="D98" s="126" t="str">
        <f t="shared" si="14"/>
        <v>Pieza de 2inX4inX2_Pies</v>
      </c>
      <c r="E98" s="127" t="s">
        <v>137</v>
      </c>
      <c r="F98" s="128">
        <v>4</v>
      </c>
      <c r="G98" s="124"/>
      <c r="H98" s="129">
        <v>1.5</v>
      </c>
      <c r="I98" s="129">
        <v>3.5</v>
      </c>
      <c r="J98" s="129">
        <v>12.85</v>
      </c>
      <c r="K98" s="129">
        <f t="shared" si="15"/>
        <v>24</v>
      </c>
      <c r="L98" s="130">
        <f t="shared" si="16"/>
        <v>2</v>
      </c>
      <c r="M98" s="129">
        <v>2</v>
      </c>
      <c r="N98" s="129">
        <v>4</v>
      </c>
      <c r="O98" s="124"/>
      <c r="P98" s="130">
        <f t="shared" si="17"/>
        <v>2</v>
      </c>
      <c r="Q98" s="131">
        <f t="shared" si="18"/>
        <v>5.333333333333333</v>
      </c>
    </row>
    <row r="99" spans="1:17" ht="16.5">
      <c r="A99" s="451"/>
      <c r="B99" s="124" t="s">
        <v>272</v>
      </c>
      <c r="C99" s="125"/>
      <c r="D99" s="126" t="str">
        <f t="shared" si="14"/>
        <v>Pieza de 2inX4inX8_Pies</v>
      </c>
      <c r="E99" s="127" t="s">
        <v>137</v>
      </c>
      <c r="F99" s="128">
        <v>2</v>
      </c>
      <c r="G99" s="124"/>
      <c r="H99" s="129">
        <v>1.5</v>
      </c>
      <c r="I99" s="129">
        <v>3.5</v>
      </c>
      <c r="J99" s="129">
        <v>91.27</v>
      </c>
      <c r="K99" s="129">
        <f t="shared" si="15"/>
        <v>96</v>
      </c>
      <c r="L99" s="130">
        <f t="shared" si="16"/>
        <v>8</v>
      </c>
      <c r="M99" s="129">
        <v>2</v>
      </c>
      <c r="N99" s="129">
        <v>4</v>
      </c>
      <c r="O99" s="124"/>
      <c r="P99" s="130">
        <f t="shared" si="17"/>
        <v>8</v>
      </c>
      <c r="Q99" s="131">
        <f t="shared" si="18"/>
        <v>10.666666666666666</v>
      </c>
    </row>
    <row r="100" spans="1:17" ht="16.5">
      <c r="A100" s="451"/>
      <c r="B100" s="124" t="s">
        <v>273</v>
      </c>
      <c r="C100" s="125"/>
      <c r="D100" s="126" t="str">
        <f t="shared" si="14"/>
        <v>Pieza de 2inX4inX4_Pies</v>
      </c>
      <c r="E100" s="127" t="s">
        <v>137</v>
      </c>
      <c r="F100" s="128">
        <v>1</v>
      </c>
      <c r="G100" s="124"/>
      <c r="H100" s="129">
        <v>1.5</v>
      </c>
      <c r="I100" s="129">
        <v>3.5</v>
      </c>
      <c r="J100" s="129">
        <v>44.06</v>
      </c>
      <c r="K100" s="129">
        <f t="shared" si="15"/>
        <v>48</v>
      </c>
      <c r="L100" s="130">
        <f t="shared" si="16"/>
        <v>4</v>
      </c>
      <c r="M100" s="129">
        <v>2</v>
      </c>
      <c r="N100" s="129">
        <v>4</v>
      </c>
      <c r="O100" s="124"/>
      <c r="P100" s="130">
        <f t="shared" si="17"/>
        <v>4</v>
      </c>
      <c r="Q100" s="131">
        <f t="shared" si="18"/>
        <v>2.6666666666666665</v>
      </c>
    </row>
    <row r="101" spans="1:17" ht="16.5">
      <c r="A101" s="451"/>
      <c r="B101" s="124" t="s">
        <v>274</v>
      </c>
      <c r="C101" s="125"/>
      <c r="D101" s="126" t="str">
        <f t="shared" si="14"/>
        <v>Pieza de 2inX4inX2_Pies</v>
      </c>
      <c r="E101" s="127" t="s">
        <v>137</v>
      </c>
      <c r="F101" s="128">
        <v>4</v>
      </c>
      <c r="G101" s="124"/>
      <c r="H101" s="129">
        <v>1.5</v>
      </c>
      <c r="I101" s="129">
        <v>3.5</v>
      </c>
      <c r="J101" s="129">
        <v>14.41</v>
      </c>
      <c r="K101" s="129">
        <f t="shared" si="15"/>
        <v>24</v>
      </c>
      <c r="L101" s="130">
        <f t="shared" si="16"/>
        <v>2</v>
      </c>
      <c r="M101" s="129">
        <v>2</v>
      </c>
      <c r="N101" s="129">
        <v>4</v>
      </c>
      <c r="O101" s="124"/>
      <c r="P101" s="130">
        <f t="shared" si="17"/>
        <v>2</v>
      </c>
      <c r="Q101" s="131">
        <f t="shared" si="18"/>
        <v>5.333333333333333</v>
      </c>
    </row>
    <row r="102" spans="1:17" ht="16.5">
      <c r="A102" s="451"/>
      <c r="B102" s="124" t="s">
        <v>275</v>
      </c>
      <c r="C102" s="125"/>
      <c r="D102" s="126" t="str">
        <f t="shared" si="14"/>
        <v>Pieza de 2inX4inX3_Pies</v>
      </c>
      <c r="E102" s="127" t="s">
        <v>137</v>
      </c>
      <c r="F102" s="128">
        <v>2</v>
      </c>
      <c r="G102" s="124"/>
      <c r="H102" s="129">
        <v>1.5</v>
      </c>
      <c r="I102" s="129">
        <v>3.5</v>
      </c>
      <c r="J102" s="129">
        <v>30.43</v>
      </c>
      <c r="K102" s="129">
        <f t="shared" si="15"/>
        <v>36</v>
      </c>
      <c r="L102" s="130">
        <f t="shared" si="16"/>
        <v>3</v>
      </c>
      <c r="M102" s="129">
        <v>2</v>
      </c>
      <c r="N102" s="129">
        <v>4</v>
      </c>
      <c r="O102" s="124"/>
      <c r="P102" s="130">
        <f t="shared" si="17"/>
        <v>3</v>
      </c>
      <c r="Q102" s="131">
        <f t="shared" si="18"/>
        <v>4</v>
      </c>
    </row>
    <row r="103" spans="1:17" ht="16.5">
      <c r="A103" s="451"/>
      <c r="B103" s="124" t="s">
        <v>276</v>
      </c>
      <c r="C103" s="125"/>
      <c r="D103" s="126" t="str">
        <f t="shared" si="14"/>
        <v>Pieza de 2inX4inX8_Pies</v>
      </c>
      <c r="E103" s="127" t="s">
        <v>137</v>
      </c>
      <c r="F103" s="128">
        <v>3</v>
      </c>
      <c r="G103" s="124"/>
      <c r="H103" s="129">
        <v>1.5</v>
      </c>
      <c r="I103" s="129">
        <v>3.5</v>
      </c>
      <c r="J103" s="129">
        <v>91.25</v>
      </c>
      <c r="K103" s="129">
        <f t="shared" si="15"/>
        <v>96</v>
      </c>
      <c r="L103" s="130">
        <f t="shared" si="16"/>
        <v>8</v>
      </c>
      <c r="M103" s="129">
        <v>2</v>
      </c>
      <c r="N103" s="129">
        <v>4</v>
      </c>
      <c r="O103" s="124"/>
      <c r="P103" s="130">
        <f t="shared" si="17"/>
        <v>8</v>
      </c>
      <c r="Q103" s="131">
        <f t="shared" si="18"/>
        <v>16</v>
      </c>
    </row>
    <row r="104" spans="1:17" ht="16.5">
      <c r="A104" s="451"/>
      <c r="B104" s="124" t="s">
        <v>277</v>
      </c>
      <c r="C104" s="125"/>
      <c r="D104" s="126" t="str">
        <f t="shared" si="14"/>
        <v>Pieza de 2inX4inX2_Pies</v>
      </c>
      <c r="E104" s="127" t="s">
        <v>137</v>
      </c>
      <c r="F104" s="128">
        <v>8</v>
      </c>
      <c r="G104" s="124"/>
      <c r="H104" s="129">
        <v>1.5</v>
      </c>
      <c r="I104" s="129">
        <v>3.5</v>
      </c>
      <c r="J104" s="129">
        <v>12.85</v>
      </c>
      <c r="K104" s="129">
        <f t="shared" si="15"/>
        <v>24</v>
      </c>
      <c r="L104" s="130">
        <f t="shared" si="16"/>
        <v>2</v>
      </c>
      <c r="M104" s="129">
        <v>2</v>
      </c>
      <c r="N104" s="129">
        <v>4</v>
      </c>
      <c r="O104" s="124"/>
      <c r="P104" s="130">
        <f t="shared" si="17"/>
        <v>2</v>
      </c>
      <c r="Q104" s="131">
        <f t="shared" si="18"/>
        <v>10.666666666666666</v>
      </c>
    </row>
    <row r="105" spans="1:17" ht="16.5">
      <c r="A105" s="451"/>
      <c r="B105" s="124" t="s">
        <v>278</v>
      </c>
      <c r="C105" s="125"/>
      <c r="D105" s="126" t="str">
        <f t="shared" si="14"/>
        <v>Pieza de 2inX4inX8_Pies</v>
      </c>
      <c r="E105" s="127" t="s">
        <v>137</v>
      </c>
      <c r="F105" s="128">
        <v>2</v>
      </c>
      <c r="G105" s="124"/>
      <c r="H105" s="129">
        <v>1.5</v>
      </c>
      <c r="I105" s="129">
        <v>3.5</v>
      </c>
      <c r="J105" s="129">
        <v>91.27</v>
      </c>
      <c r="K105" s="129">
        <f t="shared" si="15"/>
        <v>96</v>
      </c>
      <c r="L105" s="130">
        <f t="shared" si="16"/>
        <v>8</v>
      </c>
      <c r="M105" s="129">
        <v>2</v>
      </c>
      <c r="N105" s="129">
        <v>4</v>
      </c>
      <c r="O105" s="124"/>
      <c r="P105" s="130">
        <f t="shared" si="17"/>
        <v>8</v>
      </c>
      <c r="Q105" s="131">
        <f t="shared" si="18"/>
        <v>10.666666666666666</v>
      </c>
    </row>
    <row r="106" spans="1:17" ht="16.5">
      <c r="A106" s="451"/>
      <c r="B106" s="124" t="s">
        <v>279</v>
      </c>
      <c r="C106" s="125"/>
      <c r="D106" s="126" t="str">
        <f t="shared" si="14"/>
        <v>Pieza de 2inX4inX4_Pies</v>
      </c>
      <c r="E106" s="127" t="s">
        <v>137</v>
      </c>
      <c r="F106" s="128">
        <v>1</v>
      </c>
      <c r="G106" s="124"/>
      <c r="H106" s="129">
        <v>1.5</v>
      </c>
      <c r="I106" s="129">
        <v>3.5</v>
      </c>
      <c r="J106" s="129">
        <v>44.06</v>
      </c>
      <c r="K106" s="129">
        <f t="shared" si="15"/>
        <v>48</v>
      </c>
      <c r="L106" s="130">
        <f t="shared" si="16"/>
        <v>4</v>
      </c>
      <c r="M106" s="129">
        <v>2</v>
      </c>
      <c r="N106" s="129">
        <v>4</v>
      </c>
      <c r="O106" s="124"/>
      <c r="P106" s="130">
        <f t="shared" si="17"/>
        <v>4</v>
      </c>
      <c r="Q106" s="131">
        <f t="shared" si="18"/>
        <v>2.6666666666666665</v>
      </c>
    </row>
    <row r="107" spans="1:17" ht="16.5">
      <c r="A107" s="451"/>
      <c r="B107" s="124" t="s">
        <v>280</v>
      </c>
      <c r="C107" s="125"/>
      <c r="D107" s="126" t="str">
        <f t="shared" si="14"/>
        <v>Pieza de 2inX4inX2_Pies</v>
      </c>
      <c r="E107" s="127" t="s">
        <v>137</v>
      </c>
      <c r="F107" s="128">
        <v>4</v>
      </c>
      <c r="G107" s="124"/>
      <c r="H107" s="129">
        <v>1.5</v>
      </c>
      <c r="I107" s="129">
        <v>3.5</v>
      </c>
      <c r="J107" s="129">
        <v>14.41</v>
      </c>
      <c r="K107" s="129">
        <f t="shared" si="15"/>
        <v>24</v>
      </c>
      <c r="L107" s="130">
        <f t="shared" si="16"/>
        <v>2</v>
      </c>
      <c r="M107" s="129">
        <v>2</v>
      </c>
      <c r="N107" s="129">
        <v>4</v>
      </c>
      <c r="O107" s="124"/>
      <c r="P107" s="130">
        <f t="shared" si="17"/>
        <v>2</v>
      </c>
      <c r="Q107" s="131">
        <f t="shared" si="18"/>
        <v>5.333333333333333</v>
      </c>
    </row>
    <row r="108" spans="1:17" ht="16.5">
      <c r="A108" s="451"/>
      <c r="B108" s="124" t="s">
        <v>281</v>
      </c>
      <c r="C108" s="125"/>
      <c r="D108" s="126" t="str">
        <f t="shared" si="14"/>
        <v>Pieza de 2inX4inX3_Pies</v>
      </c>
      <c r="E108" s="127" t="s">
        <v>137</v>
      </c>
      <c r="F108" s="128">
        <v>2</v>
      </c>
      <c r="G108" s="124"/>
      <c r="H108" s="129">
        <v>1.5</v>
      </c>
      <c r="I108" s="129">
        <v>3.5</v>
      </c>
      <c r="J108" s="129">
        <v>30.43</v>
      </c>
      <c r="K108" s="129">
        <f t="shared" si="15"/>
        <v>36</v>
      </c>
      <c r="L108" s="130">
        <f t="shared" si="16"/>
        <v>3</v>
      </c>
      <c r="M108" s="129">
        <v>2</v>
      </c>
      <c r="N108" s="129">
        <v>4</v>
      </c>
      <c r="O108" s="124"/>
      <c r="P108" s="130">
        <f t="shared" si="17"/>
        <v>3</v>
      </c>
      <c r="Q108" s="131">
        <f t="shared" si="18"/>
        <v>4</v>
      </c>
    </row>
    <row r="109" spans="1:17" ht="16.5">
      <c r="A109" s="451"/>
      <c r="B109" s="124" t="s">
        <v>282</v>
      </c>
      <c r="C109" s="125"/>
      <c r="D109" s="126" t="str">
        <f t="shared" si="14"/>
        <v>Pieza de 2inX4inX8_Pies</v>
      </c>
      <c r="E109" s="127" t="s">
        <v>137</v>
      </c>
      <c r="F109" s="128">
        <v>3</v>
      </c>
      <c r="G109" s="124"/>
      <c r="H109" s="129">
        <v>1.5</v>
      </c>
      <c r="I109" s="129">
        <v>3.5</v>
      </c>
      <c r="J109" s="129">
        <v>91.25</v>
      </c>
      <c r="K109" s="129">
        <f t="shared" si="15"/>
        <v>96</v>
      </c>
      <c r="L109" s="130">
        <f t="shared" si="16"/>
        <v>8</v>
      </c>
      <c r="M109" s="129">
        <v>2</v>
      </c>
      <c r="N109" s="129">
        <v>4</v>
      </c>
      <c r="O109" s="124"/>
      <c r="P109" s="130">
        <f t="shared" si="17"/>
        <v>8</v>
      </c>
      <c r="Q109" s="131">
        <f t="shared" si="18"/>
        <v>16</v>
      </c>
    </row>
    <row r="110" spans="1:17" ht="16.5">
      <c r="A110" s="451"/>
      <c r="B110" s="124" t="s">
        <v>283</v>
      </c>
      <c r="C110" s="125"/>
      <c r="D110" s="126" t="str">
        <f t="shared" si="14"/>
        <v>Pieza de 2inX4inX1_Pies</v>
      </c>
      <c r="E110" s="127" t="s">
        <v>137</v>
      </c>
      <c r="F110" s="128">
        <v>4</v>
      </c>
      <c r="G110" s="124"/>
      <c r="H110" s="129">
        <v>1.5</v>
      </c>
      <c r="I110" s="129">
        <v>3.5</v>
      </c>
      <c r="J110" s="129">
        <v>10.14</v>
      </c>
      <c r="K110" s="129">
        <f t="shared" si="15"/>
        <v>12</v>
      </c>
      <c r="L110" s="130">
        <f t="shared" si="16"/>
        <v>1</v>
      </c>
      <c r="M110" s="129">
        <v>2</v>
      </c>
      <c r="N110" s="129">
        <v>4</v>
      </c>
      <c r="O110" s="124"/>
      <c r="P110" s="130">
        <f t="shared" si="17"/>
        <v>1</v>
      </c>
      <c r="Q110" s="131">
        <f t="shared" si="18"/>
        <v>2.6666666666666665</v>
      </c>
    </row>
    <row r="111" spans="1:17" ht="17.25" thickBot="1">
      <c r="A111" s="452"/>
      <c r="B111" s="133" t="s">
        <v>284</v>
      </c>
      <c r="C111" s="134"/>
      <c r="D111" s="135" t="str">
        <f t="shared" si="14"/>
        <v>Pieza de 2inX4inX2_Pies</v>
      </c>
      <c r="E111" s="136" t="s">
        <v>137</v>
      </c>
      <c r="F111" s="137">
        <v>4</v>
      </c>
      <c r="G111" s="133"/>
      <c r="H111" s="138">
        <v>1.5</v>
      </c>
      <c r="I111" s="138">
        <v>3.5</v>
      </c>
      <c r="J111" s="138">
        <v>12.85</v>
      </c>
      <c r="K111" s="138">
        <f t="shared" si="15"/>
        <v>24</v>
      </c>
      <c r="L111" s="139">
        <f t="shared" si="16"/>
        <v>2</v>
      </c>
      <c r="M111" s="138">
        <v>2</v>
      </c>
      <c r="N111" s="138">
        <v>4</v>
      </c>
      <c r="O111" s="133"/>
      <c r="P111" s="139">
        <f t="shared" si="17"/>
        <v>2</v>
      </c>
      <c r="Q111" s="140">
        <f t="shared" si="18"/>
        <v>5.333333333333333</v>
      </c>
    </row>
    <row r="112" spans="1:17" ht="16.5">
      <c r="A112" s="435">
        <v>2</v>
      </c>
      <c r="B112" s="116" t="s">
        <v>267</v>
      </c>
      <c r="C112" s="117"/>
      <c r="D112" s="118" t="str">
        <f t="shared" si="14"/>
        <v>Pieza de 2inX4inX13_Pies</v>
      </c>
      <c r="E112" s="119" t="s">
        <v>137</v>
      </c>
      <c r="F112" s="120">
        <v>1</v>
      </c>
      <c r="G112" s="116"/>
      <c r="H112" s="121">
        <v>1.5</v>
      </c>
      <c r="I112" s="121">
        <v>3.5</v>
      </c>
      <c r="J112" s="121">
        <v>153</v>
      </c>
      <c r="K112" s="121">
        <f t="shared" si="15"/>
        <v>156</v>
      </c>
      <c r="L112" s="122">
        <f t="shared" si="16"/>
        <v>13</v>
      </c>
      <c r="M112" s="121">
        <v>2</v>
      </c>
      <c r="N112" s="121">
        <v>4</v>
      </c>
      <c r="O112" s="116"/>
      <c r="P112" s="122">
        <f t="shared" si="17"/>
        <v>13</v>
      </c>
      <c r="Q112" s="123">
        <f t="shared" si="18"/>
        <v>8.6666666666666661</v>
      </c>
    </row>
    <row r="113" spans="1:17" ht="16.5">
      <c r="A113" s="436"/>
      <c r="B113" s="124" t="s">
        <v>268</v>
      </c>
      <c r="C113" s="125"/>
      <c r="D113" s="126" t="str">
        <f t="shared" si="14"/>
        <v>Pieza de 2inX6inX14_Pies</v>
      </c>
      <c r="E113" s="127" t="s">
        <v>137</v>
      </c>
      <c r="F113" s="128">
        <v>2</v>
      </c>
      <c r="G113" s="124"/>
      <c r="H113" s="129">
        <v>1.5</v>
      </c>
      <c r="I113" s="129">
        <v>5.5</v>
      </c>
      <c r="J113" s="129">
        <v>159.1</v>
      </c>
      <c r="K113" s="129">
        <f t="shared" si="15"/>
        <v>168</v>
      </c>
      <c r="L113" s="130">
        <f t="shared" si="16"/>
        <v>14</v>
      </c>
      <c r="M113" s="129">
        <v>2</v>
      </c>
      <c r="N113" s="129">
        <v>6</v>
      </c>
      <c r="O113" s="124"/>
      <c r="P113" s="130">
        <f t="shared" si="17"/>
        <v>14</v>
      </c>
      <c r="Q113" s="131">
        <f t="shared" si="18"/>
        <v>28</v>
      </c>
    </row>
    <row r="114" spans="1:17" ht="16.5">
      <c r="A114" s="436"/>
      <c r="B114" s="124" t="s">
        <v>269</v>
      </c>
      <c r="C114" s="125"/>
      <c r="D114" s="126" t="str">
        <f t="shared" si="14"/>
        <v>Pieza de 2inX4inX8_Pies</v>
      </c>
      <c r="E114" s="127" t="s">
        <v>137</v>
      </c>
      <c r="F114" s="128">
        <v>8</v>
      </c>
      <c r="G114" s="124"/>
      <c r="H114" s="129">
        <v>1.5</v>
      </c>
      <c r="I114" s="129">
        <v>3.5</v>
      </c>
      <c r="J114" s="132">
        <v>91.28</v>
      </c>
      <c r="K114" s="129">
        <f t="shared" si="15"/>
        <v>96</v>
      </c>
      <c r="L114" s="130">
        <f t="shared" si="16"/>
        <v>8</v>
      </c>
      <c r="M114" s="129">
        <v>2</v>
      </c>
      <c r="N114" s="129">
        <v>4</v>
      </c>
      <c r="O114" s="124"/>
      <c r="P114" s="130">
        <f t="shared" si="17"/>
        <v>8</v>
      </c>
      <c r="Q114" s="131">
        <f t="shared" si="18"/>
        <v>42.666666666666664</v>
      </c>
    </row>
    <row r="115" spans="1:17" ht="16.5">
      <c r="A115" s="436"/>
      <c r="B115" s="124" t="s">
        <v>270</v>
      </c>
      <c r="C115" s="125"/>
      <c r="D115" s="126" t="str">
        <f t="shared" si="14"/>
        <v>Pieza de 2inX4inX1_Pies</v>
      </c>
      <c r="E115" s="127" t="s">
        <v>137</v>
      </c>
      <c r="F115" s="128">
        <v>4</v>
      </c>
      <c r="G115" s="124"/>
      <c r="H115" s="129">
        <v>1.5</v>
      </c>
      <c r="I115" s="129">
        <v>3.5</v>
      </c>
      <c r="J115" s="129">
        <v>10.14</v>
      </c>
      <c r="K115" s="129">
        <f t="shared" si="15"/>
        <v>12</v>
      </c>
      <c r="L115" s="130">
        <f t="shared" si="16"/>
        <v>1</v>
      </c>
      <c r="M115" s="129">
        <v>2</v>
      </c>
      <c r="N115" s="129">
        <v>4</v>
      </c>
      <c r="O115" s="124"/>
      <c r="P115" s="130">
        <f t="shared" si="17"/>
        <v>1</v>
      </c>
      <c r="Q115" s="131">
        <f t="shared" si="18"/>
        <v>2.6666666666666665</v>
      </c>
    </row>
    <row r="116" spans="1:17" ht="16.5">
      <c r="A116" s="436"/>
      <c r="B116" s="124" t="s">
        <v>271</v>
      </c>
      <c r="C116" s="125"/>
      <c r="D116" s="126" t="str">
        <f t="shared" si="14"/>
        <v>Pieza de 2inX4inX2_Pies</v>
      </c>
      <c r="E116" s="127" t="s">
        <v>137</v>
      </c>
      <c r="F116" s="128">
        <v>16</v>
      </c>
      <c r="G116" s="124"/>
      <c r="H116" s="129">
        <v>1.5</v>
      </c>
      <c r="I116" s="129">
        <v>3.5</v>
      </c>
      <c r="J116" s="129">
        <v>14.43</v>
      </c>
      <c r="K116" s="129">
        <f t="shared" si="15"/>
        <v>24</v>
      </c>
      <c r="L116" s="130">
        <f t="shared" si="16"/>
        <v>2</v>
      </c>
      <c r="M116" s="129">
        <v>2</v>
      </c>
      <c r="N116" s="129">
        <v>4</v>
      </c>
      <c r="O116" s="124"/>
      <c r="P116" s="130">
        <f t="shared" si="17"/>
        <v>2</v>
      </c>
      <c r="Q116" s="131">
        <f t="shared" si="18"/>
        <v>21.333333333333332</v>
      </c>
    </row>
    <row r="117" spans="1:17" ht="16.5">
      <c r="A117" s="436"/>
      <c r="B117" s="124" t="s">
        <v>285</v>
      </c>
      <c r="C117" s="125"/>
      <c r="D117" s="126" t="str">
        <f t="shared" si="14"/>
        <v>Pieza de 2inX4inX2_Pies</v>
      </c>
      <c r="E117" s="127" t="s">
        <v>137</v>
      </c>
      <c r="F117" s="128">
        <v>4</v>
      </c>
      <c r="G117" s="124"/>
      <c r="H117" s="129">
        <v>1.5</v>
      </c>
      <c r="I117" s="129">
        <v>3.5</v>
      </c>
      <c r="J117" s="129">
        <v>12.85</v>
      </c>
      <c r="K117" s="129">
        <f t="shared" si="15"/>
        <v>24</v>
      </c>
      <c r="L117" s="130">
        <f t="shared" si="16"/>
        <v>2</v>
      </c>
      <c r="M117" s="129">
        <v>2</v>
      </c>
      <c r="N117" s="129">
        <v>4</v>
      </c>
      <c r="O117" s="124"/>
      <c r="P117" s="130">
        <f t="shared" si="17"/>
        <v>2</v>
      </c>
      <c r="Q117" s="131">
        <f t="shared" si="18"/>
        <v>5.333333333333333</v>
      </c>
    </row>
    <row r="118" spans="1:17" ht="16.5">
      <c r="A118" s="436"/>
      <c r="B118" s="124" t="s">
        <v>286</v>
      </c>
      <c r="C118" s="125"/>
      <c r="D118" s="126" t="str">
        <f t="shared" si="14"/>
        <v>Pieza de 2inX4inX8_Pies</v>
      </c>
      <c r="E118" s="127" t="s">
        <v>137</v>
      </c>
      <c r="F118" s="128">
        <v>4</v>
      </c>
      <c r="G118" s="124"/>
      <c r="H118" s="129">
        <v>1.5</v>
      </c>
      <c r="I118" s="129">
        <v>3.5</v>
      </c>
      <c r="J118" s="129">
        <v>91.28</v>
      </c>
      <c r="K118" s="129">
        <f t="shared" si="15"/>
        <v>96</v>
      </c>
      <c r="L118" s="130">
        <f t="shared" si="16"/>
        <v>8</v>
      </c>
      <c r="M118" s="129">
        <v>2</v>
      </c>
      <c r="N118" s="129">
        <v>4</v>
      </c>
      <c r="O118" s="124"/>
      <c r="P118" s="130">
        <f t="shared" si="17"/>
        <v>8</v>
      </c>
      <c r="Q118" s="131">
        <f t="shared" si="18"/>
        <v>21.333333333333332</v>
      </c>
    </row>
    <row r="119" spans="1:17" ht="16.5">
      <c r="A119" s="436"/>
      <c r="B119" s="124" t="s">
        <v>274</v>
      </c>
      <c r="C119" s="125"/>
      <c r="D119" s="126" t="str">
        <f t="shared" si="14"/>
        <v>Pieza de 2inX4inX2_Pies</v>
      </c>
      <c r="E119" s="127" t="s">
        <v>137</v>
      </c>
      <c r="F119" s="128">
        <v>4</v>
      </c>
      <c r="G119" s="124"/>
      <c r="H119" s="129">
        <v>1.5</v>
      </c>
      <c r="I119" s="129">
        <v>3.5</v>
      </c>
      <c r="J119" s="129">
        <v>12.85</v>
      </c>
      <c r="K119" s="129">
        <f t="shared" si="15"/>
        <v>24</v>
      </c>
      <c r="L119" s="130">
        <f t="shared" si="16"/>
        <v>2</v>
      </c>
      <c r="M119" s="129">
        <v>2</v>
      </c>
      <c r="N119" s="129">
        <v>4</v>
      </c>
      <c r="O119" s="124"/>
      <c r="P119" s="130">
        <f t="shared" si="17"/>
        <v>2</v>
      </c>
      <c r="Q119" s="131">
        <f t="shared" si="18"/>
        <v>5.333333333333333</v>
      </c>
    </row>
    <row r="120" spans="1:17" ht="16.5">
      <c r="A120" s="436"/>
      <c r="B120" s="124" t="s">
        <v>275</v>
      </c>
      <c r="C120" s="125"/>
      <c r="D120" s="126" t="str">
        <f t="shared" si="14"/>
        <v>Pieza de 2inX4inX1_Pies</v>
      </c>
      <c r="E120" s="127" t="s">
        <v>137</v>
      </c>
      <c r="F120" s="128">
        <v>4</v>
      </c>
      <c r="G120" s="124"/>
      <c r="H120" s="129">
        <v>1.5</v>
      </c>
      <c r="I120" s="129">
        <v>3.5</v>
      </c>
      <c r="J120" s="129">
        <v>10.14</v>
      </c>
      <c r="K120" s="129">
        <f t="shared" si="15"/>
        <v>12</v>
      </c>
      <c r="L120" s="130">
        <f t="shared" si="16"/>
        <v>1</v>
      </c>
      <c r="M120" s="129">
        <v>2</v>
      </c>
      <c r="N120" s="129">
        <v>4</v>
      </c>
      <c r="O120" s="124"/>
      <c r="P120" s="130">
        <f t="shared" si="17"/>
        <v>1</v>
      </c>
      <c r="Q120" s="131">
        <f t="shared" si="18"/>
        <v>2.6666666666666665</v>
      </c>
    </row>
    <row r="121" spans="1:17" ht="16.5">
      <c r="A121" s="436"/>
      <c r="B121" s="124" t="s">
        <v>287</v>
      </c>
      <c r="C121" s="125"/>
      <c r="D121" s="126" t="str">
        <f t="shared" si="14"/>
        <v>Pieza de 2inX4inX13_Pies</v>
      </c>
      <c r="E121" s="127" t="s">
        <v>137</v>
      </c>
      <c r="F121" s="128">
        <v>1</v>
      </c>
      <c r="G121" s="124"/>
      <c r="H121" s="129">
        <v>1.5</v>
      </c>
      <c r="I121" s="129">
        <v>3.5</v>
      </c>
      <c r="J121" s="129">
        <v>153</v>
      </c>
      <c r="K121" s="129">
        <f t="shared" si="15"/>
        <v>156</v>
      </c>
      <c r="L121" s="130">
        <f t="shared" si="16"/>
        <v>13</v>
      </c>
      <c r="M121" s="129">
        <v>2</v>
      </c>
      <c r="N121" s="129">
        <v>4</v>
      </c>
      <c r="O121" s="124"/>
      <c r="P121" s="130">
        <f t="shared" si="17"/>
        <v>13</v>
      </c>
      <c r="Q121" s="131">
        <f t="shared" si="18"/>
        <v>8.6666666666666661</v>
      </c>
    </row>
    <row r="122" spans="1:17" ht="17.25" thickBot="1">
      <c r="A122" s="437"/>
      <c r="B122" s="133" t="s">
        <v>288</v>
      </c>
      <c r="C122" s="134"/>
      <c r="D122" s="135" t="str">
        <f t="shared" si="14"/>
        <v>Pieza de 2inX4inX2_Pies</v>
      </c>
      <c r="E122" s="136" t="s">
        <v>137</v>
      </c>
      <c r="F122" s="137">
        <v>8</v>
      </c>
      <c r="G122" s="133"/>
      <c r="H122" s="138">
        <v>1.5</v>
      </c>
      <c r="I122" s="138">
        <v>3.5</v>
      </c>
      <c r="J122" s="138">
        <v>17.100000000000001</v>
      </c>
      <c r="K122" s="138">
        <f t="shared" si="15"/>
        <v>24</v>
      </c>
      <c r="L122" s="139">
        <f t="shared" si="16"/>
        <v>2</v>
      </c>
      <c r="M122" s="138">
        <v>2</v>
      </c>
      <c r="N122" s="138">
        <v>4</v>
      </c>
      <c r="O122" s="133"/>
      <c r="P122" s="139">
        <f t="shared" si="17"/>
        <v>2</v>
      </c>
      <c r="Q122" s="140">
        <f t="shared" si="18"/>
        <v>10.666666666666666</v>
      </c>
    </row>
    <row r="123" spans="1:17" ht="16.5">
      <c r="A123" s="435" t="s">
        <v>33</v>
      </c>
      <c r="B123" s="116" t="s">
        <v>267</v>
      </c>
      <c r="C123" s="117"/>
      <c r="D123" s="118" t="str">
        <f t="shared" si="14"/>
        <v>Pieza de 2inX4inX11_Pies</v>
      </c>
      <c r="E123" s="119" t="s">
        <v>137</v>
      </c>
      <c r="F123" s="120">
        <v>1</v>
      </c>
      <c r="G123" s="116"/>
      <c r="H123" s="121">
        <v>1.5</v>
      </c>
      <c r="I123" s="121">
        <v>3.5</v>
      </c>
      <c r="J123" s="121">
        <v>121.7</v>
      </c>
      <c r="K123" s="121">
        <f t="shared" si="15"/>
        <v>132</v>
      </c>
      <c r="L123" s="122">
        <f t="shared" si="16"/>
        <v>11</v>
      </c>
      <c r="M123" s="121">
        <v>2</v>
      </c>
      <c r="N123" s="121">
        <v>4</v>
      </c>
      <c r="O123" s="116"/>
      <c r="P123" s="122">
        <f t="shared" si="17"/>
        <v>11</v>
      </c>
      <c r="Q123" s="123">
        <f t="shared" si="18"/>
        <v>7.333333333333333</v>
      </c>
    </row>
    <row r="124" spans="1:17" ht="16.5">
      <c r="A124" s="436"/>
      <c r="B124" s="124" t="s">
        <v>268</v>
      </c>
      <c r="C124" s="125"/>
      <c r="D124" s="126" t="str">
        <f t="shared" si="14"/>
        <v>Pieza de 2inX6inX12_Pies</v>
      </c>
      <c r="E124" s="127" t="s">
        <v>137</v>
      </c>
      <c r="F124" s="128">
        <v>2</v>
      </c>
      <c r="G124" s="124"/>
      <c r="H124" s="129">
        <v>1.5</v>
      </c>
      <c r="I124" s="129">
        <v>5.5</v>
      </c>
      <c r="J124" s="129">
        <v>134</v>
      </c>
      <c r="K124" s="129">
        <f t="shared" si="15"/>
        <v>144</v>
      </c>
      <c r="L124" s="130">
        <f t="shared" si="16"/>
        <v>12</v>
      </c>
      <c r="M124" s="129">
        <v>2</v>
      </c>
      <c r="N124" s="129">
        <v>6</v>
      </c>
      <c r="O124" s="124"/>
      <c r="P124" s="130">
        <f t="shared" si="17"/>
        <v>12</v>
      </c>
      <c r="Q124" s="131">
        <f t="shared" si="18"/>
        <v>24</v>
      </c>
    </row>
    <row r="125" spans="1:17" ht="16.5">
      <c r="A125" s="436"/>
      <c r="B125" s="124" t="s">
        <v>289</v>
      </c>
      <c r="C125" s="125"/>
      <c r="D125" s="126" t="str">
        <f t="shared" si="14"/>
        <v>Pieza de 2inX4inX8_Pies</v>
      </c>
      <c r="E125" s="127" t="s">
        <v>137</v>
      </c>
      <c r="F125" s="128">
        <v>4</v>
      </c>
      <c r="G125" s="124"/>
      <c r="H125" s="129">
        <v>1.5</v>
      </c>
      <c r="I125" s="129">
        <v>3.5</v>
      </c>
      <c r="J125" s="129">
        <v>96</v>
      </c>
      <c r="K125" s="129">
        <f t="shared" si="15"/>
        <v>96</v>
      </c>
      <c r="L125" s="130">
        <f t="shared" si="16"/>
        <v>8</v>
      </c>
      <c r="M125" s="129">
        <v>2</v>
      </c>
      <c r="N125" s="129">
        <v>4</v>
      </c>
      <c r="O125" s="124"/>
      <c r="P125" s="130">
        <f t="shared" si="17"/>
        <v>8</v>
      </c>
      <c r="Q125" s="131">
        <f t="shared" si="18"/>
        <v>21.333333333333332</v>
      </c>
    </row>
    <row r="126" spans="1:17" ht="16.5">
      <c r="A126" s="436"/>
      <c r="B126" s="124" t="s">
        <v>290</v>
      </c>
      <c r="C126" s="125"/>
      <c r="D126" s="126" t="str">
        <f t="shared" si="14"/>
        <v>Pieza de 2inX4inX8_Pies</v>
      </c>
      <c r="E126" s="127" t="s">
        <v>137</v>
      </c>
      <c r="F126" s="128">
        <v>7</v>
      </c>
      <c r="G126" s="124"/>
      <c r="H126" s="129">
        <v>1.5</v>
      </c>
      <c r="I126" s="129">
        <v>3.5</v>
      </c>
      <c r="J126" s="129">
        <v>91.28</v>
      </c>
      <c r="K126" s="129">
        <f t="shared" si="15"/>
        <v>96</v>
      </c>
      <c r="L126" s="130">
        <f t="shared" si="16"/>
        <v>8</v>
      </c>
      <c r="M126" s="129">
        <v>2</v>
      </c>
      <c r="N126" s="129">
        <v>4</v>
      </c>
      <c r="O126" s="124"/>
      <c r="P126" s="130">
        <f t="shared" si="17"/>
        <v>8</v>
      </c>
      <c r="Q126" s="131">
        <f t="shared" si="18"/>
        <v>37.333333333333336</v>
      </c>
    </row>
    <row r="127" spans="1:17" ht="16.5">
      <c r="A127" s="436"/>
      <c r="B127" s="124" t="s">
        <v>291</v>
      </c>
      <c r="C127" s="125"/>
      <c r="D127" s="126" t="str">
        <f t="shared" si="14"/>
        <v>Pieza de 2inX4inX2_Pies</v>
      </c>
      <c r="E127" s="127" t="s">
        <v>137</v>
      </c>
      <c r="F127" s="128">
        <v>8</v>
      </c>
      <c r="G127" s="124"/>
      <c r="H127" s="129">
        <v>1.5</v>
      </c>
      <c r="I127" s="129">
        <v>3.5</v>
      </c>
      <c r="J127" s="129">
        <v>12.07</v>
      </c>
      <c r="K127" s="129">
        <f t="shared" si="15"/>
        <v>24</v>
      </c>
      <c r="L127" s="130">
        <f t="shared" si="16"/>
        <v>2</v>
      </c>
      <c r="M127" s="129">
        <v>2</v>
      </c>
      <c r="N127" s="129">
        <v>4</v>
      </c>
      <c r="O127" s="124"/>
      <c r="P127" s="130">
        <f t="shared" si="17"/>
        <v>2</v>
      </c>
      <c r="Q127" s="131">
        <f t="shared" si="18"/>
        <v>10.666666666666666</v>
      </c>
    </row>
    <row r="128" spans="1:17" ht="16.5">
      <c r="A128" s="436"/>
      <c r="B128" s="124" t="s">
        <v>292</v>
      </c>
      <c r="C128" s="125"/>
      <c r="D128" s="126" t="str">
        <f t="shared" si="14"/>
        <v>Pieza de 2inX4inX2_Pies</v>
      </c>
      <c r="E128" s="127" t="s">
        <v>137</v>
      </c>
      <c r="F128" s="128">
        <v>24</v>
      </c>
      <c r="G128" s="124"/>
      <c r="H128" s="129">
        <v>1.5</v>
      </c>
      <c r="I128" s="129">
        <v>3.5</v>
      </c>
      <c r="J128" s="129">
        <v>14.43</v>
      </c>
      <c r="K128" s="129">
        <f t="shared" si="15"/>
        <v>24</v>
      </c>
      <c r="L128" s="130">
        <f t="shared" si="16"/>
        <v>2</v>
      </c>
      <c r="M128" s="129">
        <v>2</v>
      </c>
      <c r="N128" s="129">
        <v>4</v>
      </c>
      <c r="O128" s="124"/>
      <c r="P128" s="130">
        <f t="shared" si="17"/>
        <v>2</v>
      </c>
      <c r="Q128" s="131">
        <f t="shared" si="18"/>
        <v>32</v>
      </c>
    </row>
    <row r="129" spans="1:17" ht="16.5">
      <c r="A129" s="436"/>
      <c r="B129" s="124" t="s">
        <v>293</v>
      </c>
      <c r="C129" s="125"/>
      <c r="D129" s="126" t="str">
        <f t="shared" si="14"/>
        <v>Pieza de 2inX4inX11_Pies</v>
      </c>
      <c r="E129" s="127" t="s">
        <v>137</v>
      </c>
      <c r="F129" s="128">
        <v>1</v>
      </c>
      <c r="G129" s="124"/>
      <c r="H129" s="129">
        <v>1.5</v>
      </c>
      <c r="I129" s="129">
        <v>3.5</v>
      </c>
      <c r="J129" s="129">
        <v>124.5</v>
      </c>
      <c r="K129" s="129">
        <f t="shared" si="15"/>
        <v>132</v>
      </c>
      <c r="L129" s="130">
        <f t="shared" si="16"/>
        <v>11</v>
      </c>
      <c r="M129" s="129">
        <v>2</v>
      </c>
      <c r="N129" s="129">
        <v>4</v>
      </c>
      <c r="O129" s="124"/>
      <c r="P129" s="130">
        <f t="shared" si="17"/>
        <v>11</v>
      </c>
      <c r="Q129" s="131">
        <f t="shared" si="18"/>
        <v>7.333333333333333</v>
      </c>
    </row>
    <row r="130" spans="1:17" ht="16.5">
      <c r="A130" s="436"/>
      <c r="B130" s="124" t="s">
        <v>294</v>
      </c>
      <c r="C130" s="125"/>
      <c r="D130" s="126" t="str">
        <f t="shared" si="14"/>
        <v>Pieza de 2inX4inX2_Pies</v>
      </c>
      <c r="E130" s="127" t="s">
        <v>137</v>
      </c>
      <c r="F130" s="128">
        <v>2</v>
      </c>
      <c r="G130" s="124"/>
      <c r="H130" s="129">
        <v>1.5</v>
      </c>
      <c r="I130" s="129">
        <v>3.5</v>
      </c>
      <c r="J130" s="129">
        <v>17.100000000000001</v>
      </c>
      <c r="K130" s="129">
        <f t="shared" si="15"/>
        <v>24</v>
      </c>
      <c r="L130" s="130">
        <f t="shared" si="16"/>
        <v>2</v>
      </c>
      <c r="M130" s="129">
        <v>2</v>
      </c>
      <c r="N130" s="129">
        <v>4</v>
      </c>
      <c r="O130" s="124"/>
      <c r="P130" s="130">
        <f t="shared" si="17"/>
        <v>2</v>
      </c>
      <c r="Q130" s="131">
        <f t="shared" si="18"/>
        <v>2.6666666666666665</v>
      </c>
    </row>
    <row r="131" spans="1:17" ht="16.5">
      <c r="A131" s="436"/>
      <c r="B131" s="124" t="s">
        <v>295</v>
      </c>
      <c r="C131" s="125"/>
      <c r="D131" s="126" t="str">
        <f t="shared" si="14"/>
        <v>Pieza de 2inX4inX2_Pies</v>
      </c>
      <c r="E131" s="127" t="s">
        <v>137</v>
      </c>
      <c r="F131" s="128">
        <v>1</v>
      </c>
      <c r="G131" s="124"/>
      <c r="H131" s="129">
        <v>1.5</v>
      </c>
      <c r="I131" s="129">
        <v>3.5</v>
      </c>
      <c r="J131" s="129">
        <v>12.57</v>
      </c>
      <c r="K131" s="129">
        <f t="shared" si="15"/>
        <v>24</v>
      </c>
      <c r="L131" s="130">
        <f t="shared" si="16"/>
        <v>2</v>
      </c>
      <c r="M131" s="129">
        <v>2</v>
      </c>
      <c r="N131" s="129">
        <v>4</v>
      </c>
      <c r="O131" s="124"/>
      <c r="P131" s="130">
        <f t="shared" si="17"/>
        <v>2</v>
      </c>
      <c r="Q131" s="131">
        <f t="shared" si="18"/>
        <v>1.3333333333333333</v>
      </c>
    </row>
    <row r="132" spans="1:17" ht="16.5">
      <c r="A132" s="436"/>
      <c r="B132" s="124" t="s">
        <v>296</v>
      </c>
      <c r="C132" s="125"/>
      <c r="D132" s="126" t="str">
        <f t="shared" si="14"/>
        <v>Pieza de 2inX4inX1_Pies</v>
      </c>
      <c r="E132" s="127" t="s">
        <v>137</v>
      </c>
      <c r="F132" s="128">
        <v>1</v>
      </c>
      <c r="G132" s="124"/>
      <c r="H132" s="129">
        <v>1.5</v>
      </c>
      <c r="I132" s="129">
        <v>3.5</v>
      </c>
      <c r="J132" s="129">
        <v>7.6</v>
      </c>
      <c r="K132" s="129">
        <f t="shared" si="15"/>
        <v>12</v>
      </c>
      <c r="L132" s="130">
        <f t="shared" si="16"/>
        <v>1</v>
      </c>
      <c r="M132" s="129">
        <v>2</v>
      </c>
      <c r="N132" s="129">
        <v>4</v>
      </c>
      <c r="O132" s="124"/>
      <c r="P132" s="130">
        <f t="shared" si="17"/>
        <v>1</v>
      </c>
      <c r="Q132" s="131">
        <f t="shared" si="18"/>
        <v>0.66666666666666663</v>
      </c>
    </row>
    <row r="133" spans="1:17" ht="17.25" thickBot="1">
      <c r="A133" s="437"/>
      <c r="B133" s="133" t="s">
        <v>297</v>
      </c>
      <c r="C133" s="134"/>
      <c r="D133" s="135" t="str">
        <f t="shared" si="14"/>
        <v>Pieza de 2inX4inX1_Pies</v>
      </c>
      <c r="E133" s="136" t="s">
        <v>137</v>
      </c>
      <c r="F133" s="137">
        <v>1</v>
      </c>
      <c r="G133" s="133"/>
      <c r="H133" s="138">
        <v>1.5</v>
      </c>
      <c r="I133" s="138">
        <v>3.5</v>
      </c>
      <c r="J133" s="138">
        <v>2.7</v>
      </c>
      <c r="K133" s="138">
        <f t="shared" si="15"/>
        <v>12</v>
      </c>
      <c r="L133" s="139">
        <f t="shared" si="16"/>
        <v>1</v>
      </c>
      <c r="M133" s="138">
        <v>2</v>
      </c>
      <c r="N133" s="138">
        <v>4</v>
      </c>
      <c r="O133" s="133"/>
      <c r="P133" s="139">
        <f t="shared" si="17"/>
        <v>1</v>
      </c>
      <c r="Q133" s="140">
        <f t="shared" si="18"/>
        <v>0.66666666666666663</v>
      </c>
    </row>
    <row r="134" spans="1:17" ht="16.5">
      <c r="A134" s="435" t="s">
        <v>34</v>
      </c>
      <c r="B134" s="116" t="s">
        <v>267</v>
      </c>
      <c r="C134" s="117"/>
      <c r="D134" s="118" t="str">
        <f t="shared" si="14"/>
        <v>Pieza de 2inX4inX11_Pies</v>
      </c>
      <c r="E134" s="119" t="s">
        <v>137</v>
      </c>
      <c r="F134" s="120">
        <v>1</v>
      </c>
      <c r="G134" s="116"/>
      <c r="H134" s="121">
        <v>1.5</v>
      </c>
      <c r="I134" s="121">
        <v>3.5</v>
      </c>
      <c r="J134" s="121">
        <v>121.7</v>
      </c>
      <c r="K134" s="121">
        <f t="shared" si="15"/>
        <v>132</v>
      </c>
      <c r="L134" s="122">
        <f t="shared" si="16"/>
        <v>11</v>
      </c>
      <c r="M134" s="121">
        <v>2</v>
      </c>
      <c r="N134" s="121">
        <v>4</v>
      </c>
      <c r="O134" s="116"/>
      <c r="P134" s="122">
        <f t="shared" si="17"/>
        <v>11</v>
      </c>
      <c r="Q134" s="123">
        <f t="shared" si="18"/>
        <v>7.333333333333333</v>
      </c>
    </row>
    <row r="135" spans="1:17" ht="16.5">
      <c r="A135" s="436"/>
      <c r="B135" s="124" t="s">
        <v>268</v>
      </c>
      <c r="C135" s="125"/>
      <c r="D135" s="126" t="str">
        <f t="shared" si="14"/>
        <v>Pieza de 2inX6inX12_Pies</v>
      </c>
      <c r="E135" s="127" t="s">
        <v>137</v>
      </c>
      <c r="F135" s="128">
        <v>2</v>
      </c>
      <c r="G135" s="124"/>
      <c r="H135" s="129">
        <v>1.5</v>
      </c>
      <c r="I135" s="129">
        <v>5.5</v>
      </c>
      <c r="J135" s="129">
        <v>134</v>
      </c>
      <c r="K135" s="129">
        <f t="shared" si="15"/>
        <v>144</v>
      </c>
      <c r="L135" s="130">
        <f t="shared" si="16"/>
        <v>12</v>
      </c>
      <c r="M135" s="129">
        <v>2</v>
      </c>
      <c r="N135" s="129">
        <v>6</v>
      </c>
      <c r="O135" s="124"/>
      <c r="P135" s="130">
        <f t="shared" si="17"/>
        <v>12</v>
      </c>
      <c r="Q135" s="131">
        <f t="shared" si="18"/>
        <v>24</v>
      </c>
    </row>
    <row r="136" spans="1:17" ht="16.5">
      <c r="A136" s="436"/>
      <c r="B136" s="124" t="s">
        <v>298</v>
      </c>
      <c r="C136" s="125"/>
      <c r="D136" s="126" t="str">
        <f t="shared" si="14"/>
        <v>Pieza de 2inX4inX8_Pies</v>
      </c>
      <c r="E136" s="127" t="s">
        <v>137</v>
      </c>
      <c r="F136" s="128">
        <v>4</v>
      </c>
      <c r="G136" s="124"/>
      <c r="H136" s="129">
        <v>1.5</v>
      </c>
      <c r="I136" s="129">
        <v>3.5</v>
      </c>
      <c r="J136" s="129">
        <v>96</v>
      </c>
      <c r="K136" s="129">
        <f t="shared" si="15"/>
        <v>96</v>
      </c>
      <c r="L136" s="130">
        <f t="shared" si="16"/>
        <v>8</v>
      </c>
      <c r="M136" s="129">
        <v>2</v>
      </c>
      <c r="N136" s="129">
        <v>4</v>
      </c>
      <c r="O136" s="124"/>
      <c r="P136" s="130">
        <f t="shared" si="17"/>
        <v>8</v>
      </c>
      <c r="Q136" s="131">
        <f t="shared" si="18"/>
        <v>21.333333333333332</v>
      </c>
    </row>
    <row r="137" spans="1:17" ht="16.5">
      <c r="A137" s="436"/>
      <c r="B137" s="124" t="s">
        <v>299</v>
      </c>
      <c r="C137" s="125"/>
      <c r="D137" s="126" t="str">
        <f t="shared" si="14"/>
        <v>Pieza de 2inX4inX8_Pies</v>
      </c>
      <c r="E137" s="127" t="s">
        <v>137</v>
      </c>
      <c r="F137" s="128">
        <v>2</v>
      </c>
      <c r="G137" s="124"/>
      <c r="H137" s="129">
        <v>1.5</v>
      </c>
      <c r="I137" s="129">
        <v>3.5</v>
      </c>
      <c r="J137" s="129">
        <v>91.28</v>
      </c>
      <c r="K137" s="129">
        <f t="shared" si="15"/>
        <v>96</v>
      </c>
      <c r="L137" s="130">
        <f t="shared" si="16"/>
        <v>8</v>
      </c>
      <c r="M137" s="129">
        <v>2</v>
      </c>
      <c r="N137" s="129">
        <v>4</v>
      </c>
      <c r="O137" s="124"/>
      <c r="P137" s="130">
        <f t="shared" si="17"/>
        <v>8</v>
      </c>
      <c r="Q137" s="131">
        <f t="shared" si="18"/>
        <v>10.666666666666666</v>
      </c>
    </row>
    <row r="138" spans="1:17" ht="16.5">
      <c r="A138" s="436"/>
      <c r="B138" s="124" t="s">
        <v>270</v>
      </c>
      <c r="C138" s="125"/>
      <c r="D138" s="126" t="str">
        <f t="shared" si="14"/>
        <v>Pieza de 2inX4inX2_Pies</v>
      </c>
      <c r="E138" s="127" t="s">
        <v>137</v>
      </c>
      <c r="F138" s="128">
        <v>4</v>
      </c>
      <c r="G138" s="124"/>
      <c r="H138" s="129">
        <v>1.5</v>
      </c>
      <c r="I138" s="129">
        <v>3.5</v>
      </c>
      <c r="J138" s="129">
        <v>12.06</v>
      </c>
      <c r="K138" s="129">
        <f t="shared" si="15"/>
        <v>24</v>
      </c>
      <c r="L138" s="130">
        <f t="shared" si="16"/>
        <v>2</v>
      </c>
      <c r="M138" s="129">
        <v>2</v>
      </c>
      <c r="N138" s="129">
        <v>4</v>
      </c>
      <c r="O138" s="124"/>
      <c r="P138" s="130">
        <f t="shared" si="17"/>
        <v>2</v>
      </c>
      <c r="Q138" s="131">
        <f t="shared" si="18"/>
        <v>5.333333333333333</v>
      </c>
    </row>
    <row r="139" spans="1:17" ht="16.5">
      <c r="A139" s="436"/>
      <c r="B139" s="124" t="s">
        <v>271</v>
      </c>
      <c r="C139" s="125"/>
      <c r="D139" s="126" t="str">
        <f t="shared" si="14"/>
        <v>Pieza de 2inX4inX2_Pies</v>
      </c>
      <c r="E139" s="127" t="s">
        <v>137</v>
      </c>
      <c r="F139" s="128">
        <v>4</v>
      </c>
      <c r="G139" s="124"/>
      <c r="H139" s="129">
        <v>1.5</v>
      </c>
      <c r="I139" s="129">
        <v>3.5</v>
      </c>
      <c r="J139" s="129">
        <v>12.85</v>
      </c>
      <c r="K139" s="129">
        <f t="shared" si="15"/>
        <v>24</v>
      </c>
      <c r="L139" s="130">
        <f t="shared" si="16"/>
        <v>2</v>
      </c>
      <c r="M139" s="129">
        <v>2</v>
      </c>
      <c r="N139" s="129">
        <v>4</v>
      </c>
      <c r="O139" s="124"/>
      <c r="P139" s="130">
        <f t="shared" si="17"/>
        <v>2</v>
      </c>
      <c r="Q139" s="131">
        <f t="shared" si="18"/>
        <v>5.333333333333333</v>
      </c>
    </row>
    <row r="140" spans="1:17" ht="16.5">
      <c r="A140" s="436"/>
      <c r="B140" s="124" t="s">
        <v>300</v>
      </c>
      <c r="C140" s="125"/>
      <c r="D140" s="126" t="str">
        <f t="shared" si="14"/>
        <v>Pieza de 2inX4inX8_Pies</v>
      </c>
      <c r="E140" s="127" t="s">
        <v>137</v>
      </c>
      <c r="F140" s="128">
        <v>2</v>
      </c>
      <c r="G140" s="124"/>
      <c r="H140" s="129">
        <v>1.5</v>
      </c>
      <c r="I140" s="129">
        <v>3.5</v>
      </c>
      <c r="J140" s="129">
        <v>91.28</v>
      </c>
      <c r="K140" s="129">
        <f t="shared" si="15"/>
        <v>96</v>
      </c>
      <c r="L140" s="130">
        <f t="shared" si="16"/>
        <v>8</v>
      </c>
      <c r="M140" s="129">
        <v>2</v>
      </c>
      <c r="N140" s="129">
        <v>4</v>
      </c>
      <c r="O140" s="124"/>
      <c r="P140" s="130">
        <f t="shared" si="17"/>
        <v>8</v>
      </c>
      <c r="Q140" s="131">
        <f t="shared" si="18"/>
        <v>10.666666666666666</v>
      </c>
    </row>
    <row r="141" spans="1:17" ht="16.5">
      <c r="A141" s="436"/>
      <c r="B141" s="124" t="s">
        <v>301</v>
      </c>
      <c r="C141" s="125"/>
      <c r="D141" s="126" t="str">
        <f t="shared" si="14"/>
        <v>Pieza de 2inX4inX4_Pies</v>
      </c>
      <c r="E141" s="127" t="s">
        <v>137</v>
      </c>
      <c r="F141" s="128">
        <v>3</v>
      </c>
      <c r="G141" s="124"/>
      <c r="H141" s="129">
        <v>1.5</v>
      </c>
      <c r="I141" s="129">
        <v>3.5</v>
      </c>
      <c r="J141" s="129">
        <v>44.1</v>
      </c>
      <c r="K141" s="129">
        <f t="shared" si="15"/>
        <v>48</v>
      </c>
      <c r="L141" s="130">
        <f t="shared" si="16"/>
        <v>4</v>
      </c>
      <c r="M141" s="129">
        <v>2</v>
      </c>
      <c r="N141" s="129">
        <v>4</v>
      </c>
      <c r="O141" s="124"/>
      <c r="P141" s="130">
        <f t="shared" si="17"/>
        <v>4</v>
      </c>
      <c r="Q141" s="131">
        <f t="shared" si="18"/>
        <v>8</v>
      </c>
    </row>
    <row r="142" spans="1:17" ht="16.5">
      <c r="A142" s="436"/>
      <c r="B142" s="124" t="s">
        <v>302</v>
      </c>
      <c r="C142" s="125"/>
      <c r="D142" s="126" t="str">
        <f t="shared" si="14"/>
        <v>Pieza de 2inX4inX2_Pies</v>
      </c>
      <c r="E142" s="127" t="s">
        <v>137</v>
      </c>
      <c r="F142" s="128">
        <v>8</v>
      </c>
      <c r="G142" s="124"/>
      <c r="H142" s="129">
        <v>1.5</v>
      </c>
      <c r="I142" s="129">
        <v>3.5</v>
      </c>
      <c r="J142" s="129">
        <v>14.43</v>
      </c>
      <c r="K142" s="129">
        <f t="shared" si="15"/>
        <v>24</v>
      </c>
      <c r="L142" s="130">
        <f t="shared" si="16"/>
        <v>2</v>
      </c>
      <c r="M142" s="129">
        <v>2</v>
      </c>
      <c r="N142" s="129">
        <v>4</v>
      </c>
      <c r="O142" s="124"/>
      <c r="P142" s="130">
        <f t="shared" si="17"/>
        <v>2</v>
      </c>
      <c r="Q142" s="131">
        <f t="shared" si="18"/>
        <v>10.666666666666666</v>
      </c>
    </row>
    <row r="143" spans="1:17" ht="16.5">
      <c r="A143" s="436"/>
      <c r="B143" s="124" t="s">
        <v>303</v>
      </c>
      <c r="C143" s="125"/>
      <c r="D143" s="126" t="str">
        <f t="shared" si="14"/>
        <v>Pieza de 2inX4inX6_Pies</v>
      </c>
      <c r="E143" s="127" t="s">
        <v>137</v>
      </c>
      <c r="F143" s="128">
        <v>2</v>
      </c>
      <c r="G143" s="124"/>
      <c r="H143" s="129">
        <v>1.5</v>
      </c>
      <c r="I143" s="129">
        <v>3.5</v>
      </c>
      <c r="J143" s="129">
        <v>62.43</v>
      </c>
      <c r="K143" s="129">
        <f t="shared" si="15"/>
        <v>72</v>
      </c>
      <c r="L143" s="130">
        <f t="shared" si="16"/>
        <v>6</v>
      </c>
      <c r="M143" s="129">
        <v>2</v>
      </c>
      <c r="N143" s="129">
        <v>4</v>
      </c>
      <c r="O143" s="124"/>
      <c r="P143" s="130">
        <f t="shared" si="17"/>
        <v>6</v>
      </c>
      <c r="Q143" s="131">
        <f t="shared" si="18"/>
        <v>8</v>
      </c>
    </row>
    <row r="144" spans="1:17" ht="16.5">
      <c r="A144" s="436"/>
      <c r="B144" s="124" t="s">
        <v>304</v>
      </c>
      <c r="C144" s="125"/>
      <c r="D144" s="126" t="str">
        <f t="shared" si="14"/>
        <v>Pieza de 2inX4inX8_Pies</v>
      </c>
      <c r="E144" s="127" t="s">
        <v>137</v>
      </c>
      <c r="F144" s="128">
        <v>2</v>
      </c>
      <c r="G144" s="124"/>
      <c r="H144" s="129">
        <v>1.5</v>
      </c>
      <c r="I144" s="129">
        <v>3.5</v>
      </c>
      <c r="J144" s="129">
        <v>91.28</v>
      </c>
      <c r="K144" s="129">
        <f t="shared" si="15"/>
        <v>96</v>
      </c>
      <c r="L144" s="130">
        <f t="shared" si="16"/>
        <v>8</v>
      </c>
      <c r="M144" s="129">
        <v>2</v>
      </c>
      <c r="N144" s="129">
        <v>4</v>
      </c>
      <c r="O144" s="124"/>
      <c r="P144" s="130">
        <f t="shared" si="17"/>
        <v>8</v>
      </c>
      <c r="Q144" s="131">
        <f t="shared" si="18"/>
        <v>10.666666666666666</v>
      </c>
    </row>
    <row r="145" spans="1:17" ht="16.5">
      <c r="A145" s="436"/>
      <c r="B145" s="124" t="s">
        <v>305</v>
      </c>
      <c r="C145" s="125"/>
      <c r="D145" s="126" t="str">
        <f t="shared" si="14"/>
        <v>Pieza de 2inX4inX2_Pies</v>
      </c>
      <c r="E145" s="127" t="s">
        <v>137</v>
      </c>
      <c r="F145" s="128">
        <v>4</v>
      </c>
      <c r="G145" s="124"/>
      <c r="H145" s="129">
        <v>1.5</v>
      </c>
      <c r="I145" s="129">
        <v>3.5</v>
      </c>
      <c r="J145" s="129">
        <v>12.85</v>
      </c>
      <c r="K145" s="129">
        <f t="shared" si="15"/>
        <v>24</v>
      </c>
      <c r="L145" s="130">
        <f t="shared" si="16"/>
        <v>2</v>
      </c>
      <c r="M145" s="129">
        <v>2</v>
      </c>
      <c r="N145" s="129">
        <v>4</v>
      </c>
      <c r="O145" s="124"/>
      <c r="P145" s="130">
        <f t="shared" si="17"/>
        <v>2</v>
      </c>
      <c r="Q145" s="131">
        <f t="shared" si="18"/>
        <v>5.333333333333333</v>
      </c>
    </row>
    <row r="146" spans="1:17" ht="16.5">
      <c r="A146" s="436"/>
      <c r="B146" s="124" t="s">
        <v>306</v>
      </c>
      <c r="C146" s="125"/>
      <c r="D146" s="126" t="str">
        <f t="shared" si="14"/>
        <v>Pieza de 2inX4inX2_Pies</v>
      </c>
      <c r="E146" s="127" t="s">
        <v>137</v>
      </c>
      <c r="F146" s="128">
        <v>4</v>
      </c>
      <c r="G146" s="124"/>
      <c r="H146" s="129">
        <v>1.5</v>
      </c>
      <c r="I146" s="129">
        <v>3.5</v>
      </c>
      <c r="J146" s="129">
        <v>12.1</v>
      </c>
      <c r="K146" s="129">
        <f t="shared" si="15"/>
        <v>24</v>
      </c>
      <c r="L146" s="130">
        <f t="shared" si="16"/>
        <v>2</v>
      </c>
      <c r="M146" s="129">
        <v>2</v>
      </c>
      <c r="N146" s="129">
        <v>4</v>
      </c>
      <c r="O146" s="124"/>
      <c r="P146" s="130">
        <f t="shared" si="17"/>
        <v>2</v>
      </c>
      <c r="Q146" s="131">
        <f t="shared" si="18"/>
        <v>5.333333333333333</v>
      </c>
    </row>
    <row r="147" spans="1:17" ht="16.5">
      <c r="A147" s="436"/>
      <c r="B147" s="124" t="s">
        <v>293</v>
      </c>
      <c r="C147" s="125"/>
      <c r="D147" s="126" t="str">
        <f t="shared" si="14"/>
        <v>Pieza de 2inX4inX11_Pies</v>
      </c>
      <c r="E147" s="127" t="s">
        <v>137</v>
      </c>
      <c r="F147" s="128">
        <v>1</v>
      </c>
      <c r="G147" s="124"/>
      <c r="H147" s="129">
        <v>1.5</v>
      </c>
      <c r="I147" s="129">
        <v>3.5</v>
      </c>
      <c r="J147" s="129">
        <v>124.5</v>
      </c>
      <c r="K147" s="129">
        <f t="shared" si="15"/>
        <v>132</v>
      </c>
      <c r="L147" s="130">
        <f t="shared" si="16"/>
        <v>11</v>
      </c>
      <c r="M147" s="129">
        <v>2</v>
      </c>
      <c r="N147" s="129">
        <v>4</v>
      </c>
      <c r="O147" s="124"/>
      <c r="P147" s="130">
        <f t="shared" si="17"/>
        <v>11</v>
      </c>
      <c r="Q147" s="131">
        <f t="shared" si="18"/>
        <v>7.333333333333333</v>
      </c>
    </row>
    <row r="148" spans="1:17" ht="16.5">
      <c r="A148" s="436"/>
      <c r="B148" s="124" t="s">
        <v>294</v>
      </c>
      <c r="C148" s="125"/>
      <c r="D148" s="126" t="str">
        <f t="shared" si="14"/>
        <v>Pieza de 2inX4inX2_Pies</v>
      </c>
      <c r="E148" s="127" t="s">
        <v>137</v>
      </c>
      <c r="F148" s="128">
        <v>2</v>
      </c>
      <c r="G148" s="124"/>
      <c r="H148" s="129">
        <v>1.5</v>
      </c>
      <c r="I148" s="129">
        <v>3.5</v>
      </c>
      <c r="J148" s="129">
        <v>17.100000000000001</v>
      </c>
      <c r="K148" s="129">
        <f t="shared" si="15"/>
        <v>24</v>
      </c>
      <c r="L148" s="130">
        <f t="shared" si="16"/>
        <v>2</v>
      </c>
      <c r="M148" s="129">
        <v>2</v>
      </c>
      <c r="N148" s="129">
        <v>4</v>
      </c>
      <c r="O148" s="124"/>
      <c r="P148" s="130">
        <f t="shared" si="17"/>
        <v>2</v>
      </c>
      <c r="Q148" s="131">
        <f t="shared" si="18"/>
        <v>2.6666666666666665</v>
      </c>
    </row>
    <row r="149" spans="1:17" ht="16.5">
      <c r="A149" s="436"/>
      <c r="B149" s="124" t="s">
        <v>295</v>
      </c>
      <c r="C149" s="125"/>
      <c r="D149" s="126" t="str">
        <f t="shared" si="14"/>
        <v>Pieza de 2inX4inX2_Pies</v>
      </c>
      <c r="E149" s="127" t="s">
        <v>137</v>
      </c>
      <c r="F149" s="128">
        <v>1</v>
      </c>
      <c r="G149" s="124"/>
      <c r="H149" s="129">
        <v>1.5</v>
      </c>
      <c r="I149" s="129">
        <v>3.5</v>
      </c>
      <c r="J149" s="129">
        <v>12.57</v>
      </c>
      <c r="K149" s="129">
        <f t="shared" si="15"/>
        <v>24</v>
      </c>
      <c r="L149" s="130">
        <f t="shared" si="16"/>
        <v>2</v>
      </c>
      <c r="M149" s="129">
        <v>2</v>
      </c>
      <c r="N149" s="129">
        <v>4</v>
      </c>
      <c r="O149" s="124"/>
      <c r="P149" s="130">
        <f t="shared" si="17"/>
        <v>2</v>
      </c>
      <c r="Q149" s="131">
        <f t="shared" si="18"/>
        <v>1.3333333333333333</v>
      </c>
    </row>
    <row r="150" spans="1:17" ht="16.5">
      <c r="A150" s="436"/>
      <c r="B150" s="124" t="s">
        <v>296</v>
      </c>
      <c r="C150" s="125"/>
      <c r="D150" s="126" t="str">
        <f t="shared" si="14"/>
        <v>Pieza de 2inX4inX1_Pies</v>
      </c>
      <c r="E150" s="127" t="s">
        <v>137</v>
      </c>
      <c r="F150" s="128">
        <v>1</v>
      </c>
      <c r="G150" s="124"/>
      <c r="H150" s="129">
        <v>1.5</v>
      </c>
      <c r="I150" s="129">
        <v>3.5</v>
      </c>
      <c r="J150" s="129">
        <v>7.6</v>
      </c>
      <c r="K150" s="129">
        <f t="shared" si="15"/>
        <v>12</v>
      </c>
      <c r="L150" s="130">
        <f t="shared" si="16"/>
        <v>1</v>
      </c>
      <c r="M150" s="129">
        <v>2</v>
      </c>
      <c r="N150" s="129">
        <v>4</v>
      </c>
      <c r="O150" s="124"/>
      <c r="P150" s="130">
        <f t="shared" si="17"/>
        <v>1</v>
      </c>
      <c r="Q150" s="131">
        <f t="shared" si="18"/>
        <v>0.66666666666666663</v>
      </c>
    </row>
    <row r="151" spans="1:17" ht="17.25" thickBot="1">
      <c r="A151" s="437"/>
      <c r="B151" s="133" t="s">
        <v>297</v>
      </c>
      <c r="C151" s="134"/>
      <c r="D151" s="135" t="str">
        <f t="shared" si="14"/>
        <v>Pieza de 2inX4inX1_Pies</v>
      </c>
      <c r="E151" s="136" t="s">
        <v>137</v>
      </c>
      <c r="F151" s="137">
        <v>1</v>
      </c>
      <c r="G151" s="133"/>
      <c r="H151" s="138">
        <v>1.5</v>
      </c>
      <c r="I151" s="138">
        <v>3.5</v>
      </c>
      <c r="J151" s="138">
        <v>2.7</v>
      </c>
      <c r="K151" s="138">
        <f t="shared" si="15"/>
        <v>12</v>
      </c>
      <c r="L151" s="139">
        <f t="shared" si="16"/>
        <v>1</v>
      </c>
      <c r="M151" s="138">
        <v>2</v>
      </c>
      <c r="N151" s="138">
        <v>4</v>
      </c>
      <c r="O151" s="133"/>
      <c r="P151" s="139">
        <f t="shared" si="17"/>
        <v>1</v>
      </c>
      <c r="Q151" s="140">
        <f t="shared" si="18"/>
        <v>0.66666666666666663</v>
      </c>
    </row>
    <row r="152" spans="1:17" ht="16.5" thickBot="1">
      <c r="A152" s="438" t="s">
        <v>142</v>
      </c>
      <c r="B152" s="439"/>
      <c r="C152" s="439"/>
      <c r="D152" s="439"/>
      <c r="E152" s="439"/>
      <c r="F152" s="440"/>
      <c r="G152" s="441"/>
      <c r="H152" s="442"/>
      <c r="I152" s="442"/>
      <c r="J152" s="442"/>
      <c r="K152" s="442"/>
      <c r="L152" s="443"/>
      <c r="M152" s="441"/>
      <c r="N152" s="442"/>
      <c r="O152" s="442"/>
      <c r="P152" s="443"/>
      <c r="Q152" s="141">
        <f>+SUM(Q153)</f>
        <v>120</v>
      </c>
    </row>
    <row r="153" spans="1:17" ht="17.25" thickBot="1">
      <c r="A153" s="142"/>
      <c r="B153" s="142" t="s">
        <v>307</v>
      </c>
      <c r="C153" s="143"/>
      <c r="D153" s="144" t="str">
        <f>+IF(_xlfn.NUMBERVALUE(O153)=0,CONCATENATE("Pieza de ",M153,"inX",N153,"inX",P153,"_Pies"),CONCATENATE("Rollizo de ",O153,"''ØX",P153,"_Pies"))</f>
        <v>Pieza de 2inX6inX15_Pies</v>
      </c>
      <c r="E153" s="145" t="s">
        <v>137</v>
      </c>
      <c r="F153" s="146">
        <v>8</v>
      </c>
      <c r="G153" s="142"/>
      <c r="H153" s="147">
        <v>1.5</v>
      </c>
      <c r="I153" s="147">
        <v>5.5</v>
      </c>
      <c r="J153" s="147">
        <v>171.25</v>
      </c>
      <c r="K153" s="147">
        <f>+L153*12</f>
        <v>180</v>
      </c>
      <c r="L153" s="148">
        <f>ROUNDUP(J153/12,0)</f>
        <v>15</v>
      </c>
      <c r="M153" s="147">
        <v>2</v>
      </c>
      <c r="N153" s="147">
        <v>6</v>
      </c>
      <c r="O153" s="142"/>
      <c r="P153" s="148">
        <f>+L153</f>
        <v>15</v>
      </c>
      <c r="Q153" s="149">
        <f>F153*M153*N153*P153/12</f>
        <v>120</v>
      </c>
    </row>
    <row r="154" spans="1:17" ht="16.5" thickBot="1">
      <c r="A154" s="444" t="s">
        <v>145</v>
      </c>
      <c r="B154" s="445"/>
      <c r="C154" s="445"/>
      <c r="D154" s="445"/>
      <c r="E154" s="445"/>
      <c r="F154" s="446"/>
      <c r="G154" s="447"/>
      <c r="H154" s="448"/>
      <c r="I154" s="448"/>
      <c r="J154" s="448"/>
      <c r="K154" s="448"/>
      <c r="L154" s="449"/>
      <c r="M154" s="447"/>
      <c r="N154" s="448"/>
      <c r="O154" s="448"/>
      <c r="P154" s="449"/>
      <c r="Q154" s="115">
        <f>+SUM(Q155:Q156)</f>
        <v>393.75</v>
      </c>
    </row>
    <row r="155" spans="1:17" ht="16.5">
      <c r="A155" s="453"/>
      <c r="B155" s="116" t="s">
        <v>308</v>
      </c>
      <c r="C155" s="117"/>
      <c r="D155" s="118" t="str">
        <f>+IF(_xlfn.NUMBERVALUE(O155)=0,CONCATENATE("Pieza de ",M155,"inX",N155,"inX",P155,"_Pies"),CONCATENATE("Rollizo de ",O155,"''ØX",P155,"_Pies"))</f>
        <v>Pieza de 1,25inX3,5inX5_Pies</v>
      </c>
      <c r="E155" s="119" t="s">
        <v>309</v>
      </c>
      <c r="F155" s="120">
        <v>120</v>
      </c>
      <c r="G155" s="116"/>
      <c r="H155" s="121">
        <v>1</v>
      </c>
      <c r="I155" s="121">
        <v>3</v>
      </c>
      <c r="J155" s="121">
        <v>53.67</v>
      </c>
      <c r="K155" s="121">
        <f>+L155*12</f>
        <v>60</v>
      </c>
      <c r="L155" s="122">
        <f>ROUNDUP(J155/12,0)</f>
        <v>5</v>
      </c>
      <c r="M155" s="121">
        <v>1.25</v>
      </c>
      <c r="N155" s="121">
        <v>3.5</v>
      </c>
      <c r="O155" s="116"/>
      <c r="P155" s="122">
        <f>+L155</f>
        <v>5</v>
      </c>
      <c r="Q155" s="123">
        <f>F155*M155*N155*P155/12</f>
        <v>218.75</v>
      </c>
    </row>
    <row r="156" spans="1:17" ht="17.25" thickBot="1">
      <c r="A156" s="454"/>
      <c r="B156" s="133" t="s">
        <v>310</v>
      </c>
      <c r="C156" s="134"/>
      <c r="D156" s="135" t="str">
        <f>+IF(_xlfn.NUMBERVALUE(O156)=0,CONCATENATE("Pieza de ",M156,"inX",N156,"inX",P156,"_Pies"),CONCATENATE("Rollizo de ",O156,"''ØX",P156,"_Pies"))</f>
        <v>Pieza de 1,25inX3,5inX8_Pies</v>
      </c>
      <c r="E156" s="136" t="s">
        <v>309</v>
      </c>
      <c r="F156" s="137">
        <v>60</v>
      </c>
      <c r="G156" s="133"/>
      <c r="H156" s="138">
        <v>1</v>
      </c>
      <c r="I156" s="138">
        <v>3</v>
      </c>
      <c r="J156" s="138">
        <v>96</v>
      </c>
      <c r="K156" s="138">
        <f>+L156*12</f>
        <v>96</v>
      </c>
      <c r="L156" s="139">
        <f>ROUNDUP(J156/12,0)</f>
        <v>8</v>
      </c>
      <c r="M156" s="138">
        <v>1.25</v>
      </c>
      <c r="N156" s="138">
        <v>3.5</v>
      </c>
      <c r="O156" s="133"/>
      <c r="P156" s="139">
        <f>+L156</f>
        <v>8</v>
      </c>
      <c r="Q156" s="140">
        <f>F156*M156*N156*P156/12</f>
        <v>175</v>
      </c>
    </row>
    <row r="157" spans="1:17" ht="16.5" thickBot="1">
      <c r="A157" s="438" t="s">
        <v>7</v>
      </c>
      <c r="B157" s="439"/>
      <c r="C157" s="439"/>
      <c r="D157" s="439"/>
      <c r="E157" s="439"/>
      <c r="F157" s="440"/>
      <c r="G157" s="441"/>
      <c r="H157" s="442"/>
      <c r="I157" s="442"/>
      <c r="J157" s="442"/>
      <c r="K157" s="442"/>
      <c r="L157" s="443"/>
      <c r="M157" s="441"/>
      <c r="N157" s="442"/>
      <c r="O157" s="442"/>
      <c r="P157" s="443"/>
      <c r="Q157" s="141">
        <f>+SUM(Q158:Q161)</f>
        <v>190</v>
      </c>
    </row>
    <row r="158" spans="1:17" ht="16.5">
      <c r="A158" s="453"/>
      <c r="B158" s="116" t="s">
        <v>311</v>
      </c>
      <c r="C158" s="117"/>
      <c r="D158" s="118" t="str">
        <f>+IF(_xlfn.NUMBERVALUE(O158)=0,CONCATENATE("Pieza de ",M158,"inX",N158,"inX",P158,"_Pies"),CONCATENATE("Rollizo de ",O158,"''ØX",P158,"_Pies"))</f>
        <v>Pieza de 2inX6inX10_Pies</v>
      </c>
      <c r="E158" s="119" t="s">
        <v>137</v>
      </c>
      <c r="F158" s="120">
        <v>3</v>
      </c>
      <c r="G158" s="116"/>
      <c r="H158" s="121">
        <v>1.5</v>
      </c>
      <c r="I158" s="121">
        <v>5.5</v>
      </c>
      <c r="J158" s="121">
        <v>118.11</v>
      </c>
      <c r="K158" s="121">
        <f>+L158*12</f>
        <v>120</v>
      </c>
      <c r="L158" s="122">
        <f>ROUNDUP(J158/12,0)</f>
        <v>10</v>
      </c>
      <c r="M158" s="121">
        <v>2</v>
      </c>
      <c r="N158" s="121">
        <v>6</v>
      </c>
      <c r="O158" s="116"/>
      <c r="P158" s="122">
        <f>+L158</f>
        <v>10</v>
      </c>
      <c r="Q158" s="123">
        <f>F158*M158*N158*P158/12</f>
        <v>30</v>
      </c>
    </row>
    <row r="159" spans="1:17" ht="16.5">
      <c r="A159" s="455"/>
      <c r="B159" s="124" t="s">
        <v>312</v>
      </c>
      <c r="C159" s="125"/>
      <c r="D159" s="126" t="str">
        <f>+IF(_xlfn.NUMBERVALUE(O159)=0,CONCATENATE("Pieza de ",M159,"inX",N159,"inX",P159,"_Pies"),CONCATENATE("Rollizo de ",O159,"''ØX",P159,"_Pies"))</f>
        <v>Pieza de 2inX6inX8_Pies</v>
      </c>
      <c r="E159" s="127" t="s">
        <v>137</v>
      </c>
      <c r="F159" s="128">
        <v>6</v>
      </c>
      <c r="G159" s="124"/>
      <c r="H159" s="129">
        <v>1.5</v>
      </c>
      <c r="I159" s="129">
        <v>5.5</v>
      </c>
      <c r="J159" s="129">
        <v>84.65</v>
      </c>
      <c r="K159" s="129">
        <f>+L159*12</f>
        <v>96</v>
      </c>
      <c r="L159" s="130">
        <f>ROUNDUP(J159/12,0)</f>
        <v>8</v>
      </c>
      <c r="M159" s="129">
        <v>2</v>
      </c>
      <c r="N159" s="129">
        <v>6</v>
      </c>
      <c r="O159" s="124"/>
      <c r="P159" s="130">
        <f>+L159</f>
        <v>8</v>
      </c>
      <c r="Q159" s="131">
        <f>F159*M159*N159*P159/12</f>
        <v>48</v>
      </c>
    </row>
    <row r="160" spans="1:17" ht="16.5">
      <c r="A160" s="455"/>
      <c r="B160" s="124" t="s">
        <v>313</v>
      </c>
      <c r="C160" s="125"/>
      <c r="D160" s="126" t="str">
        <f>+IF(_xlfn.NUMBERVALUE(O160)=0,CONCATENATE("Pieza de ",M160,"inX",N160,"inX",P160,"_Pies"),CONCATENATE("Rollizo de ",O160,"''ØX",P160,"_Pies"))</f>
        <v>Pieza de 2inX6inX3_Pies</v>
      </c>
      <c r="E160" s="127" t="s">
        <v>137</v>
      </c>
      <c r="F160" s="128">
        <v>16</v>
      </c>
      <c r="G160" s="124"/>
      <c r="H160" s="129">
        <v>1.5</v>
      </c>
      <c r="I160" s="129">
        <v>5.5</v>
      </c>
      <c r="J160" s="129">
        <v>29.53</v>
      </c>
      <c r="K160" s="129">
        <f>+L160*12</f>
        <v>36</v>
      </c>
      <c r="L160" s="130">
        <f>ROUNDUP(J160/12,0)</f>
        <v>3</v>
      </c>
      <c r="M160" s="129">
        <v>2</v>
      </c>
      <c r="N160" s="129">
        <v>6</v>
      </c>
      <c r="O160" s="124"/>
      <c r="P160" s="130">
        <f>+L160</f>
        <v>3</v>
      </c>
      <c r="Q160" s="131">
        <f>F160*M160*N160*P160/12</f>
        <v>48</v>
      </c>
    </row>
    <row r="161" spans="1:17" ht="17.25" thickBot="1">
      <c r="A161" s="454"/>
      <c r="B161" s="133" t="s">
        <v>314</v>
      </c>
      <c r="C161" s="134"/>
      <c r="D161" s="135" t="str">
        <f>+IF(_xlfn.NUMBERVALUE(O161)=0,CONCATENATE("Pieza de ",M161,"inX",N161,"inX",P161,"_Pies"),CONCATENATE("Rollizo de ",O161,"''ØX",P161,"_Pies"))</f>
        <v>Pieza de 2inX6inX8_Pies</v>
      </c>
      <c r="E161" s="136" t="s">
        <v>137</v>
      </c>
      <c r="F161" s="137">
        <v>8</v>
      </c>
      <c r="G161" s="133"/>
      <c r="H161" s="138">
        <v>1.5</v>
      </c>
      <c r="I161" s="138">
        <v>5.5</v>
      </c>
      <c r="J161" s="138">
        <v>84.65</v>
      </c>
      <c r="K161" s="138">
        <f>+L161*12</f>
        <v>96</v>
      </c>
      <c r="L161" s="139">
        <f>ROUNDUP(J161/12,0)</f>
        <v>8</v>
      </c>
      <c r="M161" s="138">
        <v>2</v>
      </c>
      <c r="N161" s="138">
        <v>6</v>
      </c>
      <c r="O161" s="133"/>
      <c r="P161" s="139">
        <f>+L161</f>
        <v>8</v>
      </c>
      <c r="Q161" s="140">
        <f>F161*M161*N161*P161/12</f>
        <v>64</v>
      </c>
    </row>
    <row r="162" spans="1:17" ht="16.5" thickBot="1">
      <c r="A162" s="438" t="s">
        <v>9</v>
      </c>
      <c r="B162" s="439"/>
      <c r="C162" s="439"/>
      <c r="D162" s="439"/>
      <c r="E162" s="439"/>
      <c r="F162" s="440"/>
      <c r="G162" s="441"/>
      <c r="H162" s="442"/>
      <c r="I162" s="442"/>
      <c r="J162" s="442"/>
      <c r="K162" s="442"/>
      <c r="L162" s="443"/>
      <c r="M162" s="441"/>
      <c r="N162" s="442"/>
      <c r="O162" s="442"/>
      <c r="P162" s="443"/>
      <c r="Q162" s="141">
        <f>+SUM(Q163:Q166)</f>
        <v>42.333333333333336</v>
      </c>
    </row>
    <row r="163" spans="1:17" ht="16.5">
      <c r="A163" s="435" t="s">
        <v>315</v>
      </c>
      <c r="B163" s="116" t="s">
        <v>316</v>
      </c>
      <c r="C163" s="117"/>
      <c r="D163" s="118" t="str">
        <f t="shared" ref="D163:D174" si="19">+IF(_xlfn.NUMBERVALUE(O163)=0,CONCATENATE("Pieza de ",M163,"inX",N163,"inX",P163,"_Pies"),CONCATENATE("Rollizo de ",O163,"''ØX",P163,"_Pies"))</f>
        <v>Pieza de 1inX3,5inX6_Pies</v>
      </c>
      <c r="E163" s="119" t="s">
        <v>317</v>
      </c>
      <c r="F163" s="120">
        <v>16</v>
      </c>
      <c r="G163" s="116"/>
      <c r="H163" s="121">
        <v>0.75</v>
      </c>
      <c r="I163" s="121">
        <v>3</v>
      </c>
      <c r="J163" s="121">
        <v>60.44</v>
      </c>
      <c r="K163" s="121">
        <f t="shared" ref="K163:K174" si="20">+L163*12</f>
        <v>72</v>
      </c>
      <c r="L163" s="122">
        <f t="shared" ref="L163:L174" si="21">ROUNDUP(J163/12,0)</f>
        <v>6</v>
      </c>
      <c r="M163" s="121">
        <v>1</v>
      </c>
      <c r="N163" s="121">
        <v>3.5</v>
      </c>
      <c r="O163" s="116"/>
      <c r="P163" s="122">
        <f t="shared" ref="P163:P174" si="22">+L163</f>
        <v>6</v>
      </c>
      <c r="Q163" s="123">
        <f t="shared" ref="Q163:Q174" si="23">F163*M163*N163*P163/12</f>
        <v>28</v>
      </c>
    </row>
    <row r="164" spans="1:17" ht="16.5">
      <c r="A164" s="436"/>
      <c r="B164" s="124" t="s">
        <v>318</v>
      </c>
      <c r="C164" s="125"/>
      <c r="D164" s="126" t="str">
        <f t="shared" si="19"/>
        <v>Pieza de 1,25inX4inX6_Pies</v>
      </c>
      <c r="E164" s="127" t="s">
        <v>317</v>
      </c>
      <c r="F164" s="128">
        <v>2</v>
      </c>
      <c r="G164" s="124"/>
      <c r="H164" s="129">
        <v>1</v>
      </c>
      <c r="I164" s="129">
        <v>3.5</v>
      </c>
      <c r="J164" s="129">
        <v>62.43</v>
      </c>
      <c r="K164" s="129">
        <f t="shared" si="20"/>
        <v>72</v>
      </c>
      <c r="L164" s="130">
        <f t="shared" si="21"/>
        <v>6</v>
      </c>
      <c r="M164" s="129">
        <v>1.25</v>
      </c>
      <c r="N164" s="129">
        <v>4</v>
      </c>
      <c r="O164" s="124"/>
      <c r="P164" s="130">
        <f t="shared" si="22"/>
        <v>6</v>
      </c>
      <c r="Q164" s="131">
        <f t="shared" si="23"/>
        <v>5</v>
      </c>
    </row>
    <row r="165" spans="1:17" ht="16.5">
      <c r="A165" s="436"/>
      <c r="B165" s="124" t="s">
        <v>319</v>
      </c>
      <c r="C165" s="125"/>
      <c r="D165" s="126" t="str">
        <f t="shared" si="19"/>
        <v>Pieza de 1,25inX4inX4_Pies</v>
      </c>
      <c r="E165" s="127" t="s">
        <v>317</v>
      </c>
      <c r="F165" s="128">
        <v>2</v>
      </c>
      <c r="G165" s="124"/>
      <c r="H165" s="129">
        <v>1</v>
      </c>
      <c r="I165" s="129">
        <v>3.5</v>
      </c>
      <c r="J165" s="129">
        <v>44.06</v>
      </c>
      <c r="K165" s="129">
        <f t="shared" si="20"/>
        <v>48</v>
      </c>
      <c r="L165" s="130">
        <f t="shared" si="21"/>
        <v>4</v>
      </c>
      <c r="M165" s="129">
        <v>1.25</v>
      </c>
      <c r="N165" s="129">
        <v>4</v>
      </c>
      <c r="O165" s="124"/>
      <c r="P165" s="130">
        <f t="shared" si="22"/>
        <v>4</v>
      </c>
      <c r="Q165" s="131">
        <f t="shared" si="23"/>
        <v>3.3333333333333335</v>
      </c>
    </row>
    <row r="166" spans="1:17" ht="17.25" thickBot="1">
      <c r="A166" s="437"/>
      <c r="B166" s="133" t="s">
        <v>320</v>
      </c>
      <c r="C166" s="134"/>
      <c r="D166" s="135" t="str">
        <f t="shared" si="19"/>
        <v>Pieza de 2inX6inX6_Pies</v>
      </c>
      <c r="E166" s="136" t="s">
        <v>317</v>
      </c>
      <c r="F166" s="137">
        <v>1</v>
      </c>
      <c r="G166" s="133"/>
      <c r="H166" s="138">
        <v>1.5</v>
      </c>
      <c r="I166" s="138">
        <v>5.5</v>
      </c>
      <c r="J166" s="138">
        <v>62.43</v>
      </c>
      <c r="K166" s="138">
        <f t="shared" si="20"/>
        <v>72</v>
      </c>
      <c r="L166" s="139">
        <f t="shared" si="21"/>
        <v>6</v>
      </c>
      <c r="M166" s="138">
        <v>2</v>
      </c>
      <c r="N166" s="138">
        <v>6</v>
      </c>
      <c r="O166" s="133"/>
      <c r="P166" s="139">
        <f t="shared" si="22"/>
        <v>6</v>
      </c>
      <c r="Q166" s="140">
        <f t="shared" si="23"/>
        <v>6</v>
      </c>
    </row>
    <row r="167" spans="1:17" ht="16.5">
      <c r="A167" s="435" t="s">
        <v>321</v>
      </c>
      <c r="B167" s="116" t="s">
        <v>316</v>
      </c>
      <c r="C167" s="117"/>
      <c r="D167" s="118" t="str">
        <f t="shared" si="19"/>
        <v>Pieza de 1inX3,5inX3_Pies</v>
      </c>
      <c r="E167" s="119" t="s">
        <v>317</v>
      </c>
      <c r="F167" s="120">
        <v>16</v>
      </c>
      <c r="G167" s="116"/>
      <c r="H167" s="121">
        <v>0.75</v>
      </c>
      <c r="I167" s="121">
        <v>3</v>
      </c>
      <c r="J167" s="121">
        <v>28.44</v>
      </c>
      <c r="K167" s="121">
        <f t="shared" si="20"/>
        <v>36</v>
      </c>
      <c r="L167" s="122">
        <f t="shared" si="21"/>
        <v>3</v>
      </c>
      <c r="M167" s="121">
        <v>1</v>
      </c>
      <c r="N167" s="121">
        <v>3.5</v>
      </c>
      <c r="O167" s="116"/>
      <c r="P167" s="122">
        <f t="shared" si="22"/>
        <v>3</v>
      </c>
      <c r="Q167" s="123">
        <f t="shared" si="23"/>
        <v>14</v>
      </c>
    </row>
    <row r="168" spans="1:17" ht="16.5">
      <c r="A168" s="436"/>
      <c r="B168" s="124" t="s">
        <v>318</v>
      </c>
      <c r="C168" s="125"/>
      <c r="D168" s="126" t="str">
        <f t="shared" si="19"/>
        <v>Pieza de 1,25inX4inX3_Pies</v>
      </c>
      <c r="E168" s="127" t="s">
        <v>317</v>
      </c>
      <c r="F168" s="128">
        <v>2</v>
      </c>
      <c r="G168" s="124"/>
      <c r="H168" s="129">
        <v>1</v>
      </c>
      <c r="I168" s="129">
        <v>3.5</v>
      </c>
      <c r="J168" s="129">
        <v>30.43</v>
      </c>
      <c r="K168" s="129">
        <f t="shared" si="20"/>
        <v>36</v>
      </c>
      <c r="L168" s="130">
        <f t="shared" si="21"/>
        <v>3</v>
      </c>
      <c r="M168" s="129">
        <v>1.25</v>
      </c>
      <c r="N168" s="129">
        <v>4</v>
      </c>
      <c r="O168" s="124"/>
      <c r="P168" s="130">
        <f t="shared" si="22"/>
        <v>3</v>
      </c>
      <c r="Q168" s="131">
        <f t="shared" si="23"/>
        <v>2.5</v>
      </c>
    </row>
    <row r="169" spans="1:17" ht="16.5">
      <c r="A169" s="436"/>
      <c r="B169" s="124" t="s">
        <v>319</v>
      </c>
      <c r="C169" s="125"/>
      <c r="D169" s="126" t="str">
        <f t="shared" si="19"/>
        <v>Pieza de 1,25inX4inX4_Pies</v>
      </c>
      <c r="E169" s="127" t="s">
        <v>317</v>
      </c>
      <c r="F169" s="128">
        <v>2</v>
      </c>
      <c r="G169" s="124"/>
      <c r="H169" s="129">
        <v>1</v>
      </c>
      <c r="I169" s="129">
        <v>3.5</v>
      </c>
      <c r="J169" s="129">
        <v>44.06</v>
      </c>
      <c r="K169" s="129">
        <f t="shared" si="20"/>
        <v>48</v>
      </c>
      <c r="L169" s="130">
        <f t="shared" si="21"/>
        <v>4</v>
      </c>
      <c r="M169" s="129">
        <v>1.25</v>
      </c>
      <c r="N169" s="129">
        <v>4</v>
      </c>
      <c r="O169" s="124"/>
      <c r="P169" s="130">
        <f t="shared" si="22"/>
        <v>4</v>
      </c>
      <c r="Q169" s="131">
        <f t="shared" si="23"/>
        <v>3.3333333333333335</v>
      </c>
    </row>
    <row r="170" spans="1:17" ht="17.25" thickBot="1">
      <c r="A170" s="437"/>
      <c r="B170" s="133" t="s">
        <v>320</v>
      </c>
      <c r="C170" s="134"/>
      <c r="D170" s="135" t="str">
        <f t="shared" si="19"/>
        <v>Pieza de 2inX6inX3_Pies</v>
      </c>
      <c r="E170" s="136" t="s">
        <v>317</v>
      </c>
      <c r="F170" s="137">
        <v>1</v>
      </c>
      <c r="G170" s="133"/>
      <c r="H170" s="138">
        <v>1.5</v>
      </c>
      <c r="I170" s="138">
        <v>5.5</v>
      </c>
      <c r="J170" s="138">
        <v>30.43</v>
      </c>
      <c r="K170" s="138">
        <f t="shared" si="20"/>
        <v>36</v>
      </c>
      <c r="L170" s="139">
        <f t="shared" si="21"/>
        <v>3</v>
      </c>
      <c r="M170" s="138">
        <v>2</v>
      </c>
      <c r="N170" s="138">
        <v>6</v>
      </c>
      <c r="O170" s="133"/>
      <c r="P170" s="139">
        <f t="shared" si="22"/>
        <v>3</v>
      </c>
      <c r="Q170" s="140">
        <f t="shared" si="23"/>
        <v>3</v>
      </c>
    </row>
    <row r="171" spans="1:17" ht="16.5">
      <c r="A171" s="436" t="s">
        <v>322</v>
      </c>
      <c r="B171" s="142" t="s">
        <v>316</v>
      </c>
      <c r="C171" s="143"/>
      <c r="D171" s="144" t="str">
        <f t="shared" si="19"/>
        <v>Pieza de 1inX3,5inX3_Pies</v>
      </c>
      <c r="E171" s="145" t="s">
        <v>317</v>
      </c>
      <c r="F171" s="146">
        <v>16</v>
      </c>
      <c r="G171" s="142"/>
      <c r="H171" s="121">
        <v>0.75</v>
      </c>
      <c r="I171" s="121">
        <v>3</v>
      </c>
      <c r="J171" s="147">
        <v>28.44</v>
      </c>
      <c r="K171" s="147">
        <f t="shared" si="20"/>
        <v>36</v>
      </c>
      <c r="L171" s="148">
        <f t="shared" si="21"/>
        <v>3</v>
      </c>
      <c r="M171" s="121">
        <v>1</v>
      </c>
      <c r="N171" s="121">
        <v>3.5</v>
      </c>
      <c r="O171" s="142"/>
      <c r="P171" s="148">
        <f t="shared" si="22"/>
        <v>3</v>
      </c>
      <c r="Q171" s="150">
        <f t="shared" si="23"/>
        <v>14</v>
      </c>
    </row>
    <row r="172" spans="1:17" ht="16.5">
      <c r="A172" s="436"/>
      <c r="B172" s="124" t="s">
        <v>318</v>
      </c>
      <c r="C172" s="125"/>
      <c r="D172" s="126" t="str">
        <f t="shared" si="19"/>
        <v>Pieza de 1,25inX4inX3_Pies</v>
      </c>
      <c r="E172" s="127" t="s">
        <v>317</v>
      </c>
      <c r="F172" s="128">
        <v>2</v>
      </c>
      <c r="G172" s="124"/>
      <c r="H172" s="129">
        <v>1</v>
      </c>
      <c r="I172" s="129">
        <v>3.5</v>
      </c>
      <c r="J172" s="129">
        <v>30.43</v>
      </c>
      <c r="K172" s="129">
        <f t="shared" si="20"/>
        <v>36</v>
      </c>
      <c r="L172" s="130">
        <f t="shared" si="21"/>
        <v>3</v>
      </c>
      <c r="M172" s="129">
        <v>1.25</v>
      </c>
      <c r="N172" s="129">
        <v>4</v>
      </c>
      <c r="O172" s="124"/>
      <c r="P172" s="130">
        <f t="shared" si="22"/>
        <v>3</v>
      </c>
      <c r="Q172" s="131">
        <f t="shared" si="23"/>
        <v>2.5</v>
      </c>
    </row>
    <row r="173" spans="1:17" ht="16.5">
      <c r="A173" s="436"/>
      <c r="B173" s="124" t="s">
        <v>319</v>
      </c>
      <c r="C173" s="125"/>
      <c r="D173" s="126" t="str">
        <f t="shared" si="19"/>
        <v>Pieza de 1,25inX4inX4_Pies</v>
      </c>
      <c r="E173" s="127" t="s">
        <v>317</v>
      </c>
      <c r="F173" s="128">
        <v>2</v>
      </c>
      <c r="G173" s="124"/>
      <c r="H173" s="129">
        <v>1</v>
      </c>
      <c r="I173" s="129">
        <v>3.5</v>
      </c>
      <c r="J173" s="129">
        <v>44.06</v>
      </c>
      <c r="K173" s="129">
        <f t="shared" si="20"/>
        <v>48</v>
      </c>
      <c r="L173" s="130">
        <f t="shared" si="21"/>
        <v>4</v>
      </c>
      <c r="M173" s="129">
        <v>1.25</v>
      </c>
      <c r="N173" s="129">
        <v>4</v>
      </c>
      <c r="O173" s="124"/>
      <c r="P173" s="130">
        <f t="shared" si="22"/>
        <v>4</v>
      </c>
      <c r="Q173" s="131">
        <f t="shared" si="23"/>
        <v>3.3333333333333335</v>
      </c>
    </row>
    <row r="174" spans="1:17" ht="17.25" thickBot="1">
      <c r="A174" s="437"/>
      <c r="B174" s="133" t="s">
        <v>320</v>
      </c>
      <c r="C174" s="134"/>
      <c r="D174" s="135" t="str">
        <f t="shared" si="19"/>
        <v>Pieza de 2inX6inX3_Pies</v>
      </c>
      <c r="E174" s="136" t="s">
        <v>317</v>
      </c>
      <c r="F174" s="137">
        <v>1</v>
      </c>
      <c r="G174" s="133"/>
      <c r="H174" s="138">
        <v>1.5</v>
      </c>
      <c r="I174" s="138">
        <v>5.5</v>
      </c>
      <c r="J174" s="138">
        <v>30.43</v>
      </c>
      <c r="K174" s="138">
        <f t="shared" si="20"/>
        <v>36</v>
      </c>
      <c r="L174" s="139">
        <f t="shared" si="21"/>
        <v>3</v>
      </c>
      <c r="M174" s="138">
        <v>2</v>
      </c>
      <c r="N174" s="138">
        <v>6</v>
      </c>
      <c r="O174" s="133"/>
      <c r="P174" s="139">
        <f t="shared" si="22"/>
        <v>3</v>
      </c>
      <c r="Q174" s="140">
        <f t="shared" si="23"/>
        <v>3</v>
      </c>
    </row>
    <row r="175" spans="1:17" ht="16.5" thickBot="1">
      <c r="A175" s="419" t="s">
        <v>95</v>
      </c>
      <c r="B175" s="420"/>
      <c r="C175" s="420"/>
      <c r="D175" s="420"/>
      <c r="E175" s="420"/>
      <c r="F175" s="421"/>
      <c r="G175" s="422"/>
      <c r="H175" s="423"/>
      <c r="I175" s="423"/>
      <c r="J175" s="423"/>
      <c r="K175" s="423"/>
      <c r="L175" s="424"/>
      <c r="M175" s="423"/>
      <c r="N175" s="423"/>
      <c r="O175" s="423"/>
      <c r="P175" s="423"/>
      <c r="Q175" s="114">
        <f>+Q176+Q250+Q252+Q255+Q260+Q265</f>
        <v>1409.5833333333333</v>
      </c>
    </row>
    <row r="176" spans="1:17" ht="16.5" thickBot="1">
      <c r="A176" s="444" t="s">
        <v>8</v>
      </c>
      <c r="B176" s="445"/>
      <c r="C176" s="445"/>
      <c r="D176" s="445"/>
      <c r="E176" s="445"/>
      <c r="F176" s="446"/>
      <c r="G176" s="447"/>
      <c r="H176" s="448"/>
      <c r="I176" s="448"/>
      <c r="J176" s="448"/>
      <c r="K176" s="448"/>
      <c r="L176" s="449"/>
      <c r="M176" s="448"/>
      <c r="N176" s="448"/>
      <c r="O176" s="448"/>
      <c r="P176" s="448"/>
      <c r="Q176" s="115">
        <f>+SUM(Q177:Q249)</f>
        <v>658.00000000000011</v>
      </c>
    </row>
    <row r="177" spans="1:17" ht="16.5">
      <c r="A177" s="450">
        <v>1</v>
      </c>
      <c r="B177" s="116" t="s">
        <v>323</v>
      </c>
      <c r="C177" s="117"/>
      <c r="D177" s="118" t="str">
        <f t="shared" ref="D177:D209" si="24">+IF(_xlfn.NUMBERVALUE(O177)=0,CONCATENATE("Pieza de ",M177,"inX",N177,"inX",P177,"_Pies"),CONCATENATE("Rollizo de ",O177,"''ØX",P177,"_Pies"))</f>
        <v>Pieza de 2inX4inX11_Pies</v>
      </c>
      <c r="E177" s="119" t="s">
        <v>137</v>
      </c>
      <c r="F177" s="120">
        <v>1</v>
      </c>
      <c r="G177" s="116"/>
      <c r="H177" s="121">
        <v>1.5</v>
      </c>
      <c r="I177" s="121">
        <v>3.5</v>
      </c>
      <c r="J177" s="121">
        <v>121.35</v>
      </c>
      <c r="K177" s="121">
        <f t="shared" ref="K177:K209" si="25">+L177*12</f>
        <v>132</v>
      </c>
      <c r="L177" s="122">
        <f t="shared" ref="L177:L209" si="26">ROUNDUP(J177/12,0)</f>
        <v>11</v>
      </c>
      <c r="M177" s="121">
        <v>2</v>
      </c>
      <c r="N177" s="121">
        <v>4</v>
      </c>
      <c r="O177" s="116"/>
      <c r="P177" s="122">
        <f t="shared" ref="P177:P209" si="27">+L177</f>
        <v>11</v>
      </c>
      <c r="Q177" s="123">
        <f t="shared" ref="Q177:Q209" si="28">F177*M177*N177*P177/12</f>
        <v>7.333333333333333</v>
      </c>
    </row>
    <row r="178" spans="1:17" ht="16.5">
      <c r="A178" s="451"/>
      <c r="B178" s="124" t="s">
        <v>268</v>
      </c>
      <c r="C178" s="125"/>
      <c r="D178" s="126" t="str">
        <f t="shared" si="24"/>
        <v>Pieza de 2inX6inX12_Pies</v>
      </c>
      <c r="E178" s="127" t="s">
        <v>137</v>
      </c>
      <c r="F178" s="128">
        <v>2</v>
      </c>
      <c r="G178" s="124"/>
      <c r="H178" s="129">
        <v>1.5</v>
      </c>
      <c r="I178" s="129">
        <v>5.5</v>
      </c>
      <c r="J178" s="129">
        <v>132.81</v>
      </c>
      <c r="K178" s="129">
        <f t="shared" si="25"/>
        <v>144</v>
      </c>
      <c r="L178" s="130">
        <f t="shared" si="26"/>
        <v>12</v>
      </c>
      <c r="M178" s="129">
        <v>2</v>
      </c>
      <c r="N178" s="129">
        <v>6</v>
      </c>
      <c r="O178" s="124"/>
      <c r="P178" s="130">
        <f t="shared" si="27"/>
        <v>12</v>
      </c>
      <c r="Q178" s="131">
        <f t="shared" si="28"/>
        <v>24</v>
      </c>
    </row>
    <row r="179" spans="1:17" ht="16.5">
      <c r="A179" s="451"/>
      <c r="B179" s="124" t="s">
        <v>324</v>
      </c>
      <c r="C179" s="125"/>
      <c r="D179" s="126" t="str">
        <f t="shared" si="24"/>
        <v>Pieza de 2inX4inX8_Pies</v>
      </c>
      <c r="E179" s="127" t="s">
        <v>137</v>
      </c>
      <c r="F179" s="128">
        <v>4</v>
      </c>
      <c r="G179" s="124"/>
      <c r="H179" s="129">
        <v>1.5</v>
      </c>
      <c r="I179" s="129">
        <v>3.5</v>
      </c>
      <c r="J179" s="132">
        <v>96</v>
      </c>
      <c r="K179" s="129">
        <f t="shared" si="25"/>
        <v>96</v>
      </c>
      <c r="L179" s="130">
        <f t="shared" si="26"/>
        <v>8</v>
      </c>
      <c r="M179" s="129">
        <v>2</v>
      </c>
      <c r="N179" s="129">
        <v>4</v>
      </c>
      <c r="O179" s="124"/>
      <c r="P179" s="130">
        <f t="shared" si="27"/>
        <v>8</v>
      </c>
      <c r="Q179" s="131">
        <f t="shared" si="28"/>
        <v>21.333333333333332</v>
      </c>
    </row>
    <row r="180" spans="1:17" ht="16.5">
      <c r="A180" s="451"/>
      <c r="B180" s="124" t="s">
        <v>325</v>
      </c>
      <c r="C180" s="125"/>
      <c r="D180" s="126" t="str">
        <f>+IF(_xlfn.NUMBERVALUE(O180)=0,CONCATENATE("Pieza de ",M180,"inX",N180,"inX",P180,"_Pies"),CONCATENATE("Rollizo de ",O180,"''ØX",P180,"_Pies"))</f>
        <v>Pieza de 2inX4inX8_Pies</v>
      </c>
      <c r="E180" s="127" t="s">
        <v>137</v>
      </c>
      <c r="F180" s="128">
        <v>4</v>
      </c>
      <c r="G180" s="124"/>
      <c r="H180" s="129">
        <v>1.5</v>
      </c>
      <c r="I180" s="129">
        <v>3.5</v>
      </c>
      <c r="J180" s="129">
        <v>91.28</v>
      </c>
      <c r="K180" s="129">
        <f>+L180*12</f>
        <v>96</v>
      </c>
      <c r="L180" s="130">
        <f>ROUNDUP(J180/12,0)</f>
        <v>8</v>
      </c>
      <c r="M180" s="129">
        <v>2</v>
      </c>
      <c r="N180" s="129">
        <v>4</v>
      </c>
      <c r="O180" s="124"/>
      <c r="P180" s="130">
        <f>+L180</f>
        <v>8</v>
      </c>
      <c r="Q180" s="131">
        <f>F180*M180*N180*P180/12</f>
        <v>21.333333333333332</v>
      </c>
    </row>
    <row r="181" spans="1:17" ht="16.5">
      <c r="A181" s="451"/>
      <c r="B181" s="124" t="s">
        <v>326</v>
      </c>
      <c r="C181" s="125"/>
      <c r="D181" s="126" t="str">
        <f t="shared" si="24"/>
        <v>Pieza de 2inX4inX2_Pies</v>
      </c>
      <c r="E181" s="127" t="s">
        <v>137</v>
      </c>
      <c r="F181" s="128">
        <v>4</v>
      </c>
      <c r="G181" s="124"/>
      <c r="H181" s="129">
        <v>1.5</v>
      </c>
      <c r="I181" s="129">
        <v>3.5</v>
      </c>
      <c r="J181" s="129">
        <v>12.06</v>
      </c>
      <c r="K181" s="129">
        <f t="shared" si="25"/>
        <v>24</v>
      </c>
      <c r="L181" s="130">
        <f t="shared" si="26"/>
        <v>2</v>
      </c>
      <c r="M181" s="129">
        <v>2</v>
      </c>
      <c r="N181" s="129">
        <v>4</v>
      </c>
      <c r="O181" s="124"/>
      <c r="P181" s="130">
        <f t="shared" si="27"/>
        <v>2</v>
      </c>
      <c r="Q181" s="131">
        <f t="shared" si="28"/>
        <v>5.333333333333333</v>
      </c>
    </row>
    <row r="182" spans="1:17" ht="16.5">
      <c r="A182" s="451"/>
      <c r="B182" s="124" t="s">
        <v>327</v>
      </c>
      <c r="C182" s="125"/>
      <c r="D182" s="126" t="str">
        <f t="shared" si="24"/>
        <v>Pieza de 2inX4inX2_Pies</v>
      </c>
      <c r="E182" s="127" t="s">
        <v>137</v>
      </c>
      <c r="F182" s="128">
        <v>8</v>
      </c>
      <c r="G182" s="124"/>
      <c r="H182" s="129">
        <v>1.5</v>
      </c>
      <c r="I182" s="129">
        <v>3.5</v>
      </c>
      <c r="J182" s="129">
        <v>14.43</v>
      </c>
      <c r="K182" s="129">
        <f t="shared" si="25"/>
        <v>24</v>
      </c>
      <c r="L182" s="130">
        <f t="shared" si="26"/>
        <v>2</v>
      </c>
      <c r="M182" s="129">
        <v>2</v>
      </c>
      <c r="N182" s="129">
        <v>4</v>
      </c>
      <c r="O182" s="124"/>
      <c r="P182" s="130">
        <f t="shared" si="27"/>
        <v>2</v>
      </c>
      <c r="Q182" s="131">
        <f t="shared" si="28"/>
        <v>10.666666666666666</v>
      </c>
    </row>
    <row r="183" spans="1:17" ht="16.5">
      <c r="A183" s="451"/>
      <c r="B183" s="124" t="s">
        <v>328</v>
      </c>
      <c r="C183" s="125"/>
      <c r="D183" s="126" t="str">
        <f t="shared" si="24"/>
        <v>Pieza de 2inX4inX2_Pies</v>
      </c>
      <c r="E183" s="127" t="s">
        <v>137</v>
      </c>
      <c r="F183" s="128">
        <v>4</v>
      </c>
      <c r="G183" s="124"/>
      <c r="H183" s="129">
        <v>1.5</v>
      </c>
      <c r="I183" s="129">
        <v>3.5</v>
      </c>
      <c r="J183" s="129">
        <v>12.85</v>
      </c>
      <c r="K183" s="129">
        <f t="shared" si="25"/>
        <v>24</v>
      </c>
      <c r="L183" s="130">
        <f t="shared" si="26"/>
        <v>2</v>
      </c>
      <c r="M183" s="129">
        <v>2</v>
      </c>
      <c r="N183" s="129">
        <v>4</v>
      </c>
      <c r="O183" s="124"/>
      <c r="P183" s="130">
        <f t="shared" si="27"/>
        <v>2</v>
      </c>
      <c r="Q183" s="131">
        <f t="shared" si="28"/>
        <v>5.333333333333333</v>
      </c>
    </row>
    <row r="184" spans="1:17" ht="16.5">
      <c r="A184" s="451"/>
      <c r="B184" s="124" t="s">
        <v>329</v>
      </c>
      <c r="C184" s="125"/>
      <c r="D184" s="126" t="str">
        <f>+IF(_xlfn.NUMBERVALUE(O184)=0,CONCATENATE("Pieza de ",M184,"inX",N184,"inX",P184,"_Pies"),CONCATENATE("Rollizo de ",O184,"''ØX",P184,"_Pies"))</f>
        <v>Pieza de 2inX4inX8_Pies</v>
      </c>
      <c r="E184" s="127" t="s">
        <v>137</v>
      </c>
      <c r="F184" s="128">
        <v>4</v>
      </c>
      <c r="G184" s="124"/>
      <c r="H184" s="129">
        <v>1.5</v>
      </c>
      <c r="I184" s="129">
        <v>3.5</v>
      </c>
      <c r="J184" s="129">
        <v>91.28</v>
      </c>
      <c r="K184" s="129">
        <f>+L184*12</f>
        <v>96</v>
      </c>
      <c r="L184" s="130">
        <f>ROUNDUP(J184/12,0)</f>
        <v>8</v>
      </c>
      <c r="M184" s="129">
        <v>2</v>
      </c>
      <c r="N184" s="129">
        <v>4</v>
      </c>
      <c r="O184" s="124"/>
      <c r="P184" s="130">
        <f>+L184</f>
        <v>8</v>
      </c>
      <c r="Q184" s="131">
        <f>F184*M184*N184*P184/12</f>
        <v>21.333333333333332</v>
      </c>
    </row>
    <row r="185" spans="1:17" ht="16.5">
      <c r="A185" s="451"/>
      <c r="B185" s="124" t="s">
        <v>330</v>
      </c>
      <c r="C185" s="125"/>
      <c r="D185" s="126" t="str">
        <f t="shared" si="24"/>
        <v>Pieza de 2inX4inX4_Pies</v>
      </c>
      <c r="E185" s="127" t="s">
        <v>137</v>
      </c>
      <c r="F185" s="128">
        <v>1</v>
      </c>
      <c r="G185" s="124"/>
      <c r="H185" s="129">
        <v>1.5</v>
      </c>
      <c r="I185" s="129">
        <v>3.5</v>
      </c>
      <c r="J185" s="129">
        <v>45.64</v>
      </c>
      <c r="K185" s="129">
        <f t="shared" si="25"/>
        <v>48</v>
      </c>
      <c r="L185" s="130">
        <f t="shared" si="26"/>
        <v>4</v>
      </c>
      <c r="M185" s="129">
        <v>2</v>
      </c>
      <c r="N185" s="129">
        <v>4</v>
      </c>
      <c r="O185" s="124"/>
      <c r="P185" s="130">
        <f t="shared" si="27"/>
        <v>4</v>
      </c>
      <c r="Q185" s="131">
        <f t="shared" si="28"/>
        <v>2.6666666666666665</v>
      </c>
    </row>
    <row r="186" spans="1:17" ht="16.5">
      <c r="A186" s="451"/>
      <c r="B186" s="124" t="s">
        <v>331</v>
      </c>
      <c r="C186" s="125"/>
      <c r="D186" s="126" t="str">
        <f t="shared" si="24"/>
        <v>Pieza de 2inX4inX2_Pies</v>
      </c>
      <c r="E186" s="127" t="s">
        <v>137</v>
      </c>
      <c r="F186" s="128">
        <v>4</v>
      </c>
      <c r="G186" s="124"/>
      <c r="H186" s="129">
        <v>1.5</v>
      </c>
      <c r="I186" s="129">
        <v>3.5</v>
      </c>
      <c r="J186" s="129">
        <v>14.43</v>
      </c>
      <c r="K186" s="129">
        <f t="shared" si="25"/>
        <v>24</v>
      </c>
      <c r="L186" s="130">
        <f t="shared" si="26"/>
        <v>2</v>
      </c>
      <c r="M186" s="129">
        <v>2</v>
      </c>
      <c r="N186" s="129">
        <v>4</v>
      </c>
      <c r="O186" s="124"/>
      <c r="P186" s="130">
        <f t="shared" si="27"/>
        <v>2</v>
      </c>
      <c r="Q186" s="131">
        <f t="shared" si="28"/>
        <v>5.333333333333333</v>
      </c>
    </row>
    <row r="187" spans="1:17" ht="16.5">
      <c r="A187" s="451"/>
      <c r="B187" s="124" t="s">
        <v>332</v>
      </c>
      <c r="C187" s="125"/>
      <c r="D187" s="126" t="str">
        <f t="shared" si="24"/>
        <v>Pieza de 2inX4inX2_Pies</v>
      </c>
      <c r="E187" s="127" t="s">
        <v>137</v>
      </c>
      <c r="F187" s="128">
        <v>4</v>
      </c>
      <c r="G187" s="124"/>
      <c r="H187" s="129">
        <v>1.5</v>
      </c>
      <c r="I187" s="129">
        <v>3.5</v>
      </c>
      <c r="J187" s="129">
        <v>12.06</v>
      </c>
      <c r="K187" s="129">
        <f t="shared" si="25"/>
        <v>24</v>
      </c>
      <c r="L187" s="130">
        <f t="shared" si="26"/>
        <v>2</v>
      </c>
      <c r="M187" s="129">
        <v>2</v>
      </c>
      <c r="N187" s="129">
        <v>4</v>
      </c>
      <c r="O187" s="124"/>
      <c r="P187" s="130">
        <f t="shared" si="27"/>
        <v>2</v>
      </c>
      <c r="Q187" s="131">
        <f t="shared" si="28"/>
        <v>5.333333333333333</v>
      </c>
    </row>
    <row r="188" spans="1:17" ht="16.5">
      <c r="A188" s="451"/>
      <c r="B188" s="124" t="s">
        <v>333</v>
      </c>
      <c r="C188" s="125"/>
      <c r="D188" s="126" t="str">
        <f t="shared" si="24"/>
        <v>Pieza de 2inX4inX2_Pies</v>
      </c>
      <c r="E188" s="127" t="s">
        <v>137</v>
      </c>
      <c r="F188" s="128">
        <v>4</v>
      </c>
      <c r="G188" s="124"/>
      <c r="H188" s="129">
        <v>1.5</v>
      </c>
      <c r="I188" s="129">
        <v>3.5</v>
      </c>
      <c r="J188" s="129">
        <v>12.85</v>
      </c>
      <c r="K188" s="129">
        <f t="shared" si="25"/>
        <v>24</v>
      </c>
      <c r="L188" s="130">
        <f t="shared" si="26"/>
        <v>2</v>
      </c>
      <c r="M188" s="129">
        <v>2</v>
      </c>
      <c r="N188" s="129">
        <v>4</v>
      </c>
      <c r="O188" s="124"/>
      <c r="P188" s="130">
        <f t="shared" si="27"/>
        <v>2</v>
      </c>
      <c r="Q188" s="131">
        <f t="shared" si="28"/>
        <v>5.333333333333333</v>
      </c>
    </row>
    <row r="189" spans="1:17" ht="16.5">
      <c r="A189" s="451"/>
      <c r="B189" s="124" t="s">
        <v>334</v>
      </c>
      <c r="C189" s="125"/>
      <c r="D189" s="126" t="str">
        <f t="shared" si="24"/>
        <v>Pieza de 2inX4inX3_Pies</v>
      </c>
      <c r="E189" s="127" t="s">
        <v>137</v>
      </c>
      <c r="F189" s="128">
        <v>1</v>
      </c>
      <c r="G189" s="124"/>
      <c r="H189" s="129">
        <v>1.5</v>
      </c>
      <c r="I189" s="129">
        <v>3.5</v>
      </c>
      <c r="J189" s="129">
        <v>30.66</v>
      </c>
      <c r="K189" s="129">
        <f t="shared" si="25"/>
        <v>36</v>
      </c>
      <c r="L189" s="130">
        <f t="shared" si="26"/>
        <v>3</v>
      </c>
      <c r="M189" s="129">
        <v>2</v>
      </c>
      <c r="N189" s="129">
        <v>4</v>
      </c>
      <c r="O189" s="124"/>
      <c r="P189" s="130">
        <f t="shared" si="27"/>
        <v>3</v>
      </c>
      <c r="Q189" s="131">
        <f t="shared" si="28"/>
        <v>2</v>
      </c>
    </row>
    <row r="190" spans="1:17" ht="16.5">
      <c r="A190" s="451"/>
      <c r="B190" s="124" t="s">
        <v>293</v>
      </c>
      <c r="C190" s="125"/>
      <c r="D190" s="126" t="str">
        <f t="shared" si="24"/>
        <v>Pieza de 2inX4inX11_Pies</v>
      </c>
      <c r="E190" s="127" t="s">
        <v>137</v>
      </c>
      <c r="F190" s="128">
        <v>1</v>
      </c>
      <c r="G190" s="124"/>
      <c r="H190" s="129">
        <v>1.5</v>
      </c>
      <c r="I190" s="129">
        <v>3.5</v>
      </c>
      <c r="J190" s="129">
        <v>124.89</v>
      </c>
      <c r="K190" s="129">
        <f t="shared" si="25"/>
        <v>132</v>
      </c>
      <c r="L190" s="130">
        <f t="shared" si="26"/>
        <v>11</v>
      </c>
      <c r="M190" s="129">
        <v>2</v>
      </c>
      <c r="N190" s="129">
        <v>4</v>
      </c>
      <c r="O190" s="124"/>
      <c r="P190" s="130">
        <f t="shared" si="27"/>
        <v>11</v>
      </c>
      <c r="Q190" s="131">
        <f t="shared" si="28"/>
        <v>7.333333333333333</v>
      </c>
    </row>
    <row r="191" spans="1:17" ht="16.5">
      <c r="A191" s="451"/>
      <c r="B191" s="124" t="s">
        <v>294</v>
      </c>
      <c r="C191" s="125"/>
      <c r="D191" s="126" t="str">
        <f t="shared" si="24"/>
        <v>Pieza de 2inX4inX2_Pies</v>
      </c>
      <c r="E191" s="127" t="s">
        <v>137</v>
      </c>
      <c r="F191" s="128">
        <v>2</v>
      </c>
      <c r="G191" s="124"/>
      <c r="H191" s="129">
        <v>1.5</v>
      </c>
      <c r="I191" s="129">
        <v>3.5</v>
      </c>
      <c r="J191" s="129">
        <v>17.059999999999999</v>
      </c>
      <c r="K191" s="129">
        <f t="shared" si="25"/>
        <v>24</v>
      </c>
      <c r="L191" s="130">
        <f t="shared" si="26"/>
        <v>2</v>
      </c>
      <c r="M191" s="129">
        <v>2</v>
      </c>
      <c r="N191" s="129">
        <v>4</v>
      </c>
      <c r="O191" s="124"/>
      <c r="P191" s="130">
        <f t="shared" si="27"/>
        <v>2</v>
      </c>
      <c r="Q191" s="131">
        <f t="shared" si="28"/>
        <v>2.6666666666666665</v>
      </c>
    </row>
    <row r="192" spans="1:17" ht="16.5">
      <c r="A192" s="451"/>
      <c r="B192" s="124" t="s">
        <v>295</v>
      </c>
      <c r="C192" s="125"/>
      <c r="D192" s="126" t="str">
        <f t="shared" si="24"/>
        <v>Pieza de 2inX4inX2_Pies</v>
      </c>
      <c r="E192" s="127" t="s">
        <v>137</v>
      </c>
      <c r="F192" s="128">
        <v>1</v>
      </c>
      <c r="G192" s="124"/>
      <c r="H192" s="129">
        <v>1.5</v>
      </c>
      <c r="I192" s="129">
        <v>3.5</v>
      </c>
      <c r="J192" s="129">
        <v>12.57</v>
      </c>
      <c r="K192" s="129">
        <f t="shared" si="25"/>
        <v>24</v>
      </c>
      <c r="L192" s="130">
        <f t="shared" si="26"/>
        <v>2</v>
      </c>
      <c r="M192" s="129">
        <v>2</v>
      </c>
      <c r="N192" s="129">
        <v>4</v>
      </c>
      <c r="O192" s="124"/>
      <c r="P192" s="130">
        <f t="shared" si="27"/>
        <v>2</v>
      </c>
      <c r="Q192" s="131">
        <f t="shared" si="28"/>
        <v>1.3333333333333333</v>
      </c>
    </row>
    <row r="193" spans="1:17" ht="16.5">
      <c r="A193" s="451"/>
      <c r="B193" s="124" t="s">
        <v>296</v>
      </c>
      <c r="C193" s="125"/>
      <c r="D193" s="126" t="str">
        <f t="shared" si="24"/>
        <v>Pieza de 2inX4inX1_Pies</v>
      </c>
      <c r="E193" s="127" t="s">
        <v>137</v>
      </c>
      <c r="F193" s="128">
        <v>1</v>
      </c>
      <c r="G193" s="124"/>
      <c r="H193" s="129">
        <v>1.5</v>
      </c>
      <c r="I193" s="129">
        <v>3.5</v>
      </c>
      <c r="J193" s="129">
        <v>7.49</v>
      </c>
      <c r="K193" s="129">
        <f t="shared" si="25"/>
        <v>12</v>
      </c>
      <c r="L193" s="130">
        <f t="shared" si="26"/>
        <v>1</v>
      </c>
      <c r="M193" s="129">
        <v>2</v>
      </c>
      <c r="N193" s="129">
        <v>4</v>
      </c>
      <c r="O193" s="124"/>
      <c r="P193" s="130">
        <f t="shared" si="27"/>
        <v>1</v>
      </c>
      <c r="Q193" s="131">
        <f t="shared" si="28"/>
        <v>0.66666666666666663</v>
      </c>
    </row>
    <row r="194" spans="1:17" ht="17.25" thickBot="1">
      <c r="A194" s="452"/>
      <c r="B194" s="133" t="s">
        <v>297</v>
      </c>
      <c r="C194" s="134"/>
      <c r="D194" s="135" t="str">
        <f t="shared" si="24"/>
        <v>Pieza de 2inX4inX1_Pies</v>
      </c>
      <c r="E194" s="136" t="s">
        <v>137</v>
      </c>
      <c r="F194" s="137">
        <v>1</v>
      </c>
      <c r="G194" s="133"/>
      <c r="H194" s="138">
        <v>1.5</v>
      </c>
      <c r="I194" s="138">
        <v>3.5</v>
      </c>
      <c r="J194" s="138">
        <v>2.76</v>
      </c>
      <c r="K194" s="138">
        <f t="shared" si="25"/>
        <v>12</v>
      </c>
      <c r="L194" s="139">
        <f t="shared" si="26"/>
        <v>1</v>
      </c>
      <c r="M194" s="138">
        <v>2</v>
      </c>
      <c r="N194" s="138">
        <v>4</v>
      </c>
      <c r="O194" s="133"/>
      <c r="P194" s="139">
        <f t="shared" si="27"/>
        <v>1</v>
      </c>
      <c r="Q194" s="140">
        <f t="shared" si="28"/>
        <v>0.66666666666666663</v>
      </c>
    </row>
    <row r="195" spans="1:17" ht="16.5">
      <c r="A195" s="435">
        <v>2</v>
      </c>
      <c r="B195" s="116" t="s">
        <v>323</v>
      </c>
      <c r="C195" s="117"/>
      <c r="D195" s="118" t="str">
        <f t="shared" si="24"/>
        <v>Pieza de 2inX4inX11_Pies</v>
      </c>
      <c r="E195" s="119" t="s">
        <v>137</v>
      </c>
      <c r="F195" s="120">
        <v>3</v>
      </c>
      <c r="G195" s="116"/>
      <c r="H195" s="121">
        <v>1.5</v>
      </c>
      <c r="I195" s="121">
        <v>3.5</v>
      </c>
      <c r="J195" s="121">
        <v>121.7</v>
      </c>
      <c r="K195" s="121">
        <f t="shared" si="25"/>
        <v>132</v>
      </c>
      <c r="L195" s="122">
        <f t="shared" si="26"/>
        <v>11</v>
      </c>
      <c r="M195" s="121">
        <v>2</v>
      </c>
      <c r="N195" s="121">
        <v>4</v>
      </c>
      <c r="O195" s="116"/>
      <c r="P195" s="122">
        <f t="shared" si="27"/>
        <v>11</v>
      </c>
      <c r="Q195" s="123">
        <f t="shared" si="28"/>
        <v>22</v>
      </c>
    </row>
    <row r="196" spans="1:17" ht="16.5">
      <c r="A196" s="436"/>
      <c r="B196" s="124" t="s">
        <v>325</v>
      </c>
      <c r="C196" s="125"/>
      <c r="D196" s="126" t="str">
        <f t="shared" si="24"/>
        <v>Pieza de 2inX4inX8_Pies</v>
      </c>
      <c r="E196" s="127" t="s">
        <v>137</v>
      </c>
      <c r="F196" s="128">
        <v>1</v>
      </c>
      <c r="G196" s="124"/>
      <c r="H196" s="129">
        <v>1.5</v>
      </c>
      <c r="I196" s="129">
        <v>3.5</v>
      </c>
      <c r="J196" s="132">
        <v>91.28</v>
      </c>
      <c r="K196" s="129">
        <f t="shared" si="25"/>
        <v>96</v>
      </c>
      <c r="L196" s="130">
        <f t="shared" si="26"/>
        <v>8</v>
      </c>
      <c r="M196" s="129">
        <v>2</v>
      </c>
      <c r="N196" s="129">
        <v>4</v>
      </c>
      <c r="O196" s="124"/>
      <c r="P196" s="130">
        <f t="shared" si="27"/>
        <v>8</v>
      </c>
      <c r="Q196" s="131">
        <f t="shared" si="28"/>
        <v>5.333333333333333</v>
      </c>
    </row>
    <row r="197" spans="1:17" ht="16.5">
      <c r="A197" s="436"/>
      <c r="B197" s="124" t="s">
        <v>335</v>
      </c>
      <c r="C197" s="125"/>
      <c r="D197" s="126" t="str">
        <f t="shared" si="24"/>
        <v>Pieza de 2inX4inX3_Pies</v>
      </c>
      <c r="E197" s="127" t="s">
        <v>137</v>
      </c>
      <c r="F197" s="128">
        <v>4</v>
      </c>
      <c r="G197" s="124"/>
      <c r="H197" s="129">
        <v>1.5</v>
      </c>
      <c r="I197" s="129">
        <v>3.5</v>
      </c>
      <c r="J197" s="129">
        <v>25.79</v>
      </c>
      <c r="K197" s="129">
        <f t="shared" si="25"/>
        <v>36</v>
      </c>
      <c r="L197" s="130">
        <f t="shared" si="26"/>
        <v>3</v>
      </c>
      <c r="M197" s="129">
        <v>2</v>
      </c>
      <c r="N197" s="129">
        <v>4</v>
      </c>
      <c r="O197" s="124"/>
      <c r="P197" s="130">
        <f t="shared" si="27"/>
        <v>3</v>
      </c>
      <c r="Q197" s="131">
        <f t="shared" si="28"/>
        <v>8</v>
      </c>
    </row>
    <row r="198" spans="1:17" ht="16.5">
      <c r="A198" s="436"/>
      <c r="B198" s="124" t="s">
        <v>336</v>
      </c>
      <c r="C198" s="125"/>
      <c r="D198" s="126" t="str">
        <f t="shared" si="24"/>
        <v>Pieza de 2inX4inX8_Pies</v>
      </c>
      <c r="E198" s="127" t="s">
        <v>137</v>
      </c>
      <c r="F198" s="128">
        <v>3</v>
      </c>
      <c r="G198" s="124"/>
      <c r="H198" s="129">
        <v>1.5</v>
      </c>
      <c r="I198" s="129">
        <v>3.5</v>
      </c>
      <c r="J198" s="129">
        <v>91.28</v>
      </c>
      <c r="K198" s="129">
        <f t="shared" si="25"/>
        <v>96</v>
      </c>
      <c r="L198" s="130">
        <f t="shared" si="26"/>
        <v>8</v>
      </c>
      <c r="M198" s="129">
        <v>2</v>
      </c>
      <c r="N198" s="129">
        <v>4</v>
      </c>
      <c r="O198" s="124"/>
      <c r="P198" s="130">
        <f t="shared" si="27"/>
        <v>8</v>
      </c>
      <c r="Q198" s="131">
        <f t="shared" si="28"/>
        <v>16</v>
      </c>
    </row>
    <row r="199" spans="1:17" ht="16.5">
      <c r="A199" s="436"/>
      <c r="B199" s="124" t="s">
        <v>337</v>
      </c>
      <c r="C199" s="125"/>
      <c r="D199" s="126" t="str">
        <f t="shared" si="24"/>
        <v>Pieza de 2inX4inX3_Pies</v>
      </c>
      <c r="E199" s="127" t="s">
        <v>137</v>
      </c>
      <c r="F199" s="128">
        <v>8</v>
      </c>
      <c r="G199" s="124"/>
      <c r="H199" s="129">
        <v>1.5</v>
      </c>
      <c r="I199" s="129">
        <v>3.5</v>
      </c>
      <c r="J199" s="129">
        <v>30.19</v>
      </c>
      <c r="K199" s="129">
        <f t="shared" si="25"/>
        <v>36</v>
      </c>
      <c r="L199" s="130">
        <f t="shared" si="26"/>
        <v>3</v>
      </c>
      <c r="M199" s="129">
        <v>2</v>
      </c>
      <c r="N199" s="129">
        <v>4</v>
      </c>
      <c r="O199" s="124"/>
      <c r="P199" s="130">
        <f t="shared" si="27"/>
        <v>3</v>
      </c>
      <c r="Q199" s="131">
        <f t="shared" si="28"/>
        <v>16</v>
      </c>
    </row>
    <row r="200" spans="1:17" ht="16.5">
      <c r="A200" s="436"/>
      <c r="B200" s="124" t="s">
        <v>338</v>
      </c>
      <c r="C200" s="125"/>
      <c r="D200" s="126" t="str">
        <f t="shared" si="24"/>
        <v>Pieza de 2inX4inX8_Pies</v>
      </c>
      <c r="E200" s="127" t="s">
        <v>137</v>
      </c>
      <c r="F200" s="128">
        <v>1</v>
      </c>
      <c r="G200" s="124"/>
      <c r="H200" s="129">
        <v>1.5</v>
      </c>
      <c r="I200" s="129">
        <v>3.5</v>
      </c>
      <c r="J200" s="129">
        <v>91.28</v>
      </c>
      <c r="K200" s="129">
        <f t="shared" si="25"/>
        <v>96</v>
      </c>
      <c r="L200" s="130">
        <f t="shared" si="26"/>
        <v>8</v>
      </c>
      <c r="M200" s="129">
        <v>2</v>
      </c>
      <c r="N200" s="129">
        <v>4</v>
      </c>
      <c r="O200" s="124"/>
      <c r="P200" s="130">
        <f t="shared" si="27"/>
        <v>8</v>
      </c>
      <c r="Q200" s="131">
        <f t="shared" si="28"/>
        <v>5.333333333333333</v>
      </c>
    </row>
    <row r="201" spans="1:17" ht="16.5">
      <c r="A201" s="436"/>
      <c r="B201" s="124" t="s">
        <v>339</v>
      </c>
      <c r="C201" s="125"/>
      <c r="D201" s="126" t="str">
        <f t="shared" si="24"/>
        <v>Pieza de 2inX4inX3_Pies</v>
      </c>
      <c r="E201" s="127" t="s">
        <v>137</v>
      </c>
      <c r="F201" s="128">
        <v>4</v>
      </c>
      <c r="G201" s="124"/>
      <c r="H201" s="129">
        <v>1.5</v>
      </c>
      <c r="I201" s="129">
        <v>3.5</v>
      </c>
      <c r="J201" s="129">
        <v>26.49</v>
      </c>
      <c r="K201" s="129">
        <f t="shared" si="25"/>
        <v>36</v>
      </c>
      <c r="L201" s="130">
        <f t="shared" si="26"/>
        <v>3</v>
      </c>
      <c r="M201" s="129">
        <v>2</v>
      </c>
      <c r="N201" s="129">
        <v>4</v>
      </c>
      <c r="O201" s="124"/>
      <c r="P201" s="130">
        <f t="shared" si="27"/>
        <v>3</v>
      </c>
      <c r="Q201" s="131">
        <f t="shared" si="28"/>
        <v>8</v>
      </c>
    </row>
    <row r="202" spans="1:17" ht="16.5">
      <c r="A202" s="436"/>
      <c r="B202" s="124" t="s">
        <v>293</v>
      </c>
      <c r="C202" s="125"/>
      <c r="D202" s="126" t="str">
        <f t="shared" si="24"/>
        <v>Pieza de 2inX4inX11_Pies</v>
      </c>
      <c r="E202" s="127" t="s">
        <v>137</v>
      </c>
      <c r="F202" s="128">
        <v>1</v>
      </c>
      <c r="G202" s="124"/>
      <c r="H202" s="129">
        <v>1.5</v>
      </c>
      <c r="I202" s="129">
        <v>3.5</v>
      </c>
      <c r="J202" s="129">
        <v>124.89</v>
      </c>
      <c r="K202" s="129">
        <f t="shared" si="25"/>
        <v>132</v>
      </c>
      <c r="L202" s="130">
        <f t="shared" si="26"/>
        <v>11</v>
      </c>
      <c r="M202" s="129">
        <v>2</v>
      </c>
      <c r="N202" s="129">
        <v>4</v>
      </c>
      <c r="O202" s="124"/>
      <c r="P202" s="130">
        <f t="shared" si="27"/>
        <v>11</v>
      </c>
      <c r="Q202" s="131">
        <f t="shared" si="28"/>
        <v>7.333333333333333</v>
      </c>
    </row>
    <row r="203" spans="1:17" ht="16.5">
      <c r="A203" s="436"/>
      <c r="B203" s="124" t="s">
        <v>294</v>
      </c>
      <c r="C203" s="125"/>
      <c r="D203" s="126" t="str">
        <f t="shared" si="24"/>
        <v>Pieza de 2inX4inX2_Pies</v>
      </c>
      <c r="E203" s="127" t="s">
        <v>137</v>
      </c>
      <c r="F203" s="128">
        <v>2</v>
      </c>
      <c r="G203" s="124"/>
      <c r="H203" s="129">
        <v>1.5</v>
      </c>
      <c r="I203" s="129">
        <v>3.5</v>
      </c>
      <c r="J203" s="129">
        <v>17.07</v>
      </c>
      <c r="K203" s="129">
        <f t="shared" si="25"/>
        <v>24</v>
      </c>
      <c r="L203" s="130">
        <f t="shared" si="26"/>
        <v>2</v>
      </c>
      <c r="M203" s="129">
        <v>2</v>
      </c>
      <c r="N203" s="129">
        <v>4</v>
      </c>
      <c r="O203" s="124"/>
      <c r="P203" s="130">
        <f t="shared" si="27"/>
        <v>2</v>
      </c>
      <c r="Q203" s="131">
        <f t="shared" si="28"/>
        <v>2.6666666666666665</v>
      </c>
    </row>
    <row r="204" spans="1:17" ht="16.5">
      <c r="A204" s="436"/>
      <c r="B204" s="124" t="s">
        <v>295</v>
      </c>
      <c r="C204" s="125"/>
      <c r="D204" s="126" t="str">
        <f t="shared" si="24"/>
        <v>Pieza de 2inX4inX2_Pies</v>
      </c>
      <c r="E204" s="127" t="s">
        <v>137</v>
      </c>
      <c r="F204" s="128">
        <v>1</v>
      </c>
      <c r="G204" s="124"/>
      <c r="H204" s="129">
        <v>1.5</v>
      </c>
      <c r="I204" s="129">
        <v>3.5</v>
      </c>
      <c r="J204" s="129">
        <v>12.57</v>
      </c>
      <c r="K204" s="129">
        <f t="shared" si="25"/>
        <v>24</v>
      </c>
      <c r="L204" s="130">
        <f t="shared" si="26"/>
        <v>2</v>
      </c>
      <c r="M204" s="129">
        <v>2</v>
      </c>
      <c r="N204" s="129">
        <v>4</v>
      </c>
      <c r="O204" s="124"/>
      <c r="P204" s="130">
        <f t="shared" si="27"/>
        <v>2</v>
      </c>
      <c r="Q204" s="131">
        <f t="shared" si="28"/>
        <v>1.3333333333333333</v>
      </c>
    </row>
    <row r="205" spans="1:17" ht="16.5">
      <c r="A205" s="436"/>
      <c r="B205" s="124" t="s">
        <v>296</v>
      </c>
      <c r="C205" s="125"/>
      <c r="D205" s="126" t="str">
        <f t="shared" si="24"/>
        <v>Pieza de 2inX4inX1_Pies</v>
      </c>
      <c r="E205" s="127" t="s">
        <v>137</v>
      </c>
      <c r="F205" s="128">
        <v>1</v>
      </c>
      <c r="G205" s="124"/>
      <c r="H205" s="129">
        <v>1.5</v>
      </c>
      <c r="I205" s="129">
        <v>3.5</v>
      </c>
      <c r="J205" s="129">
        <v>7.49</v>
      </c>
      <c r="K205" s="129">
        <f t="shared" si="25"/>
        <v>12</v>
      </c>
      <c r="L205" s="130">
        <f t="shared" si="26"/>
        <v>1</v>
      </c>
      <c r="M205" s="129">
        <v>2</v>
      </c>
      <c r="N205" s="129">
        <v>4</v>
      </c>
      <c r="O205" s="124"/>
      <c r="P205" s="130">
        <f t="shared" si="27"/>
        <v>1</v>
      </c>
      <c r="Q205" s="131">
        <f t="shared" si="28"/>
        <v>0.66666666666666663</v>
      </c>
    </row>
    <row r="206" spans="1:17" ht="17.25" thickBot="1">
      <c r="A206" s="437"/>
      <c r="B206" s="133" t="s">
        <v>297</v>
      </c>
      <c r="C206" s="134"/>
      <c r="D206" s="135" t="str">
        <f t="shared" si="24"/>
        <v>Pieza de 2inX4inX1_Pies</v>
      </c>
      <c r="E206" s="136" t="s">
        <v>137</v>
      </c>
      <c r="F206" s="137">
        <v>1</v>
      </c>
      <c r="G206" s="133"/>
      <c r="H206" s="138">
        <v>1.5</v>
      </c>
      <c r="I206" s="138">
        <v>3.5</v>
      </c>
      <c r="J206" s="138">
        <v>2.7</v>
      </c>
      <c r="K206" s="138">
        <f t="shared" si="25"/>
        <v>12</v>
      </c>
      <c r="L206" s="139">
        <f t="shared" si="26"/>
        <v>1</v>
      </c>
      <c r="M206" s="138">
        <v>2</v>
      </c>
      <c r="N206" s="138">
        <v>4</v>
      </c>
      <c r="O206" s="133"/>
      <c r="P206" s="139">
        <f t="shared" si="27"/>
        <v>1</v>
      </c>
      <c r="Q206" s="140">
        <f t="shared" si="28"/>
        <v>0.66666666666666663</v>
      </c>
    </row>
    <row r="207" spans="1:17" ht="16.5">
      <c r="A207" s="435">
        <v>3</v>
      </c>
      <c r="B207" s="116" t="s">
        <v>323</v>
      </c>
      <c r="C207" s="117"/>
      <c r="D207" s="118" t="str">
        <f t="shared" si="24"/>
        <v>Pieza de 2inX4inX11_Pies</v>
      </c>
      <c r="E207" s="119" t="s">
        <v>137</v>
      </c>
      <c r="F207" s="120">
        <v>1</v>
      </c>
      <c r="G207" s="116"/>
      <c r="H207" s="121">
        <v>1.5</v>
      </c>
      <c r="I207" s="121">
        <v>3.5</v>
      </c>
      <c r="J207" s="121">
        <v>121.7</v>
      </c>
      <c r="K207" s="121">
        <f t="shared" si="25"/>
        <v>132</v>
      </c>
      <c r="L207" s="122">
        <f t="shared" si="26"/>
        <v>11</v>
      </c>
      <c r="M207" s="121">
        <v>2</v>
      </c>
      <c r="N207" s="121">
        <v>4</v>
      </c>
      <c r="O207" s="116"/>
      <c r="P207" s="122">
        <f t="shared" si="27"/>
        <v>11</v>
      </c>
      <c r="Q207" s="123">
        <f t="shared" si="28"/>
        <v>7.333333333333333</v>
      </c>
    </row>
    <row r="208" spans="1:17" ht="16.5">
      <c r="A208" s="436"/>
      <c r="B208" s="124" t="s">
        <v>268</v>
      </c>
      <c r="C208" s="125"/>
      <c r="D208" s="126" t="str">
        <f t="shared" si="24"/>
        <v>Pieza de 2inX6inX12_Pies</v>
      </c>
      <c r="E208" s="127" t="s">
        <v>137</v>
      </c>
      <c r="F208" s="128">
        <v>2</v>
      </c>
      <c r="G208" s="124"/>
      <c r="H208" s="129">
        <v>1.5</v>
      </c>
      <c r="I208" s="129">
        <v>5.5</v>
      </c>
      <c r="J208" s="129">
        <v>132.81</v>
      </c>
      <c r="K208" s="129">
        <f t="shared" si="25"/>
        <v>144</v>
      </c>
      <c r="L208" s="130">
        <f t="shared" si="26"/>
        <v>12</v>
      </c>
      <c r="M208" s="129">
        <v>2</v>
      </c>
      <c r="N208" s="129">
        <v>6</v>
      </c>
      <c r="O208" s="124"/>
      <c r="P208" s="130">
        <f t="shared" si="27"/>
        <v>12</v>
      </c>
      <c r="Q208" s="131">
        <f t="shared" si="28"/>
        <v>24</v>
      </c>
    </row>
    <row r="209" spans="1:17" ht="16.5">
      <c r="A209" s="436"/>
      <c r="B209" s="124" t="s">
        <v>324</v>
      </c>
      <c r="C209" s="125"/>
      <c r="D209" s="126" t="str">
        <f t="shared" si="24"/>
        <v>Pieza de 2inX4inX8_Pies</v>
      </c>
      <c r="E209" s="127" t="s">
        <v>137</v>
      </c>
      <c r="F209" s="128">
        <v>4</v>
      </c>
      <c r="G209" s="124"/>
      <c r="H209" s="129">
        <v>1.5</v>
      </c>
      <c r="I209" s="129">
        <v>3.5</v>
      </c>
      <c r="J209" s="132">
        <v>96</v>
      </c>
      <c r="K209" s="129">
        <f t="shared" si="25"/>
        <v>96</v>
      </c>
      <c r="L209" s="130">
        <f t="shared" si="26"/>
        <v>8</v>
      </c>
      <c r="M209" s="129">
        <v>2</v>
      </c>
      <c r="N209" s="129">
        <v>4</v>
      </c>
      <c r="O209" s="124"/>
      <c r="P209" s="130">
        <f t="shared" si="27"/>
        <v>8</v>
      </c>
      <c r="Q209" s="131">
        <f t="shared" si="28"/>
        <v>21.333333333333332</v>
      </c>
    </row>
    <row r="210" spans="1:17" ht="16.5">
      <c r="A210" s="436"/>
      <c r="B210" s="124" t="s">
        <v>340</v>
      </c>
      <c r="C210" s="125"/>
      <c r="D210" s="126" t="str">
        <f>+IF(_xlfn.NUMBERVALUE(O210)=0,CONCATENATE("Pieza de ",M210,"inX",N210,"inX",P210,"_Pies"),CONCATENATE("Rollizo de ",O210,"''ØX",P210,"_Pies"))</f>
        <v>Pieza de 2inX4inX8_Pies</v>
      </c>
      <c r="E210" s="127" t="s">
        <v>137</v>
      </c>
      <c r="F210" s="128">
        <v>2</v>
      </c>
      <c r="G210" s="124"/>
      <c r="H210" s="129">
        <v>1.5</v>
      </c>
      <c r="I210" s="129">
        <v>3.5</v>
      </c>
      <c r="J210" s="129">
        <v>91.28</v>
      </c>
      <c r="K210" s="129">
        <f>+L210*12</f>
        <v>96</v>
      </c>
      <c r="L210" s="130">
        <f>ROUNDUP(J210/12,0)</f>
        <v>8</v>
      </c>
      <c r="M210" s="129">
        <v>2</v>
      </c>
      <c r="N210" s="129">
        <v>4</v>
      </c>
      <c r="O210" s="124"/>
      <c r="P210" s="130">
        <f>+L210</f>
        <v>8</v>
      </c>
      <c r="Q210" s="131">
        <f>F210*M210*N210*P210/12</f>
        <v>10.666666666666666</v>
      </c>
    </row>
    <row r="211" spans="1:17" ht="16.5">
      <c r="A211" s="436"/>
      <c r="B211" s="124" t="s">
        <v>341</v>
      </c>
      <c r="C211" s="125"/>
      <c r="D211" s="126" t="str">
        <f>+IF(_xlfn.NUMBERVALUE(O211)=0,CONCATENATE("Pieza de ",M211,"inX",N211,"inX",P211,"_Pies"),CONCATENATE("Rollizo de ",O211,"''ØX",P211,"_Pies"))</f>
        <v>Pieza de 2inX4inX4_Pies</v>
      </c>
      <c r="E211" s="127" t="s">
        <v>137</v>
      </c>
      <c r="F211" s="128">
        <v>2</v>
      </c>
      <c r="G211" s="124"/>
      <c r="H211" s="129">
        <v>1.5</v>
      </c>
      <c r="I211" s="129">
        <v>3.5</v>
      </c>
      <c r="J211" s="129">
        <v>45.64</v>
      </c>
      <c r="K211" s="129">
        <f>+L211*12</f>
        <v>48</v>
      </c>
      <c r="L211" s="130">
        <f>ROUNDUP(J211/12,0)</f>
        <v>4</v>
      </c>
      <c r="M211" s="129">
        <v>2</v>
      </c>
      <c r="N211" s="129">
        <v>4</v>
      </c>
      <c r="O211" s="124"/>
      <c r="P211" s="130">
        <f>+L211</f>
        <v>4</v>
      </c>
      <c r="Q211" s="131">
        <f>F211*M211*N211*P211/12</f>
        <v>5.333333333333333</v>
      </c>
    </row>
    <row r="212" spans="1:17" ht="16.5">
      <c r="A212" s="436"/>
      <c r="B212" s="124" t="s">
        <v>326</v>
      </c>
      <c r="C212" s="125"/>
      <c r="D212" s="126" t="str">
        <f>+IF(_xlfn.NUMBERVALUE(O212)=0,CONCATENATE("Pieza de ",M212,"inX",N212,"inX",P212,"_Pies"),CONCATENATE("Rollizo de ",O212,"''ØX",P212,"_Pies"))</f>
        <v>Pieza de 2inX4inX2_Pies</v>
      </c>
      <c r="E212" s="127" t="s">
        <v>137</v>
      </c>
      <c r="F212" s="128">
        <v>2</v>
      </c>
      <c r="G212" s="124"/>
      <c r="H212" s="129">
        <v>1.5</v>
      </c>
      <c r="I212" s="129">
        <v>3.5</v>
      </c>
      <c r="J212" s="129">
        <v>12.06</v>
      </c>
      <c r="K212" s="129">
        <f>+L212*12</f>
        <v>24</v>
      </c>
      <c r="L212" s="130">
        <f>ROUNDUP(J212/12,0)</f>
        <v>2</v>
      </c>
      <c r="M212" s="129">
        <v>2</v>
      </c>
      <c r="N212" s="129">
        <v>4</v>
      </c>
      <c r="O212" s="124"/>
      <c r="P212" s="130">
        <f>+L212</f>
        <v>2</v>
      </c>
      <c r="Q212" s="131">
        <f>F212*M212*N212*P212/12</f>
        <v>2.6666666666666665</v>
      </c>
    </row>
    <row r="213" spans="1:17" ht="16.5">
      <c r="A213" s="436"/>
      <c r="B213" s="124" t="s">
        <v>327</v>
      </c>
      <c r="C213" s="125"/>
      <c r="D213" s="126" t="str">
        <f>+IF(_xlfn.NUMBERVALUE(O213)=0,CONCATENATE("Pieza de ",M213,"inX",N213,"inX",P213,"_Pies"),CONCATENATE("Rollizo de ",O213,"''ØX",P213,"_Pies"))</f>
        <v>Pieza de 2inX4inX2_Pies</v>
      </c>
      <c r="E213" s="127" t="s">
        <v>137</v>
      </c>
      <c r="F213" s="128">
        <v>6</v>
      </c>
      <c r="G213" s="124"/>
      <c r="H213" s="129">
        <v>1.5</v>
      </c>
      <c r="I213" s="129">
        <v>3.5</v>
      </c>
      <c r="J213" s="129">
        <v>14.57</v>
      </c>
      <c r="K213" s="129">
        <f>+L213*12</f>
        <v>24</v>
      </c>
      <c r="L213" s="130">
        <f>ROUNDUP(J213/12,0)</f>
        <v>2</v>
      </c>
      <c r="M213" s="129">
        <v>2</v>
      </c>
      <c r="N213" s="129">
        <v>4</v>
      </c>
      <c r="O213" s="124"/>
      <c r="P213" s="130">
        <f>+L213</f>
        <v>2</v>
      </c>
      <c r="Q213" s="131">
        <f>F213*M213*N213*P213/12</f>
        <v>8</v>
      </c>
    </row>
    <row r="214" spans="1:17" ht="16.5">
      <c r="A214" s="436"/>
      <c r="B214" s="124" t="s">
        <v>342</v>
      </c>
      <c r="C214" s="125"/>
      <c r="D214" s="126" t="str">
        <f t="shared" ref="D214:D226" si="29">+IF(_xlfn.NUMBERVALUE(O214)=0,CONCATENATE("Pieza de ",M214,"inX",N214,"inX",P214,"_Pies"),CONCATENATE("Rollizo de ",O214,"''ØX",P214,"_Pies"))</f>
        <v>Pieza de 2inX4inX3_Pies</v>
      </c>
      <c r="E214" s="127" t="s">
        <v>137</v>
      </c>
      <c r="F214" s="128">
        <v>2</v>
      </c>
      <c r="G214" s="124"/>
      <c r="H214" s="129">
        <v>1.5</v>
      </c>
      <c r="I214" s="129">
        <v>3.5</v>
      </c>
      <c r="J214" s="129">
        <v>28.06</v>
      </c>
      <c r="K214" s="129">
        <f t="shared" ref="K214:K226" si="30">+L214*12</f>
        <v>36</v>
      </c>
      <c r="L214" s="130">
        <f t="shared" ref="L214:L226" si="31">ROUNDUP(J214/12,0)</f>
        <v>3</v>
      </c>
      <c r="M214" s="129">
        <v>2</v>
      </c>
      <c r="N214" s="129">
        <v>4</v>
      </c>
      <c r="O214" s="124"/>
      <c r="P214" s="130">
        <f t="shared" ref="P214:P226" si="32">+L214</f>
        <v>3</v>
      </c>
      <c r="Q214" s="131">
        <f t="shared" ref="Q214:Q226" si="33">F214*M214*N214*P214/12</f>
        <v>4</v>
      </c>
    </row>
    <row r="215" spans="1:17" ht="16.5">
      <c r="A215" s="436"/>
      <c r="B215" s="124" t="s">
        <v>329</v>
      </c>
      <c r="C215" s="125"/>
      <c r="D215" s="126" t="str">
        <f t="shared" si="29"/>
        <v>Pieza de 2inX4inX8_Pies</v>
      </c>
      <c r="E215" s="127" t="s">
        <v>137</v>
      </c>
      <c r="F215" s="128">
        <v>4</v>
      </c>
      <c r="G215" s="124"/>
      <c r="H215" s="129">
        <v>1.5</v>
      </c>
      <c r="I215" s="129">
        <v>3.5</v>
      </c>
      <c r="J215" s="129">
        <v>91.28</v>
      </c>
      <c r="K215" s="129">
        <f t="shared" si="30"/>
        <v>96</v>
      </c>
      <c r="L215" s="130">
        <f t="shared" si="31"/>
        <v>8</v>
      </c>
      <c r="M215" s="129">
        <v>2</v>
      </c>
      <c r="N215" s="129">
        <v>4</v>
      </c>
      <c r="O215" s="124"/>
      <c r="P215" s="130">
        <f t="shared" si="32"/>
        <v>8</v>
      </c>
      <c r="Q215" s="131">
        <f t="shared" si="33"/>
        <v>21.333333333333332</v>
      </c>
    </row>
    <row r="216" spans="1:17" ht="16.5">
      <c r="A216" s="436"/>
      <c r="B216" s="124" t="s">
        <v>331</v>
      </c>
      <c r="C216" s="125"/>
      <c r="D216" s="126" t="str">
        <f t="shared" si="29"/>
        <v>Pieza de 2inX4inX2_Pies</v>
      </c>
      <c r="E216" s="127" t="s">
        <v>137</v>
      </c>
      <c r="F216" s="128">
        <v>4</v>
      </c>
      <c r="G216" s="124"/>
      <c r="H216" s="129">
        <v>1.5</v>
      </c>
      <c r="I216" s="129">
        <v>3.5</v>
      </c>
      <c r="J216" s="129">
        <v>12.85</v>
      </c>
      <c r="K216" s="129">
        <f t="shared" si="30"/>
        <v>24</v>
      </c>
      <c r="L216" s="130">
        <f t="shared" si="31"/>
        <v>2</v>
      </c>
      <c r="M216" s="129">
        <v>2</v>
      </c>
      <c r="N216" s="129">
        <v>4</v>
      </c>
      <c r="O216" s="124"/>
      <c r="P216" s="130">
        <f t="shared" si="32"/>
        <v>2</v>
      </c>
      <c r="Q216" s="131">
        <f t="shared" si="33"/>
        <v>5.333333333333333</v>
      </c>
    </row>
    <row r="217" spans="1:17" ht="16.5">
      <c r="A217" s="436"/>
      <c r="B217" s="124" t="s">
        <v>332</v>
      </c>
      <c r="C217" s="125"/>
      <c r="D217" s="126" t="str">
        <f t="shared" si="29"/>
        <v>Pieza de 2inX4inX2_Pies</v>
      </c>
      <c r="E217" s="127" t="s">
        <v>137</v>
      </c>
      <c r="F217" s="128">
        <v>8</v>
      </c>
      <c r="G217" s="124"/>
      <c r="H217" s="129">
        <v>1.5</v>
      </c>
      <c r="I217" s="129">
        <v>3.5</v>
      </c>
      <c r="J217" s="129">
        <v>14.43</v>
      </c>
      <c r="K217" s="129">
        <f t="shared" si="30"/>
        <v>24</v>
      </c>
      <c r="L217" s="130">
        <f t="shared" si="31"/>
        <v>2</v>
      </c>
      <c r="M217" s="129">
        <v>2</v>
      </c>
      <c r="N217" s="129">
        <v>4</v>
      </c>
      <c r="O217" s="124"/>
      <c r="P217" s="130">
        <f t="shared" si="32"/>
        <v>2</v>
      </c>
      <c r="Q217" s="131">
        <f t="shared" si="33"/>
        <v>10.666666666666666</v>
      </c>
    </row>
    <row r="218" spans="1:17" ht="16.5">
      <c r="A218" s="436"/>
      <c r="B218" s="124" t="s">
        <v>333</v>
      </c>
      <c r="C218" s="125"/>
      <c r="D218" s="126" t="str">
        <f t="shared" si="29"/>
        <v>Pieza de 2inX4inX2_Pies</v>
      </c>
      <c r="E218" s="127" t="s">
        <v>137</v>
      </c>
      <c r="F218" s="128">
        <v>4</v>
      </c>
      <c r="G218" s="124"/>
      <c r="H218" s="129">
        <v>1.5</v>
      </c>
      <c r="I218" s="129">
        <v>3.5</v>
      </c>
      <c r="J218" s="129">
        <v>12.06</v>
      </c>
      <c r="K218" s="129">
        <f t="shared" si="30"/>
        <v>24</v>
      </c>
      <c r="L218" s="130">
        <f t="shared" si="31"/>
        <v>2</v>
      </c>
      <c r="M218" s="129">
        <v>2</v>
      </c>
      <c r="N218" s="129">
        <v>4</v>
      </c>
      <c r="O218" s="124"/>
      <c r="P218" s="130">
        <f t="shared" si="32"/>
        <v>2</v>
      </c>
      <c r="Q218" s="131">
        <f t="shared" si="33"/>
        <v>5.333333333333333</v>
      </c>
    </row>
    <row r="219" spans="1:17" ht="16.5">
      <c r="A219" s="436"/>
      <c r="B219" s="124" t="s">
        <v>293</v>
      </c>
      <c r="C219" s="125"/>
      <c r="D219" s="126" t="str">
        <f t="shared" si="29"/>
        <v>Pieza de 2inX4inX11_Pies</v>
      </c>
      <c r="E219" s="127" t="s">
        <v>137</v>
      </c>
      <c r="F219" s="128">
        <v>1</v>
      </c>
      <c r="G219" s="124"/>
      <c r="H219" s="129">
        <v>1.5</v>
      </c>
      <c r="I219" s="129">
        <v>3.5</v>
      </c>
      <c r="J219" s="129">
        <v>124.89</v>
      </c>
      <c r="K219" s="129">
        <f t="shared" si="30"/>
        <v>132</v>
      </c>
      <c r="L219" s="130">
        <f t="shared" si="31"/>
        <v>11</v>
      </c>
      <c r="M219" s="129">
        <v>2</v>
      </c>
      <c r="N219" s="129">
        <v>4</v>
      </c>
      <c r="O219" s="124"/>
      <c r="P219" s="130">
        <f t="shared" si="32"/>
        <v>11</v>
      </c>
      <c r="Q219" s="131">
        <f t="shared" si="33"/>
        <v>7.333333333333333</v>
      </c>
    </row>
    <row r="220" spans="1:17" ht="16.5">
      <c r="A220" s="436"/>
      <c r="B220" s="124" t="s">
        <v>294</v>
      </c>
      <c r="C220" s="125"/>
      <c r="D220" s="126" t="str">
        <f t="shared" si="29"/>
        <v>Pieza de 2inX4inX2_Pies</v>
      </c>
      <c r="E220" s="127" t="s">
        <v>137</v>
      </c>
      <c r="F220" s="128">
        <v>2</v>
      </c>
      <c r="G220" s="124"/>
      <c r="H220" s="129">
        <v>1.5</v>
      </c>
      <c r="I220" s="129">
        <v>3.5</v>
      </c>
      <c r="J220" s="129">
        <v>17.07</v>
      </c>
      <c r="K220" s="129">
        <f t="shared" si="30"/>
        <v>24</v>
      </c>
      <c r="L220" s="130">
        <f t="shared" si="31"/>
        <v>2</v>
      </c>
      <c r="M220" s="129">
        <v>2</v>
      </c>
      <c r="N220" s="129">
        <v>4</v>
      </c>
      <c r="O220" s="124"/>
      <c r="P220" s="130">
        <f t="shared" si="32"/>
        <v>2</v>
      </c>
      <c r="Q220" s="131">
        <f t="shared" si="33"/>
        <v>2.6666666666666665</v>
      </c>
    </row>
    <row r="221" spans="1:17" ht="16.5">
      <c r="A221" s="436"/>
      <c r="B221" s="124" t="s">
        <v>295</v>
      </c>
      <c r="C221" s="125"/>
      <c r="D221" s="126" t="str">
        <f t="shared" si="29"/>
        <v>Pieza de 2inX4inX2_Pies</v>
      </c>
      <c r="E221" s="127" t="s">
        <v>137</v>
      </c>
      <c r="F221" s="128">
        <v>1</v>
      </c>
      <c r="G221" s="124"/>
      <c r="H221" s="129">
        <v>1.5</v>
      </c>
      <c r="I221" s="129">
        <v>3.5</v>
      </c>
      <c r="J221" s="129">
        <v>12.57</v>
      </c>
      <c r="K221" s="129">
        <f t="shared" si="30"/>
        <v>24</v>
      </c>
      <c r="L221" s="130">
        <f t="shared" si="31"/>
        <v>2</v>
      </c>
      <c r="M221" s="129">
        <v>2</v>
      </c>
      <c r="N221" s="129">
        <v>4</v>
      </c>
      <c r="O221" s="124"/>
      <c r="P221" s="130">
        <f t="shared" si="32"/>
        <v>2</v>
      </c>
      <c r="Q221" s="131">
        <f t="shared" si="33"/>
        <v>1.3333333333333333</v>
      </c>
    </row>
    <row r="222" spans="1:17" ht="16.5">
      <c r="A222" s="436"/>
      <c r="B222" s="124" t="s">
        <v>296</v>
      </c>
      <c r="C222" s="125"/>
      <c r="D222" s="126" t="str">
        <f t="shared" si="29"/>
        <v>Pieza de 2inX4inX1_Pies</v>
      </c>
      <c r="E222" s="127" t="s">
        <v>137</v>
      </c>
      <c r="F222" s="128">
        <v>1</v>
      </c>
      <c r="G222" s="124"/>
      <c r="H222" s="129">
        <v>1.5</v>
      </c>
      <c r="I222" s="129">
        <v>3.5</v>
      </c>
      <c r="J222" s="129">
        <v>7.49</v>
      </c>
      <c r="K222" s="129">
        <f t="shared" si="30"/>
        <v>12</v>
      </c>
      <c r="L222" s="130">
        <f t="shared" si="31"/>
        <v>1</v>
      </c>
      <c r="M222" s="129">
        <v>2</v>
      </c>
      <c r="N222" s="129">
        <v>4</v>
      </c>
      <c r="O222" s="124"/>
      <c r="P222" s="130">
        <f t="shared" si="32"/>
        <v>1</v>
      </c>
      <c r="Q222" s="131">
        <f t="shared" si="33"/>
        <v>0.66666666666666663</v>
      </c>
    </row>
    <row r="223" spans="1:17" ht="17.25" thickBot="1">
      <c r="A223" s="437"/>
      <c r="B223" s="133" t="s">
        <v>297</v>
      </c>
      <c r="C223" s="134"/>
      <c r="D223" s="135" t="str">
        <f t="shared" si="29"/>
        <v>Pieza de 2inX4inX1_Pies</v>
      </c>
      <c r="E223" s="136" t="s">
        <v>137</v>
      </c>
      <c r="F223" s="137">
        <v>1</v>
      </c>
      <c r="G223" s="133"/>
      <c r="H223" s="138">
        <v>1.5</v>
      </c>
      <c r="I223" s="138">
        <v>3.5</v>
      </c>
      <c r="J223" s="138">
        <v>2.7</v>
      </c>
      <c r="K223" s="138">
        <f t="shared" si="30"/>
        <v>12</v>
      </c>
      <c r="L223" s="139">
        <f t="shared" si="31"/>
        <v>1</v>
      </c>
      <c r="M223" s="138">
        <v>2</v>
      </c>
      <c r="N223" s="138">
        <v>4</v>
      </c>
      <c r="O223" s="133"/>
      <c r="P223" s="139">
        <f t="shared" si="32"/>
        <v>1</v>
      </c>
      <c r="Q223" s="140">
        <f t="shared" si="33"/>
        <v>0.66666666666666663</v>
      </c>
    </row>
    <row r="224" spans="1:17" ht="16.5">
      <c r="A224" s="435" t="s">
        <v>33</v>
      </c>
      <c r="B224" s="116" t="s">
        <v>323</v>
      </c>
      <c r="C224" s="117"/>
      <c r="D224" s="118" t="str">
        <f t="shared" si="29"/>
        <v>Pieza de 2inX4inX13_Pies</v>
      </c>
      <c r="E224" s="119" t="s">
        <v>137</v>
      </c>
      <c r="F224" s="120">
        <v>1</v>
      </c>
      <c r="G224" s="116"/>
      <c r="H224" s="121">
        <v>1.5</v>
      </c>
      <c r="I224" s="121">
        <v>3.5</v>
      </c>
      <c r="J224" s="121">
        <v>153</v>
      </c>
      <c r="K224" s="121">
        <f t="shared" si="30"/>
        <v>156</v>
      </c>
      <c r="L224" s="122">
        <f t="shared" si="31"/>
        <v>13</v>
      </c>
      <c r="M224" s="121">
        <v>2</v>
      </c>
      <c r="N224" s="121">
        <v>4</v>
      </c>
      <c r="O224" s="116"/>
      <c r="P224" s="122">
        <f t="shared" si="32"/>
        <v>13</v>
      </c>
      <c r="Q224" s="123">
        <f t="shared" si="33"/>
        <v>8.6666666666666661</v>
      </c>
    </row>
    <row r="225" spans="1:17" ht="16.5">
      <c r="A225" s="436"/>
      <c r="B225" s="124" t="s">
        <v>268</v>
      </c>
      <c r="C225" s="125"/>
      <c r="D225" s="126" t="str">
        <f t="shared" si="29"/>
        <v>Pieza de 2inX6inX14_Pies</v>
      </c>
      <c r="E225" s="127" t="s">
        <v>137</v>
      </c>
      <c r="F225" s="128">
        <v>2</v>
      </c>
      <c r="G225" s="124"/>
      <c r="H225" s="129">
        <v>1.5</v>
      </c>
      <c r="I225" s="129">
        <v>5.5</v>
      </c>
      <c r="J225" s="129">
        <v>164.81</v>
      </c>
      <c r="K225" s="129">
        <f t="shared" si="30"/>
        <v>168</v>
      </c>
      <c r="L225" s="130">
        <f t="shared" si="31"/>
        <v>14</v>
      </c>
      <c r="M225" s="129">
        <v>2</v>
      </c>
      <c r="N225" s="129">
        <v>6</v>
      </c>
      <c r="O225" s="124"/>
      <c r="P225" s="130">
        <f t="shared" si="32"/>
        <v>14</v>
      </c>
      <c r="Q225" s="131">
        <f t="shared" si="33"/>
        <v>28</v>
      </c>
    </row>
    <row r="226" spans="1:17" ht="16.5">
      <c r="A226" s="436"/>
      <c r="B226" s="124" t="s">
        <v>325</v>
      </c>
      <c r="C226" s="125"/>
      <c r="D226" s="126" t="str">
        <f t="shared" si="29"/>
        <v>Pieza de 2inX4inX8_Pies</v>
      </c>
      <c r="E226" s="127" t="s">
        <v>137</v>
      </c>
      <c r="F226" s="128">
        <v>5</v>
      </c>
      <c r="G226" s="124"/>
      <c r="H226" s="129">
        <v>1.5</v>
      </c>
      <c r="I226" s="129">
        <v>3.5</v>
      </c>
      <c r="J226" s="132">
        <v>91.28</v>
      </c>
      <c r="K226" s="129">
        <f t="shared" si="30"/>
        <v>96</v>
      </c>
      <c r="L226" s="130">
        <f t="shared" si="31"/>
        <v>8</v>
      </c>
      <c r="M226" s="129">
        <v>2</v>
      </c>
      <c r="N226" s="129">
        <v>4</v>
      </c>
      <c r="O226" s="124"/>
      <c r="P226" s="130">
        <f t="shared" si="32"/>
        <v>8</v>
      </c>
      <c r="Q226" s="131">
        <f t="shared" si="33"/>
        <v>26.666666666666668</v>
      </c>
    </row>
    <row r="227" spans="1:17" ht="16.5">
      <c r="A227" s="436"/>
      <c r="B227" s="124" t="s">
        <v>326</v>
      </c>
      <c r="C227" s="125"/>
      <c r="D227" s="126" t="str">
        <f>+IF(_xlfn.NUMBERVALUE(O227)=0,CONCATENATE("Pieza de ",M227,"inX",N227,"inX",P227,"_Pies"),CONCATENATE("Rollizo de ",O227,"''ØX",P227,"_Pies"))</f>
        <v>Pieza de 2inX4inX1_Pies</v>
      </c>
      <c r="E227" s="127" t="s">
        <v>137</v>
      </c>
      <c r="F227" s="128">
        <v>4</v>
      </c>
      <c r="G227" s="124"/>
      <c r="H227" s="129">
        <v>1.5</v>
      </c>
      <c r="I227" s="129">
        <v>3.5</v>
      </c>
      <c r="J227" s="129">
        <v>10.14</v>
      </c>
      <c r="K227" s="129">
        <f>+L227*12</f>
        <v>12</v>
      </c>
      <c r="L227" s="130">
        <f>ROUNDUP(J227/12,0)</f>
        <v>1</v>
      </c>
      <c r="M227" s="129">
        <v>2</v>
      </c>
      <c r="N227" s="129">
        <v>4</v>
      </c>
      <c r="O227" s="124"/>
      <c r="P227" s="130">
        <f>+L227</f>
        <v>1</v>
      </c>
      <c r="Q227" s="131">
        <f>F227*M227*N227*P227/12</f>
        <v>2.6666666666666665</v>
      </c>
    </row>
    <row r="228" spans="1:17" ht="16.5">
      <c r="A228" s="436"/>
      <c r="B228" s="124" t="s">
        <v>327</v>
      </c>
      <c r="C228" s="125"/>
      <c r="D228" s="126" t="str">
        <f t="shared" ref="D228:D237" si="34">+IF(_xlfn.NUMBERVALUE(O228)=0,CONCATENATE("Pieza de ",M228,"inX",N228,"inX",P228,"_Pies"),CONCATENATE("Rollizo de ",O228,"''ØX",P228,"_Pies"))</f>
        <v>Pieza de 2inX4inX2_Pies</v>
      </c>
      <c r="E228" s="127" t="s">
        <v>137</v>
      </c>
      <c r="F228" s="128">
        <v>12</v>
      </c>
      <c r="G228" s="124"/>
      <c r="H228" s="129">
        <v>1.5</v>
      </c>
      <c r="I228" s="129">
        <v>3.5</v>
      </c>
      <c r="J228" s="129">
        <v>14.43</v>
      </c>
      <c r="K228" s="129">
        <f t="shared" ref="K228:K237" si="35">+L228*12</f>
        <v>24</v>
      </c>
      <c r="L228" s="130">
        <f t="shared" ref="L228:L237" si="36">ROUNDUP(J228/12,0)</f>
        <v>2</v>
      </c>
      <c r="M228" s="129">
        <v>2</v>
      </c>
      <c r="N228" s="129">
        <v>4</v>
      </c>
      <c r="O228" s="124"/>
      <c r="P228" s="130">
        <f t="shared" ref="P228:P237" si="37">+L228</f>
        <v>2</v>
      </c>
      <c r="Q228" s="131">
        <f t="shared" ref="Q228:Q237" si="38">F228*M228*N228*P228/12</f>
        <v>16</v>
      </c>
    </row>
    <row r="229" spans="1:17" ht="16.5">
      <c r="A229" s="436"/>
      <c r="B229" s="124" t="s">
        <v>329</v>
      </c>
      <c r="C229" s="125"/>
      <c r="D229" s="126" t="str">
        <f t="shared" si="34"/>
        <v>Pieza de 2inX4inX8_Pies</v>
      </c>
      <c r="E229" s="127" t="s">
        <v>137</v>
      </c>
      <c r="F229" s="128">
        <v>4</v>
      </c>
      <c r="G229" s="124"/>
      <c r="H229" s="129">
        <v>1.5</v>
      </c>
      <c r="I229" s="129">
        <v>3.5</v>
      </c>
      <c r="J229" s="129">
        <v>91.28</v>
      </c>
      <c r="K229" s="129">
        <f t="shared" si="35"/>
        <v>96</v>
      </c>
      <c r="L229" s="130">
        <f t="shared" si="36"/>
        <v>8</v>
      </c>
      <c r="M229" s="129">
        <v>2</v>
      </c>
      <c r="N229" s="129">
        <v>4</v>
      </c>
      <c r="O229" s="124"/>
      <c r="P229" s="130">
        <f t="shared" si="37"/>
        <v>8</v>
      </c>
      <c r="Q229" s="131">
        <f t="shared" si="38"/>
        <v>21.333333333333332</v>
      </c>
    </row>
    <row r="230" spans="1:17" ht="16.5">
      <c r="A230" s="436"/>
      <c r="B230" s="124" t="s">
        <v>330</v>
      </c>
      <c r="C230" s="125"/>
      <c r="D230" s="126" t="str">
        <f t="shared" si="34"/>
        <v>Pieza de 2inX4inX4_Pies</v>
      </c>
      <c r="E230" s="127" t="s">
        <v>137</v>
      </c>
      <c r="F230" s="128">
        <v>3</v>
      </c>
      <c r="G230" s="124"/>
      <c r="H230" s="129">
        <v>1.5</v>
      </c>
      <c r="I230" s="129">
        <v>3.5</v>
      </c>
      <c r="J230" s="129">
        <v>45.64</v>
      </c>
      <c r="K230" s="129">
        <f t="shared" si="35"/>
        <v>48</v>
      </c>
      <c r="L230" s="130">
        <f t="shared" si="36"/>
        <v>4</v>
      </c>
      <c r="M230" s="129">
        <v>2</v>
      </c>
      <c r="N230" s="129">
        <v>4</v>
      </c>
      <c r="O230" s="124"/>
      <c r="P230" s="130">
        <f t="shared" si="37"/>
        <v>4</v>
      </c>
      <c r="Q230" s="131">
        <f t="shared" si="38"/>
        <v>8</v>
      </c>
    </row>
    <row r="231" spans="1:17" ht="16.5">
      <c r="A231" s="436"/>
      <c r="B231" s="124" t="s">
        <v>331</v>
      </c>
      <c r="C231" s="125"/>
      <c r="D231" s="126" t="str">
        <f t="shared" si="34"/>
        <v>Pieza de 2inX4inX2_Pies</v>
      </c>
      <c r="E231" s="127" t="s">
        <v>137</v>
      </c>
      <c r="F231" s="128">
        <v>2</v>
      </c>
      <c r="G231" s="124"/>
      <c r="H231" s="129">
        <v>1.5</v>
      </c>
      <c r="I231" s="129">
        <v>3.5</v>
      </c>
      <c r="J231" s="129">
        <v>12.85</v>
      </c>
      <c r="K231" s="129">
        <f t="shared" si="35"/>
        <v>24</v>
      </c>
      <c r="L231" s="130">
        <f t="shared" si="36"/>
        <v>2</v>
      </c>
      <c r="M231" s="129">
        <v>2</v>
      </c>
      <c r="N231" s="129">
        <v>4</v>
      </c>
      <c r="O231" s="124"/>
      <c r="P231" s="130">
        <f t="shared" si="37"/>
        <v>2</v>
      </c>
      <c r="Q231" s="131">
        <f t="shared" si="38"/>
        <v>2.6666666666666665</v>
      </c>
    </row>
    <row r="232" spans="1:17" ht="16.5">
      <c r="A232" s="436"/>
      <c r="B232" s="124" t="s">
        <v>332</v>
      </c>
      <c r="C232" s="125"/>
      <c r="D232" s="126" t="str">
        <f t="shared" si="34"/>
        <v>Pieza de 2inX4inX2_Pies</v>
      </c>
      <c r="E232" s="127" t="s">
        <v>137</v>
      </c>
      <c r="F232" s="128">
        <v>8</v>
      </c>
      <c r="G232" s="124"/>
      <c r="H232" s="129">
        <v>1.5</v>
      </c>
      <c r="I232" s="129">
        <v>3.5</v>
      </c>
      <c r="J232" s="129">
        <v>14.43</v>
      </c>
      <c r="K232" s="129">
        <f t="shared" si="35"/>
        <v>24</v>
      </c>
      <c r="L232" s="130">
        <f t="shared" si="36"/>
        <v>2</v>
      </c>
      <c r="M232" s="129">
        <v>2</v>
      </c>
      <c r="N232" s="129">
        <v>4</v>
      </c>
      <c r="O232" s="124"/>
      <c r="P232" s="130">
        <f t="shared" si="37"/>
        <v>2</v>
      </c>
      <c r="Q232" s="131">
        <f t="shared" si="38"/>
        <v>10.666666666666666</v>
      </c>
    </row>
    <row r="233" spans="1:17" ht="16.5">
      <c r="A233" s="436"/>
      <c r="B233" s="124" t="s">
        <v>333</v>
      </c>
      <c r="C233" s="125"/>
      <c r="D233" s="126" t="str">
        <f t="shared" si="34"/>
        <v>Pieza de 2inX4inX1_Pies</v>
      </c>
      <c r="E233" s="127" t="s">
        <v>137</v>
      </c>
      <c r="F233" s="128">
        <v>2</v>
      </c>
      <c r="G233" s="124"/>
      <c r="H233" s="129">
        <v>1.5</v>
      </c>
      <c r="I233" s="129">
        <v>3.5</v>
      </c>
      <c r="J233" s="129">
        <v>10.14</v>
      </c>
      <c r="K233" s="129">
        <f t="shared" si="35"/>
        <v>12</v>
      </c>
      <c r="L233" s="130">
        <f t="shared" si="36"/>
        <v>1</v>
      </c>
      <c r="M233" s="129">
        <v>2</v>
      </c>
      <c r="N233" s="129">
        <v>4</v>
      </c>
      <c r="O233" s="124"/>
      <c r="P233" s="130">
        <f t="shared" si="37"/>
        <v>1</v>
      </c>
      <c r="Q233" s="131">
        <f t="shared" si="38"/>
        <v>1.3333333333333333</v>
      </c>
    </row>
    <row r="234" spans="1:17" ht="17.25" thickBot="1">
      <c r="A234" s="436"/>
      <c r="B234" s="151" t="s">
        <v>334</v>
      </c>
      <c r="C234" s="152"/>
      <c r="D234" s="153" t="str">
        <f t="shared" si="34"/>
        <v>Pieza de 2inX4inX3_Pies</v>
      </c>
      <c r="E234" s="154" t="s">
        <v>137</v>
      </c>
      <c r="F234" s="155">
        <v>3</v>
      </c>
      <c r="G234" s="151"/>
      <c r="H234" s="156">
        <v>1.5</v>
      </c>
      <c r="I234" s="156">
        <v>3.5</v>
      </c>
      <c r="J234" s="156">
        <v>30.43</v>
      </c>
      <c r="K234" s="156">
        <f t="shared" si="35"/>
        <v>36</v>
      </c>
      <c r="L234" s="157">
        <f t="shared" si="36"/>
        <v>3</v>
      </c>
      <c r="M234" s="156">
        <v>2</v>
      </c>
      <c r="N234" s="156">
        <v>4</v>
      </c>
      <c r="O234" s="151"/>
      <c r="P234" s="157">
        <f t="shared" si="37"/>
        <v>3</v>
      </c>
      <c r="Q234" s="158">
        <f t="shared" si="38"/>
        <v>6</v>
      </c>
    </row>
    <row r="235" spans="1:17" ht="16.5">
      <c r="A235" s="450" t="s">
        <v>34</v>
      </c>
      <c r="B235" s="116" t="s">
        <v>343</v>
      </c>
      <c r="C235" s="117"/>
      <c r="D235" s="118" t="str">
        <f t="shared" si="34"/>
        <v>Pieza de 2inX4inX3_Pies</v>
      </c>
      <c r="E235" s="119" t="s">
        <v>137</v>
      </c>
      <c r="F235" s="120">
        <v>1</v>
      </c>
      <c r="G235" s="116"/>
      <c r="H235" s="121">
        <v>1.5</v>
      </c>
      <c r="I235" s="121">
        <v>3.5</v>
      </c>
      <c r="J235" s="121">
        <v>28.85</v>
      </c>
      <c r="K235" s="121">
        <f t="shared" si="35"/>
        <v>36</v>
      </c>
      <c r="L235" s="122">
        <f t="shared" si="36"/>
        <v>3</v>
      </c>
      <c r="M235" s="121">
        <v>2</v>
      </c>
      <c r="N235" s="121">
        <v>4</v>
      </c>
      <c r="O235" s="116"/>
      <c r="P235" s="122">
        <f t="shared" si="37"/>
        <v>3</v>
      </c>
      <c r="Q235" s="123">
        <f t="shared" si="38"/>
        <v>2</v>
      </c>
    </row>
    <row r="236" spans="1:17" ht="16.5">
      <c r="A236" s="451"/>
      <c r="B236" s="124" t="s">
        <v>344</v>
      </c>
      <c r="C236" s="125"/>
      <c r="D236" s="126" t="str">
        <f t="shared" si="34"/>
        <v>Pieza de 2inX4inX3_Pies</v>
      </c>
      <c r="E236" s="127" t="s">
        <v>137</v>
      </c>
      <c r="F236" s="128">
        <v>1</v>
      </c>
      <c r="G236" s="124"/>
      <c r="H236" s="129">
        <v>1.5</v>
      </c>
      <c r="I236" s="129">
        <v>3.5</v>
      </c>
      <c r="J236" s="129">
        <v>33.57</v>
      </c>
      <c r="K236" s="129">
        <f t="shared" si="35"/>
        <v>36</v>
      </c>
      <c r="L236" s="130">
        <f t="shared" si="36"/>
        <v>3</v>
      </c>
      <c r="M236" s="129">
        <v>2</v>
      </c>
      <c r="N236" s="129">
        <v>4</v>
      </c>
      <c r="O236" s="124"/>
      <c r="P236" s="130">
        <f t="shared" si="37"/>
        <v>3</v>
      </c>
      <c r="Q236" s="131">
        <f t="shared" si="38"/>
        <v>2</v>
      </c>
    </row>
    <row r="237" spans="1:17" ht="16.5">
      <c r="A237" s="451"/>
      <c r="B237" s="124" t="s">
        <v>345</v>
      </c>
      <c r="C237" s="125"/>
      <c r="D237" s="126" t="str">
        <f t="shared" si="34"/>
        <v>Pieza de 2inX4inX3_Pies</v>
      </c>
      <c r="E237" s="127" t="s">
        <v>137</v>
      </c>
      <c r="F237" s="128">
        <v>1</v>
      </c>
      <c r="G237" s="124"/>
      <c r="H237" s="129">
        <v>1.5</v>
      </c>
      <c r="I237" s="129">
        <v>3.5</v>
      </c>
      <c r="J237" s="132">
        <v>29.29</v>
      </c>
      <c r="K237" s="129">
        <f t="shared" si="35"/>
        <v>36</v>
      </c>
      <c r="L237" s="130">
        <f t="shared" si="36"/>
        <v>3</v>
      </c>
      <c r="M237" s="129">
        <v>2</v>
      </c>
      <c r="N237" s="129">
        <v>4</v>
      </c>
      <c r="O237" s="124"/>
      <c r="P237" s="130">
        <f t="shared" si="37"/>
        <v>3</v>
      </c>
      <c r="Q237" s="131">
        <f t="shared" si="38"/>
        <v>2</v>
      </c>
    </row>
    <row r="238" spans="1:17" ht="16.5">
      <c r="A238" s="451"/>
      <c r="B238" s="124" t="s">
        <v>268</v>
      </c>
      <c r="C238" s="125"/>
      <c r="D238" s="126" t="str">
        <f>+IF(_xlfn.NUMBERVALUE(O238)=0,CONCATENATE("Pieza de ",M238,"inX",N238,"inX",P238,"_Pies"),CONCATENATE("Rollizo de ",O238,"''ØX",P238,"_Pies"))</f>
        <v>Pieza de 2inX6inX14_Pies</v>
      </c>
      <c r="E238" s="127" t="s">
        <v>137</v>
      </c>
      <c r="F238" s="128">
        <v>2</v>
      </c>
      <c r="G238" s="124"/>
      <c r="H238" s="129">
        <v>1.5</v>
      </c>
      <c r="I238" s="129">
        <v>5.5</v>
      </c>
      <c r="J238" s="129">
        <v>164.81</v>
      </c>
      <c r="K238" s="129">
        <f>+L238*12</f>
        <v>168</v>
      </c>
      <c r="L238" s="130">
        <f>ROUNDUP(J238/12,0)</f>
        <v>14</v>
      </c>
      <c r="M238" s="129">
        <v>2</v>
      </c>
      <c r="N238" s="129">
        <v>6</v>
      </c>
      <c r="O238" s="124"/>
      <c r="P238" s="130">
        <f>+L238</f>
        <v>14</v>
      </c>
      <c r="Q238" s="131">
        <f>F238*M238*N238*P238/12</f>
        <v>28</v>
      </c>
    </row>
    <row r="239" spans="1:17" ht="16.5">
      <c r="A239" s="451"/>
      <c r="B239" s="124" t="s">
        <v>346</v>
      </c>
      <c r="C239" s="125"/>
      <c r="D239" s="126" t="str">
        <f t="shared" ref="D239:D244" si="39">+IF(_xlfn.NUMBERVALUE(O239)=0,CONCATENATE("Pieza de ",M239,"inX",N239,"inX",P239,"_Pies"),CONCATENATE("Rollizo de ",O239,"''ØX",P239,"_Pies"))</f>
        <v>Pieza de 2inX4inX8_Pies</v>
      </c>
      <c r="E239" s="127" t="s">
        <v>137</v>
      </c>
      <c r="F239" s="128">
        <v>4</v>
      </c>
      <c r="G239" s="124"/>
      <c r="H239" s="129">
        <v>1.5</v>
      </c>
      <c r="I239" s="129">
        <v>3.5</v>
      </c>
      <c r="J239" s="129">
        <v>91.28</v>
      </c>
      <c r="K239" s="129">
        <f t="shared" ref="K239:K244" si="40">+L239*12</f>
        <v>96</v>
      </c>
      <c r="L239" s="130">
        <f t="shared" ref="L239:L244" si="41">ROUNDUP(J239/12,0)</f>
        <v>8</v>
      </c>
      <c r="M239" s="129">
        <v>2</v>
      </c>
      <c r="N239" s="129">
        <v>4</v>
      </c>
      <c r="O239" s="124"/>
      <c r="P239" s="130">
        <f t="shared" ref="P239:P244" si="42">+L239</f>
        <v>8</v>
      </c>
      <c r="Q239" s="131">
        <f t="shared" ref="Q239:Q244" si="43">F239*M239*N239*P239/12</f>
        <v>21.333333333333332</v>
      </c>
    </row>
    <row r="240" spans="1:17" ht="16.5">
      <c r="A240" s="451"/>
      <c r="B240" s="124" t="s">
        <v>347</v>
      </c>
      <c r="C240" s="125"/>
      <c r="D240" s="126" t="str">
        <f t="shared" si="39"/>
        <v>Pieza de 2inX4inX1_Pies</v>
      </c>
      <c r="E240" s="127" t="s">
        <v>137</v>
      </c>
      <c r="F240" s="128">
        <v>4</v>
      </c>
      <c r="G240" s="124"/>
      <c r="H240" s="129">
        <v>1.5</v>
      </c>
      <c r="I240" s="129">
        <v>3.5</v>
      </c>
      <c r="J240" s="129">
        <v>10.14</v>
      </c>
      <c r="K240" s="129">
        <f t="shared" si="40"/>
        <v>12</v>
      </c>
      <c r="L240" s="130">
        <f t="shared" si="41"/>
        <v>1</v>
      </c>
      <c r="M240" s="129">
        <v>2</v>
      </c>
      <c r="N240" s="129">
        <v>4</v>
      </c>
      <c r="O240" s="124"/>
      <c r="P240" s="130">
        <f t="shared" si="42"/>
        <v>1</v>
      </c>
      <c r="Q240" s="131">
        <f t="shared" si="43"/>
        <v>2.6666666666666665</v>
      </c>
    </row>
    <row r="241" spans="1:17" ht="16.5">
      <c r="A241" s="451"/>
      <c r="B241" s="124" t="s">
        <v>348</v>
      </c>
      <c r="C241" s="125"/>
      <c r="D241" s="126" t="str">
        <f t="shared" si="39"/>
        <v>Pieza de 2inX4inX2_Pies</v>
      </c>
      <c r="E241" s="127" t="s">
        <v>137</v>
      </c>
      <c r="F241" s="128">
        <v>4</v>
      </c>
      <c r="G241" s="124"/>
      <c r="H241" s="129">
        <v>1.5</v>
      </c>
      <c r="I241" s="129">
        <v>3.5</v>
      </c>
      <c r="J241" s="129">
        <v>12.85</v>
      </c>
      <c r="K241" s="129">
        <f t="shared" si="40"/>
        <v>24</v>
      </c>
      <c r="L241" s="130">
        <f t="shared" si="41"/>
        <v>2</v>
      </c>
      <c r="M241" s="129">
        <v>2</v>
      </c>
      <c r="N241" s="129">
        <v>4</v>
      </c>
      <c r="O241" s="124"/>
      <c r="P241" s="130">
        <f t="shared" si="42"/>
        <v>2</v>
      </c>
      <c r="Q241" s="131">
        <f t="shared" si="43"/>
        <v>5.333333333333333</v>
      </c>
    </row>
    <row r="242" spans="1:17" ht="16.5">
      <c r="A242" s="451"/>
      <c r="B242" s="124" t="s">
        <v>349</v>
      </c>
      <c r="C242" s="125"/>
      <c r="D242" s="126" t="str">
        <f t="shared" si="39"/>
        <v>Pieza de 2inX4inX8_Pies</v>
      </c>
      <c r="E242" s="127" t="s">
        <v>137</v>
      </c>
      <c r="F242" s="128">
        <v>4</v>
      </c>
      <c r="G242" s="124"/>
      <c r="H242" s="129">
        <v>1.5</v>
      </c>
      <c r="I242" s="129">
        <v>3.5</v>
      </c>
      <c r="J242" s="129">
        <v>91.28</v>
      </c>
      <c r="K242" s="129">
        <f t="shared" si="40"/>
        <v>96</v>
      </c>
      <c r="L242" s="130">
        <f t="shared" si="41"/>
        <v>8</v>
      </c>
      <c r="M242" s="129">
        <v>2</v>
      </c>
      <c r="N242" s="129">
        <v>4</v>
      </c>
      <c r="O242" s="124"/>
      <c r="P242" s="130">
        <f t="shared" si="42"/>
        <v>8</v>
      </c>
      <c r="Q242" s="131">
        <f t="shared" si="43"/>
        <v>21.333333333333332</v>
      </c>
    </row>
    <row r="243" spans="1:17" ht="16.5">
      <c r="A243" s="451"/>
      <c r="B243" s="124" t="s">
        <v>350</v>
      </c>
      <c r="C243" s="125"/>
      <c r="D243" s="126" t="str">
        <f t="shared" si="39"/>
        <v>Pieza de 2inX4inX2_Pies</v>
      </c>
      <c r="E243" s="127" t="s">
        <v>137</v>
      </c>
      <c r="F243" s="128">
        <v>4</v>
      </c>
      <c r="G243" s="124"/>
      <c r="H243" s="129">
        <v>1.5</v>
      </c>
      <c r="I243" s="129">
        <v>3.5</v>
      </c>
      <c r="J243" s="129">
        <v>12.85</v>
      </c>
      <c r="K243" s="129">
        <f t="shared" si="40"/>
        <v>24</v>
      </c>
      <c r="L243" s="130">
        <f t="shared" si="41"/>
        <v>2</v>
      </c>
      <c r="M243" s="129">
        <v>2</v>
      </c>
      <c r="N243" s="129">
        <v>4</v>
      </c>
      <c r="O243" s="124"/>
      <c r="P243" s="130">
        <f t="shared" si="42"/>
        <v>2</v>
      </c>
      <c r="Q243" s="131">
        <f t="shared" si="43"/>
        <v>5.333333333333333</v>
      </c>
    </row>
    <row r="244" spans="1:17" ht="16.5">
      <c r="A244" s="451"/>
      <c r="B244" s="124" t="s">
        <v>351</v>
      </c>
      <c r="C244" s="125"/>
      <c r="D244" s="126" t="str">
        <f t="shared" si="39"/>
        <v>Pieza de 2inX4inX2_Pies</v>
      </c>
      <c r="E244" s="127" t="s">
        <v>137</v>
      </c>
      <c r="F244" s="128">
        <v>4</v>
      </c>
      <c r="G244" s="124"/>
      <c r="H244" s="129">
        <v>1.5</v>
      </c>
      <c r="I244" s="129">
        <v>3.5</v>
      </c>
      <c r="J244" s="129">
        <v>14.43</v>
      </c>
      <c r="K244" s="129">
        <f t="shared" si="40"/>
        <v>24</v>
      </c>
      <c r="L244" s="130">
        <f t="shared" si="41"/>
        <v>2</v>
      </c>
      <c r="M244" s="129">
        <v>2</v>
      </c>
      <c r="N244" s="129">
        <v>4</v>
      </c>
      <c r="O244" s="124"/>
      <c r="P244" s="130">
        <f t="shared" si="42"/>
        <v>2</v>
      </c>
      <c r="Q244" s="131">
        <f t="shared" si="43"/>
        <v>5.333333333333333</v>
      </c>
    </row>
    <row r="245" spans="1:17" ht="16.5">
      <c r="A245" s="451"/>
      <c r="B245" s="124" t="s">
        <v>352</v>
      </c>
      <c r="C245" s="125"/>
      <c r="D245" s="126" t="str">
        <f>+IF(_xlfn.NUMBERVALUE(O245)=0,CONCATENATE("Pieza de ",M245,"inX",N245,"inX",P245,"_Pies"),CONCATENATE("Rollizo de ",O245,"''ØX",P245,"_Pies"))</f>
        <v>Pieza de 2inX4inX8_Pies</v>
      </c>
      <c r="E245" s="127" t="s">
        <v>137</v>
      </c>
      <c r="F245" s="128">
        <v>4</v>
      </c>
      <c r="G245" s="124"/>
      <c r="H245" s="129">
        <v>1.5</v>
      </c>
      <c r="I245" s="129">
        <v>3.5</v>
      </c>
      <c r="J245" s="129">
        <v>91.28</v>
      </c>
      <c r="K245" s="129">
        <f>+L245*12</f>
        <v>96</v>
      </c>
      <c r="L245" s="130">
        <f>ROUNDUP(J245/12,0)</f>
        <v>8</v>
      </c>
      <c r="M245" s="129">
        <v>2</v>
      </c>
      <c r="N245" s="129">
        <v>4</v>
      </c>
      <c r="O245" s="124"/>
      <c r="P245" s="130">
        <f>+L245</f>
        <v>8</v>
      </c>
      <c r="Q245" s="131">
        <f>F245*M245*N245*P245/12</f>
        <v>21.333333333333332</v>
      </c>
    </row>
    <row r="246" spans="1:17" ht="16.5">
      <c r="A246" s="451"/>
      <c r="B246" s="124" t="s">
        <v>353</v>
      </c>
      <c r="C246" s="125"/>
      <c r="D246" s="126" t="str">
        <f>+IF(_xlfn.NUMBERVALUE(O246)=0,CONCATENATE("Pieza de ",M246,"inX",N246,"inX",P246,"_Pies"),CONCATENATE("Rollizo de ",O246,"''ØX",P246,"_Pies"))</f>
        <v>Pieza de 2inX4inX1_Pies</v>
      </c>
      <c r="E246" s="127" t="s">
        <v>137</v>
      </c>
      <c r="F246" s="128">
        <v>4</v>
      </c>
      <c r="G246" s="124"/>
      <c r="H246" s="129">
        <v>1.5</v>
      </c>
      <c r="I246" s="129">
        <v>3.5</v>
      </c>
      <c r="J246" s="129">
        <v>10.14</v>
      </c>
      <c r="K246" s="129">
        <f>+L246*12</f>
        <v>12</v>
      </c>
      <c r="L246" s="130">
        <f>ROUNDUP(J246/12,0)</f>
        <v>1</v>
      </c>
      <c r="M246" s="129">
        <v>2</v>
      </c>
      <c r="N246" s="129">
        <v>4</v>
      </c>
      <c r="O246" s="124"/>
      <c r="P246" s="130">
        <f>+L246</f>
        <v>1</v>
      </c>
      <c r="Q246" s="131">
        <f>F246*M246*N246*P246/12</f>
        <v>2.6666666666666665</v>
      </c>
    </row>
    <row r="247" spans="1:17" ht="16.5">
      <c r="A247" s="451"/>
      <c r="B247" s="124" t="s">
        <v>354</v>
      </c>
      <c r="C247" s="125"/>
      <c r="D247" s="126" t="str">
        <f>+IF(_xlfn.NUMBERVALUE(O247)=0,CONCATENATE("Pieza de ",M247,"inX",N247,"inX",P247,"_Pies"),CONCATENATE("Rollizo de ",O247,"''ØX",P247,"_Pies"))</f>
        <v>Pieza de 2inX4inX2_Pies</v>
      </c>
      <c r="E247" s="127" t="s">
        <v>137</v>
      </c>
      <c r="F247" s="128">
        <v>4</v>
      </c>
      <c r="G247" s="124"/>
      <c r="H247" s="129">
        <v>1.5</v>
      </c>
      <c r="I247" s="129">
        <v>3.5</v>
      </c>
      <c r="J247" s="129">
        <v>12.85</v>
      </c>
      <c r="K247" s="129">
        <f>+L247*12</f>
        <v>24</v>
      </c>
      <c r="L247" s="130">
        <f>ROUNDUP(J247/12,0)</f>
        <v>2</v>
      </c>
      <c r="M247" s="129">
        <v>2</v>
      </c>
      <c r="N247" s="129">
        <v>4</v>
      </c>
      <c r="O247" s="124"/>
      <c r="P247" s="130">
        <f>+L247</f>
        <v>2</v>
      </c>
      <c r="Q247" s="131">
        <f>F247*M247*N247*P247/12</f>
        <v>5.333333333333333</v>
      </c>
    </row>
    <row r="248" spans="1:17" ht="16.5">
      <c r="A248" s="451"/>
      <c r="B248" s="124" t="s">
        <v>355</v>
      </c>
      <c r="C248" s="125"/>
      <c r="D248" s="126" t="str">
        <f>+IF(_xlfn.NUMBERVALUE(O248)=0,CONCATENATE("Pieza de ",M248,"inX",N248,"inX",P248,"_Pies"),CONCATENATE("Rollizo de ",O248,"''ØX",P248,"_Pies"))</f>
        <v>Pieza de 2inX4inX13_Pies</v>
      </c>
      <c r="E248" s="127" t="s">
        <v>137</v>
      </c>
      <c r="F248" s="128">
        <v>1</v>
      </c>
      <c r="G248" s="124"/>
      <c r="H248" s="129">
        <v>1.5</v>
      </c>
      <c r="I248" s="129">
        <v>3.5</v>
      </c>
      <c r="J248" s="129">
        <v>153</v>
      </c>
      <c r="K248" s="129">
        <f>+L248*12</f>
        <v>156</v>
      </c>
      <c r="L248" s="130">
        <f>ROUNDUP(J248/12,0)</f>
        <v>13</v>
      </c>
      <c r="M248" s="129">
        <v>2</v>
      </c>
      <c r="N248" s="129">
        <v>4</v>
      </c>
      <c r="O248" s="124"/>
      <c r="P248" s="130">
        <f>+L248</f>
        <v>13</v>
      </c>
      <c r="Q248" s="131">
        <f>F248*M248*N248*P248/12</f>
        <v>8.6666666666666661</v>
      </c>
    </row>
    <row r="249" spans="1:17" ht="17.25" thickBot="1">
      <c r="A249" s="452"/>
      <c r="B249" s="133" t="s">
        <v>356</v>
      </c>
      <c r="C249" s="134"/>
      <c r="D249" s="135" t="str">
        <f>+IF(_xlfn.NUMBERVALUE(O249)=0,CONCATENATE("Pieza de ",M249,"inX",N249,"inX",P249,"_Pies"),CONCATENATE("Rollizo de ",O249,"''ØX",P249,"_Pies"))</f>
        <v>Pieza de 2inX4inX2_Pies</v>
      </c>
      <c r="E249" s="136" t="s">
        <v>137</v>
      </c>
      <c r="F249" s="137">
        <v>8</v>
      </c>
      <c r="G249" s="133"/>
      <c r="H249" s="138">
        <v>1.5</v>
      </c>
      <c r="I249" s="138">
        <v>3.5</v>
      </c>
      <c r="J249" s="138">
        <v>17.09</v>
      </c>
      <c r="K249" s="138">
        <f>+L249*12</f>
        <v>24</v>
      </c>
      <c r="L249" s="139">
        <f>ROUNDUP(J249/12,0)</f>
        <v>2</v>
      </c>
      <c r="M249" s="138">
        <v>2</v>
      </c>
      <c r="N249" s="138">
        <v>4</v>
      </c>
      <c r="O249" s="133"/>
      <c r="P249" s="139">
        <f>+L249</f>
        <v>2</v>
      </c>
      <c r="Q249" s="140">
        <f>F249*M249*N249*P249/12</f>
        <v>10.666666666666666</v>
      </c>
    </row>
    <row r="250" spans="1:17" ht="16.5" thickBot="1">
      <c r="A250" s="438" t="s">
        <v>142</v>
      </c>
      <c r="B250" s="439"/>
      <c r="C250" s="439"/>
      <c r="D250" s="439"/>
      <c r="E250" s="439"/>
      <c r="F250" s="440"/>
      <c r="G250" s="441"/>
      <c r="H250" s="442"/>
      <c r="I250" s="442"/>
      <c r="J250" s="442"/>
      <c r="K250" s="442"/>
      <c r="L250" s="443"/>
      <c r="M250" s="441"/>
      <c r="N250" s="442"/>
      <c r="O250" s="442"/>
      <c r="P250" s="443"/>
      <c r="Q250" s="141">
        <f>+SUM(Q251)</f>
        <v>120</v>
      </c>
    </row>
    <row r="251" spans="1:17" ht="17.25" thickBot="1">
      <c r="A251" s="142"/>
      <c r="B251" s="142" t="s">
        <v>307</v>
      </c>
      <c r="C251" s="143"/>
      <c r="D251" s="144" t="str">
        <f>+IF(_xlfn.NUMBERVALUE(O251)=0,CONCATENATE("Pieza de ",M251,"inX",N251,"inX",P251,"_Pies"),CONCATENATE("Rollizo de ",O251,"''ØX",P251,"_Pies"))</f>
        <v>Pieza de 2inX6inX15_Pies</v>
      </c>
      <c r="E251" s="145" t="s">
        <v>137</v>
      </c>
      <c r="F251" s="146">
        <v>8</v>
      </c>
      <c r="G251" s="142"/>
      <c r="H251" s="147">
        <v>1.5</v>
      </c>
      <c r="I251" s="147">
        <v>5.5</v>
      </c>
      <c r="J251" s="147">
        <v>171.24</v>
      </c>
      <c r="K251" s="147">
        <f>+L251*12</f>
        <v>180</v>
      </c>
      <c r="L251" s="148">
        <f>ROUNDUP(J251/12,0)</f>
        <v>15</v>
      </c>
      <c r="M251" s="147">
        <v>2</v>
      </c>
      <c r="N251" s="147">
        <v>6</v>
      </c>
      <c r="O251" s="142"/>
      <c r="P251" s="148">
        <f>+L251</f>
        <v>15</v>
      </c>
      <c r="Q251" s="149">
        <f>F251*M251*N251*P251/12</f>
        <v>120</v>
      </c>
    </row>
    <row r="252" spans="1:17" ht="16.5" thickBot="1">
      <c r="A252" s="444" t="s">
        <v>145</v>
      </c>
      <c r="B252" s="445"/>
      <c r="C252" s="445"/>
      <c r="D252" s="445"/>
      <c r="E252" s="445"/>
      <c r="F252" s="446"/>
      <c r="G252" s="447"/>
      <c r="H252" s="448"/>
      <c r="I252" s="448"/>
      <c r="J252" s="448"/>
      <c r="K252" s="448"/>
      <c r="L252" s="449"/>
      <c r="M252" s="447"/>
      <c r="N252" s="448"/>
      <c r="O252" s="448"/>
      <c r="P252" s="449"/>
      <c r="Q252" s="115">
        <f>+SUM(Q253:Q254)</f>
        <v>393.75</v>
      </c>
    </row>
    <row r="253" spans="1:17" ht="16.5">
      <c r="A253" s="453"/>
      <c r="B253" s="116" t="s">
        <v>308</v>
      </c>
      <c r="C253" s="117"/>
      <c r="D253" s="118" t="str">
        <f>+IF(_xlfn.NUMBERVALUE(O253)=0,CONCATENATE("Pieza de ",M253,"inX",N253,"inX",P253,"_Pies"),CONCATENATE("Rollizo de ",O253,"''ØX",P253,"_Pies"))</f>
        <v>Pieza de 1,25inX3,5inX5_Pies</v>
      </c>
      <c r="E253" s="119" t="s">
        <v>309</v>
      </c>
      <c r="F253" s="120">
        <v>120</v>
      </c>
      <c r="G253" s="116"/>
      <c r="H253" s="121">
        <v>1</v>
      </c>
      <c r="I253" s="121">
        <v>3</v>
      </c>
      <c r="J253" s="121">
        <v>53.67</v>
      </c>
      <c r="K253" s="121">
        <f>+L253*12</f>
        <v>60</v>
      </c>
      <c r="L253" s="122">
        <f>ROUNDUP(J253/12,0)</f>
        <v>5</v>
      </c>
      <c r="M253" s="121">
        <v>1.25</v>
      </c>
      <c r="N253" s="121">
        <v>3.5</v>
      </c>
      <c r="O253" s="116"/>
      <c r="P253" s="122">
        <f>+L253</f>
        <v>5</v>
      </c>
      <c r="Q253" s="123">
        <f>F253*M253*N253*P253/12</f>
        <v>218.75</v>
      </c>
    </row>
    <row r="254" spans="1:17" ht="17.25" thickBot="1">
      <c r="A254" s="454"/>
      <c r="B254" s="133" t="s">
        <v>310</v>
      </c>
      <c r="C254" s="134"/>
      <c r="D254" s="135" t="str">
        <f>+IF(_xlfn.NUMBERVALUE(O254)=0,CONCATENATE("Pieza de ",M254,"inX",N254,"inX",P254,"_Pies"),CONCATENATE("Rollizo de ",O254,"''ØX",P254,"_Pies"))</f>
        <v>Pieza de 1,25inX3,5inX8_Pies</v>
      </c>
      <c r="E254" s="136" t="s">
        <v>309</v>
      </c>
      <c r="F254" s="137">
        <v>60</v>
      </c>
      <c r="G254" s="133"/>
      <c r="H254" s="138">
        <v>1</v>
      </c>
      <c r="I254" s="138">
        <v>3</v>
      </c>
      <c r="J254" s="138">
        <v>96</v>
      </c>
      <c r="K254" s="138">
        <f>+L254*12</f>
        <v>96</v>
      </c>
      <c r="L254" s="139">
        <f>ROUNDUP(J254/12,0)</f>
        <v>8</v>
      </c>
      <c r="M254" s="138">
        <v>1.25</v>
      </c>
      <c r="N254" s="138">
        <v>3.5</v>
      </c>
      <c r="O254" s="133"/>
      <c r="P254" s="139">
        <f>+L254</f>
        <v>8</v>
      </c>
      <c r="Q254" s="140">
        <f>F254*M254*N254*P254/12</f>
        <v>175</v>
      </c>
    </row>
    <row r="255" spans="1:17" ht="16.5" thickBot="1">
      <c r="A255" s="438" t="s">
        <v>7</v>
      </c>
      <c r="B255" s="439"/>
      <c r="C255" s="439"/>
      <c r="D255" s="439"/>
      <c r="E255" s="439"/>
      <c r="F255" s="440"/>
      <c r="G255" s="441"/>
      <c r="H255" s="442"/>
      <c r="I255" s="442"/>
      <c r="J255" s="442"/>
      <c r="K255" s="442"/>
      <c r="L255" s="443"/>
      <c r="M255" s="441"/>
      <c r="N255" s="442"/>
      <c r="O255" s="442"/>
      <c r="P255" s="443"/>
      <c r="Q255" s="141">
        <f>+SUM(Q256:Q259)</f>
        <v>190</v>
      </c>
    </row>
    <row r="256" spans="1:17" ht="16.5">
      <c r="A256" s="453"/>
      <c r="B256" s="116" t="s">
        <v>311</v>
      </c>
      <c r="C256" s="117"/>
      <c r="D256" s="118" t="str">
        <f t="shared" ref="D256:D264" si="44">+IF(_xlfn.NUMBERVALUE(O256)=0,CONCATENATE("Pieza de ",M256,"inX",N256,"inX",P256,"_Pies"),CONCATENATE("Rollizo de ",O256,"''ØX",P256,"_Pies"))</f>
        <v>Pieza de 2inX6inX10_Pies</v>
      </c>
      <c r="E256" s="119" t="s">
        <v>137</v>
      </c>
      <c r="F256" s="120">
        <v>3</v>
      </c>
      <c r="G256" s="116"/>
      <c r="H256" s="121">
        <v>1.5</v>
      </c>
      <c r="I256" s="121">
        <v>5.5</v>
      </c>
      <c r="J256" s="121">
        <v>118.11</v>
      </c>
      <c r="K256" s="121">
        <f t="shared" ref="K256:K264" si="45">+L256*12</f>
        <v>120</v>
      </c>
      <c r="L256" s="122">
        <f t="shared" ref="L256:L264" si="46">ROUNDUP(J256/12,0)</f>
        <v>10</v>
      </c>
      <c r="M256" s="121">
        <v>2</v>
      </c>
      <c r="N256" s="121">
        <v>6</v>
      </c>
      <c r="O256" s="116"/>
      <c r="P256" s="122">
        <f t="shared" ref="P256:P264" si="47">+L256</f>
        <v>10</v>
      </c>
      <c r="Q256" s="123">
        <f t="shared" ref="Q256:Q264" si="48">F256*M256*N256*P256/12</f>
        <v>30</v>
      </c>
    </row>
    <row r="257" spans="1:17" ht="16.5">
      <c r="A257" s="455"/>
      <c r="B257" s="124" t="s">
        <v>312</v>
      </c>
      <c r="C257" s="125"/>
      <c r="D257" s="126" t="str">
        <f t="shared" si="44"/>
        <v>Pieza de 2inX6inX8_Pies</v>
      </c>
      <c r="E257" s="127" t="s">
        <v>137</v>
      </c>
      <c r="F257" s="128">
        <v>6</v>
      </c>
      <c r="G257" s="124"/>
      <c r="H257" s="129">
        <v>1.5</v>
      </c>
      <c r="I257" s="129">
        <v>5.5</v>
      </c>
      <c r="J257" s="129">
        <v>85.83</v>
      </c>
      <c r="K257" s="129">
        <f t="shared" si="45"/>
        <v>96</v>
      </c>
      <c r="L257" s="130">
        <f t="shared" si="46"/>
        <v>8</v>
      </c>
      <c r="M257" s="129">
        <v>2</v>
      </c>
      <c r="N257" s="129">
        <v>6</v>
      </c>
      <c r="O257" s="124"/>
      <c r="P257" s="130">
        <f t="shared" si="47"/>
        <v>8</v>
      </c>
      <c r="Q257" s="131">
        <f t="shared" si="48"/>
        <v>48</v>
      </c>
    </row>
    <row r="258" spans="1:17" ht="16.5">
      <c r="A258" s="455"/>
      <c r="B258" s="124" t="s">
        <v>313</v>
      </c>
      <c r="C258" s="125"/>
      <c r="D258" s="126" t="str">
        <f t="shared" si="44"/>
        <v>Pieza de 2inX6inX3_Pies</v>
      </c>
      <c r="E258" s="127" t="s">
        <v>137</v>
      </c>
      <c r="F258" s="128">
        <v>16</v>
      </c>
      <c r="G258" s="124"/>
      <c r="H258" s="129">
        <v>1.5</v>
      </c>
      <c r="I258" s="129">
        <v>5.5</v>
      </c>
      <c r="J258" s="129">
        <v>29.53</v>
      </c>
      <c r="K258" s="129">
        <f t="shared" si="45"/>
        <v>36</v>
      </c>
      <c r="L258" s="130">
        <f t="shared" si="46"/>
        <v>3</v>
      </c>
      <c r="M258" s="129">
        <v>2</v>
      </c>
      <c r="N258" s="129">
        <v>6</v>
      </c>
      <c r="O258" s="124"/>
      <c r="P258" s="130">
        <f t="shared" si="47"/>
        <v>3</v>
      </c>
      <c r="Q258" s="131">
        <f t="shared" si="48"/>
        <v>48</v>
      </c>
    </row>
    <row r="259" spans="1:17" ht="17.25" thickBot="1">
      <c r="A259" s="454"/>
      <c r="B259" s="133" t="s">
        <v>314</v>
      </c>
      <c r="C259" s="134"/>
      <c r="D259" s="135" t="str">
        <f t="shared" si="44"/>
        <v>Pieza de 2inX6inX8_Pies</v>
      </c>
      <c r="E259" s="136" t="s">
        <v>137</v>
      </c>
      <c r="F259" s="137">
        <v>8</v>
      </c>
      <c r="G259" s="133"/>
      <c r="H259" s="138">
        <v>1.5</v>
      </c>
      <c r="I259" s="138">
        <v>5.5</v>
      </c>
      <c r="J259" s="138">
        <v>85.83</v>
      </c>
      <c r="K259" s="138">
        <f t="shared" si="45"/>
        <v>96</v>
      </c>
      <c r="L259" s="139">
        <f t="shared" si="46"/>
        <v>8</v>
      </c>
      <c r="M259" s="138">
        <v>2</v>
      </c>
      <c r="N259" s="138">
        <v>6</v>
      </c>
      <c r="O259" s="133"/>
      <c r="P259" s="139">
        <f t="shared" si="47"/>
        <v>8</v>
      </c>
      <c r="Q259" s="140">
        <f t="shared" si="48"/>
        <v>64</v>
      </c>
    </row>
    <row r="260" spans="1:17" ht="16.5" thickBot="1">
      <c r="A260" s="438" t="s">
        <v>9</v>
      </c>
      <c r="B260" s="439"/>
      <c r="C260" s="439"/>
      <c r="D260" s="439"/>
      <c r="E260" s="439"/>
      <c r="F260" s="440"/>
      <c r="G260" s="441"/>
      <c r="H260" s="442"/>
      <c r="I260" s="442"/>
      <c r="J260" s="442"/>
      <c r="K260" s="442"/>
      <c r="L260" s="443"/>
      <c r="M260" s="441"/>
      <c r="N260" s="442"/>
      <c r="O260" s="442"/>
      <c r="P260" s="443"/>
      <c r="Q260" s="141">
        <f>+SUM(Q261:Q264)</f>
        <v>22.833333333333332</v>
      </c>
    </row>
    <row r="261" spans="1:17" ht="16.5">
      <c r="A261" s="436" t="s">
        <v>322</v>
      </c>
      <c r="B261" s="142" t="s">
        <v>316</v>
      </c>
      <c r="C261" s="143"/>
      <c r="D261" s="144" t="str">
        <f t="shared" si="44"/>
        <v>Pieza de 1inX3,5inX3_Pies</v>
      </c>
      <c r="E261" s="145" t="s">
        <v>317</v>
      </c>
      <c r="F261" s="146">
        <v>16</v>
      </c>
      <c r="G261" s="142"/>
      <c r="H261" s="121">
        <v>0.75</v>
      </c>
      <c r="I261" s="121">
        <v>3</v>
      </c>
      <c r="J261" s="147">
        <v>28.44</v>
      </c>
      <c r="K261" s="147">
        <f t="shared" si="45"/>
        <v>36</v>
      </c>
      <c r="L261" s="148">
        <f t="shared" si="46"/>
        <v>3</v>
      </c>
      <c r="M261" s="121">
        <v>1</v>
      </c>
      <c r="N261" s="121">
        <v>3.5</v>
      </c>
      <c r="O261" s="142"/>
      <c r="P261" s="148">
        <f t="shared" si="47"/>
        <v>3</v>
      </c>
      <c r="Q261" s="150">
        <f t="shared" si="48"/>
        <v>14</v>
      </c>
    </row>
    <row r="262" spans="1:17" ht="16.5">
      <c r="A262" s="436"/>
      <c r="B262" s="124" t="s">
        <v>318</v>
      </c>
      <c r="C262" s="125"/>
      <c r="D262" s="126" t="str">
        <f t="shared" si="44"/>
        <v>Pieza de 1,25inX4inX3_Pies</v>
      </c>
      <c r="E262" s="127" t="s">
        <v>317</v>
      </c>
      <c r="F262" s="128">
        <v>2</v>
      </c>
      <c r="G262" s="124"/>
      <c r="H262" s="129">
        <v>1</v>
      </c>
      <c r="I262" s="129">
        <v>3.5</v>
      </c>
      <c r="J262" s="129">
        <v>30.43</v>
      </c>
      <c r="K262" s="129">
        <f t="shared" si="45"/>
        <v>36</v>
      </c>
      <c r="L262" s="130">
        <f t="shared" si="46"/>
        <v>3</v>
      </c>
      <c r="M262" s="129">
        <v>1.25</v>
      </c>
      <c r="N262" s="129">
        <v>4</v>
      </c>
      <c r="O262" s="124"/>
      <c r="P262" s="130">
        <f t="shared" si="47"/>
        <v>3</v>
      </c>
      <c r="Q262" s="131">
        <f t="shared" si="48"/>
        <v>2.5</v>
      </c>
    </row>
    <row r="263" spans="1:17" ht="16.5">
      <c r="A263" s="436"/>
      <c r="B263" s="124" t="s">
        <v>319</v>
      </c>
      <c r="C263" s="125"/>
      <c r="D263" s="126" t="str">
        <f t="shared" si="44"/>
        <v>Pieza de 1,25inX4inX4_Pies</v>
      </c>
      <c r="E263" s="127" t="s">
        <v>317</v>
      </c>
      <c r="F263" s="128">
        <v>2</v>
      </c>
      <c r="G263" s="124"/>
      <c r="H263" s="129">
        <v>1</v>
      </c>
      <c r="I263" s="129">
        <v>3.5</v>
      </c>
      <c r="J263" s="129">
        <v>44.06</v>
      </c>
      <c r="K263" s="129">
        <f t="shared" si="45"/>
        <v>48</v>
      </c>
      <c r="L263" s="130">
        <f t="shared" si="46"/>
        <v>4</v>
      </c>
      <c r="M263" s="129">
        <v>1.25</v>
      </c>
      <c r="N263" s="129">
        <v>4</v>
      </c>
      <c r="O263" s="124"/>
      <c r="P263" s="130">
        <f t="shared" si="47"/>
        <v>4</v>
      </c>
      <c r="Q263" s="131">
        <f t="shared" si="48"/>
        <v>3.3333333333333335</v>
      </c>
    </row>
    <row r="264" spans="1:17" ht="17.25" thickBot="1">
      <c r="A264" s="437"/>
      <c r="B264" s="133" t="s">
        <v>320</v>
      </c>
      <c r="C264" s="134"/>
      <c r="D264" s="135" t="str">
        <f t="shared" si="44"/>
        <v>Pieza de 2inX6inX3_Pies</v>
      </c>
      <c r="E264" s="136" t="s">
        <v>317</v>
      </c>
      <c r="F264" s="137">
        <v>1</v>
      </c>
      <c r="G264" s="133"/>
      <c r="H264" s="138">
        <v>1.5</v>
      </c>
      <c r="I264" s="138">
        <v>5.5</v>
      </c>
      <c r="J264" s="138">
        <v>30.43</v>
      </c>
      <c r="K264" s="138">
        <f t="shared" si="45"/>
        <v>36</v>
      </c>
      <c r="L264" s="139">
        <f t="shared" si="46"/>
        <v>3</v>
      </c>
      <c r="M264" s="138">
        <v>2</v>
      </c>
      <c r="N264" s="138">
        <v>6</v>
      </c>
      <c r="O264" s="133"/>
      <c r="P264" s="139">
        <f t="shared" si="47"/>
        <v>3</v>
      </c>
      <c r="Q264" s="140">
        <f t="shared" si="48"/>
        <v>3</v>
      </c>
    </row>
    <row r="265" spans="1:17" ht="16.5" thickBot="1">
      <c r="A265" s="438" t="s">
        <v>357</v>
      </c>
      <c r="B265" s="439"/>
      <c r="C265" s="439"/>
      <c r="D265" s="439"/>
      <c r="E265" s="439"/>
      <c r="F265" s="440"/>
      <c r="G265" s="441"/>
      <c r="H265" s="442"/>
      <c r="I265" s="442"/>
      <c r="J265" s="442"/>
      <c r="K265" s="442"/>
      <c r="L265" s="443"/>
      <c r="M265" s="441"/>
      <c r="N265" s="442"/>
      <c r="O265" s="442"/>
      <c r="P265" s="443"/>
      <c r="Q265" s="141">
        <f>+SUM(Q266:Q269)</f>
        <v>25</v>
      </c>
    </row>
    <row r="266" spans="1:17" ht="16.5">
      <c r="A266" s="435" t="s">
        <v>358</v>
      </c>
      <c r="B266" s="116" t="s">
        <v>359</v>
      </c>
      <c r="C266" s="117"/>
      <c r="D266" s="118" t="str">
        <f>+IF(_xlfn.NUMBERVALUE(O266)=0,CONCATENATE("Pieza de ",M266,"inX",N266,"inX",P266,"_Pies"),CONCATENATE("Rollizo de ",O266,"''ØX",P266,"_Pies"))</f>
        <v>Pieza de 2inX4inX3_Pies</v>
      </c>
      <c r="E266" s="119" t="s">
        <v>317</v>
      </c>
      <c r="F266" s="120">
        <v>2</v>
      </c>
      <c r="G266" s="116"/>
      <c r="H266" s="121">
        <v>1.5</v>
      </c>
      <c r="I266" s="121">
        <v>3.5</v>
      </c>
      <c r="J266" s="121">
        <v>30.43</v>
      </c>
      <c r="K266" s="121">
        <f>+L266*12</f>
        <v>36</v>
      </c>
      <c r="L266" s="122">
        <f>ROUNDUP(J266/12,0)</f>
        <v>3</v>
      </c>
      <c r="M266" s="121">
        <v>2</v>
      </c>
      <c r="N266" s="121">
        <v>4</v>
      </c>
      <c r="O266" s="116"/>
      <c r="P266" s="122">
        <f>+L266</f>
        <v>3</v>
      </c>
      <c r="Q266" s="123">
        <f>F266*M266*N266*P266/12</f>
        <v>4</v>
      </c>
    </row>
    <row r="267" spans="1:17" ht="16.5">
      <c r="A267" s="436"/>
      <c r="B267" s="124" t="s">
        <v>360</v>
      </c>
      <c r="C267" s="125"/>
      <c r="D267" s="126" t="str">
        <f>+IF(_xlfn.NUMBERVALUE(O267)=0,CONCATENATE("Pieza de ",M267,"inX",N267,"inX",P267,"_Pies"),CONCATENATE("Rollizo de ",O267,"''ØX",P267,"_Pies"))</f>
        <v>Pieza de 2inX6inX6_Pies</v>
      </c>
      <c r="E267" s="127" t="s">
        <v>317</v>
      </c>
      <c r="F267" s="128">
        <v>1</v>
      </c>
      <c r="G267" s="124"/>
      <c r="H267" s="129">
        <v>1.5</v>
      </c>
      <c r="I267" s="129">
        <v>5.5</v>
      </c>
      <c r="J267" s="129">
        <v>66.41</v>
      </c>
      <c r="K267" s="129">
        <f>+L267*12</f>
        <v>72</v>
      </c>
      <c r="L267" s="130">
        <f>ROUNDUP(J267/12,0)</f>
        <v>6</v>
      </c>
      <c r="M267" s="129">
        <v>2</v>
      </c>
      <c r="N267" s="129">
        <v>6</v>
      </c>
      <c r="O267" s="124"/>
      <c r="P267" s="130">
        <f>+L267</f>
        <v>6</v>
      </c>
      <c r="Q267" s="131">
        <f>F267*M267*N267*P267/12</f>
        <v>6</v>
      </c>
    </row>
    <row r="268" spans="1:17" ht="16.5">
      <c r="A268" s="436"/>
      <c r="B268" s="142" t="s">
        <v>361</v>
      </c>
      <c r="C268" s="125"/>
      <c r="D268" s="126" t="str">
        <f>+IF(_xlfn.NUMBERVALUE(O268)=0,CONCATENATE("Pieza de ",M268,"inX",N268,"inX",P268,"_Pies"),CONCATENATE("Rollizo de ",O268,"''ØX",P268,"_Pies"))</f>
        <v>Pieza de 2inX4inX3_Pies</v>
      </c>
      <c r="E268" s="127" t="s">
        <v>317</v>
      </c>
      <c r="F268" s="128">
        <v>3</v>
      </c>
      <c r="G268" s="124"/>
      <c r="H268" s="129">
        <v>1.5</v>
      </c>
      <c r="I268" s="129">
        <v>3.5</v>
      </c>
      <c r="J268" s="129">
        <v>30.43</v>
      </c>
      <c r="K268" s="129">
        <f>+L268*12</f>
        <v>36</v>
      </c>
      <c r="L268" s="130">
        <f>ROUNDUP(J268/12,0)</f>
        <v>3</v>
      </c>
      <c r="M268" s="129">
        <v>2</v>
      </c>
      <c r="N268" s="129">
        <v>4</v>
      </c>
      <c r="O268" s="124"/>
      <c r="P268" s="130">
        <f>+L268</f>
        <v>3</v>
      </c>
      <c r="Q268" s="131">
        <f>F268*M268*N268*P268/12</f>
        <v>6</v>
      </c>
    </row>
    <row r="269" spans="1:17" ht="17.25" thickBot="1">
      <c r="A269" s="437"/>
      <c r="B269" s="133" t="s">
        <v>362</v>
      </c>
      <c r="C269" s="134"/>
      <c r="D269" s="135" t="str">
        <f>+IF(_xlfn.NUMBERVALUE(O269)=0,CONCATENATE("Pieza de ",M269,"inX",N269,"inX",P269,"_Pies"),CONCATENATE("Rollizo de ",O269,"''ØX",P269,"_Pies"))</f>
        <v>Pieza de 2inX6inX9_Pies</v>
      </c>
      <c r="E269" s="136" t="s">
        <v>317</v>
      </c>
      <c r="F269" s="137">
        <v>1</v>
      </c>
      <c r="G269" s="133"/>
      <c r="H269" s="138">
        <v>1.5</v>
      </c>
      <c r="I269" s="138">
        <v>5.5</v>
      </c>
      <c r="J269" s="138">
        <v>98.41</v>
      </c>
      <c r="K269" s="138">
        <f>+L269*12</f>
        <v>108</v>
      </c>
      <c r="L269" s="139">
        <f>ROUNDUP(J269/12,0)</f>
        <v>9</v>
      </c>
      <c r="M269" s="138">
        <v>2</v>
      </c>
      <c r="N269" s="138">
        <v>6</v>
      </c>
      <c r="O269" s="133"/>
      <c r="P269" s="139">
        <f>+L269</f>
        <v>9</v>
      </c>
      <c r="Q269" s="140">
        <f>F269*M269*N269*P269/12</f>
        <v>9</v>
      </c>
    </row>
    <row r="270" spans="1:17" ht="16.5" thickBot="1">
      <c r="A270" s="419" t="s">
        <v>96</v>
      </c>
      <c r="B270" s="420"/>
      <c r="C270" s="420"/>
      <c r="D270" s="420"/>
      <c r="E270" s="420"/>
      <c r="F270" s="421"/>
      <c r="G270" s="422"/>
      <c r="H270" s="423"/>
      <c r="I270" s="423"/>
      <c r="J270" s="423"/>
      <c r="K270" s="423"/>
      <c r="L270" s="424"/>
      <c r="M270" s="423"/>
      <c r="N270" s="423"/>
      <c r="O270" s="423"/>
      <c r="P270" s="423"/>
      <c r="Q270" s="114">
        <f>+Q271+Q294+Q299</f>
        <v>395.5625</v>
      </c>
    </row>
    <row r="271" spans="1:17" ht="16.5" thickBot="1">
      <c r="A271" s="444" t="s">
        <v>8</v>
      </c>
      <c r="B271" s="445"/>
      <c r="C271" s="445"/>
      <c r="D271" s="445"/>
      <c r="E271" s="445"/>
      <c r="F271" s="446"/>
      <c r="G271" s="447"/>
      <c r="H271" s="448"/>
      <c r="I271" s="448"/>
      <c r="J271" s="448"/>
      <c r="K271" s="448"/>
      <c r="L271" s="449"/>
      <c r="M271" s="448"/>
      <c r="N271" s="448"/>
      <c r="O271" s="448"/>
      <c r="P271" s="448"/>
      <c r="Q271" s="115">
        <f>+SUM(Q272:Q293)</f>
        <v>196</v>
      </c>
    </row>
    <row r="272" spans="1:17" ht="16.5">
      <c r="A272" s="435">
        <v>1</v>
      </c>
      <c r="B272" s="159" t="s">
        <v>363</v>
      </c>
      <c r="C272" s="117"/>
      <c r="D272" s="118" t="str">
        <f t="shared" ref="D272:D277" si="49">+IF(_xlfn.NUMBERVALUE(O272)=0,CONCATENATE("Pieza de ",M272,"inX",N272,"inX",P272,"_Pies"),CONCATENATE("Rollizo de ",O272,"''ØX",P272,"_Pies"))</f>
        <v>Pieza de 2inX4inX6_Pies</v>
      </c>
      <c r="E272" s="119" t="s">
        <v>137</v>
      </c>
      <c r="F272" s="120">
        <v>2</v>
      </c>
      <c r="G272" s="116"/>
      <c r="H272" s="121">
        <v>1.5</v>
      </c>
      <c r="I272" s="121">
        <v>3.5</v>
      </c>
      <c r="J272" s="121">
        <v>64</v>
      </c>
      <c r="K272" s="121">
        <f t="shared" ref="K272:K277" si="50">+L272*12</f>
        <v>72</v>
      </c>
      <c r="L272" s="122">
        <f t="shared" ref="L272:L277" si="51">ROUNDUP(J272/12,0)</f>
        <v>6</v>
      </c>
      <c r="M272" s="121">
        <v>2</v>
      </c>
      <c r="N272" s="121">
        <v>4</v>
      </c>
      <c r="O272" s="116"/>
      <c r="P272" s="122">
        <f t="shared" ref="P272:P277" si="52">+L272</f>
        <v>6</v>
      </c>
      <c r="Q272" s="123">
        <f t="shared" ref="Q272:Q277" si="53">F272*M272*N272*P272/12</f>
        <v>8</v>
      </c>
    </row>
    <row r="273" spans="1:19" ht="16.5">
      <c r="A273" s="436"/>
      <c r="B273" s="160" t="s">
        <v>364</v>
      </c>
      <c r="C273" s="125"/>
      <c r="D273" s="126" t="str">
        <f t="shared" si="49"/>
        <v>Pieza de 2inX6inX6_Pies</v>
      </c>
      <c r="E273" s="127" t="s">
        <v>137</v>
      </c>
      <c r="F273" s="128">
        <v>1</v>
      </c>
      <c r="G273" s="124"/>
      <c r="H273" s="129">
        <v>1.5</v>
      </c>
      <c r="I273" s="129">
        <v>5.5</v>
      </c>
      <c r="J273" s="129">
        <v>64</v>
      </c>
      <c r="K273" s="129">
        <f t="shared" si="50"/>
        <v>72</v>
      </c>
      <c r="L273" s="130">
        <f t="shared" si="51"/>
        <v>6</v>
      </c>
      <c r="M273" s="129">
        <v>2</v>
      </c>
      <c r="N273" s="129">
        <v>6</v>
      </c>
      <c r="O273" s="124"/>
      <c r="P273" s="130">
        <f t="shared" si="52"/>
        <v>6</v>
      </c>
      <c r="Q273" s="131">
        <f t="shared" si="53"/>
        <v>6</v>
      </c>
    </row>
    <row r="274" spans="1:19" ht="16.5">
      <c r="A274" s="436"/>
      <c r="B274" s="160" t="s">
        <v>298</v>
      </c>
      <c r="C274" s="125"/>
      <c r="D274" s="126" t="str">
        <f t="shared" si="49"/>
        <v>Pieza de 2inX4inX8_Pies</v>
      </c>
      <c r="E274" s="127" t="s">
        <v>137</v>
      </c>
      <c r="F274" s="128">
        <v>5</v>
      </c>
      <c r="G274" s="124"/>
      <c r="H274" s="129">
        <v>1.5</v>
      </c>
      <c r="I274" s="129">
        <v>3.5</v>
      </c>
      <c r="J274" s="132">
        <v>91.28</v>
      </c>
      <c r="K274" s="129">
        <f t="shared" si="50"/>
        <v>96</v>
      </c>
      <c r="L274" s="130">
        <f t="shared" si="51"/>
        <v>8</v>
      </c>
      <c r="M274" s="129">
        <v>2</v>
      </c>
      <c r="N274" s="129">
        <v>4</v>
      </c>
      <c r="O274" s="124"/>
      <c r="P274" s="130">
        <f t="shared" si="52"/>
        <v>8</v>
      </c>
      <c r="Q274" s="131">
        <f t="shared" si="53"/>
        <v>26.666666666666668</v>
      </c>
    </row>
    <row r="275" spans="1:19" ht="16.5">
      <c r="A275" s="436"/>
      <c r="B275" s="160" t="s">
        <v>365</v>
      </c>
      <c r="C275" s="125"/>
      <c r="D275" s="126" t="str">
        <f t="shared" si="49"/>
        <v>Pieza de 2inX4inX3_Pies</v>
      </c>
      <c r="E275" s="127" t="s">
        <v>137</v>
      </c>
      <c r="F275" s="128">
        <v>8</v>
      </c>
      <c r="G275" s="124"/>
      <c r="H275" s="129">
        <v>1.5</v>
      </c>
      <c r="I275" s="129">
        <v>3.5</v>
      </c>
      <c r="J275" s="129">
        <v>28.06</v>
      </c>
      <c r="K275" s="129">
        <f t="shared" si="50"/>
        <v>36</v>
      </c>
      <c r="L275" s="130">
        <f t="shared" si="51"/>
        <v>3</v>
      </c>
      <c r="M275" s="129">
        <v>2</v>
      </c>
      <c r="N275" s="129">
        <v>4</v>
      </c>
      <c r="O275" s="124"/>
      <c r="P275" s="130">
        <f t="shared" si="52"/>
        <v>3</v>
      </c>
      <c r="Q275" s="131">
        <f t="shared" si="53"/>
        <v>16</v>
      </c>
    </row>
    <row r="276" spans="1:19" ht="16.5">
      <c r="A276" s="436"/>
      <c r="B276" s="160" t="s">
        <v>366</v>
      </c>
      <c r="C276" s="125"/>
      <c r="D276" s="126" t="str">
        <f t="shared" si="49"/>
        <v>Pieza de 2inX4inX1_Pies</v>
      </c>
      <c r="E276" s="127" t="s">
        <v>137</v>
      </c>
      <c r="F276" s="128">
        <v>4</v>
      </c>
      <c r="G276" s="124"/>
      <c r="H276" s="129">
        <v>1.5</v>
      </c>
      <c r="I276" s="129">
        <v>3.5</v>
      </c>
      <c r="J276" s="129">
        <v>12</v>
      </c>
      <c r="K276" s="129">
        <f t="shared" si="50"/>
        <v>12</v>
      </c>
      <c r="L276" s="130">
        <f t="shared" si="51"/>
        <v>1</v>
      </c>
      <c r="M276" s="129">
        <v>2</v>
      </c>
      <c r="N276" s="129">
        <v>4</v>
      </c>
      <c r="O276" s="124"/>
      <c r="P276" s="130">
        <f t="shared" si="52"/>
        <v>1</v>
      </c>
      <c r="Q276" s="131">
        <f t="shared" si="53"/>
        <v>2.6666666666666665</v>
      </c>
    </row>
    <row r="277" spans="1:19" ht="17.25" thickBot="1">
      <c r="A277" s="436"/>
      <c r="B277" s="160" t="s">
        <v>293</v>
      </c>
      <c r="C277" s="125"/>
      <c r="D277" s="126" t="str">
        <f t="shared" si="49"/>
        <v>Pieza de 2inX4inX6_Pies</v>
      </c>
      <c r="E277" s="127" t="s">
        <v>137</v>
      </c>
      <c r="F277" s="128">
        <v>1</v>
      </c>
      <c r="G277" s="124"/>
      <c r="H277" s="129">
        <v>1.5</v>
      </c>
      <c r="I277" s="129">
        <v>3.5</v>
      </c>
      <c r="J277" s="129">
        <v>64.73</v>
      </c>
      <c r="K277" s="129">
        <f t="shared" si="50"/>
        <v>72</v>
      </c>
      <c r="L277" s="130">
        <f t="shared" si="51"/>
        <v>6</v>
      </c>
      <c r="M277" s="129">
        <v>2</v>
      </c>
      <c r="N277" s="129">
        <v>4</v>
      </c>
      <c r="O277" s="124"/>
      <c r="P277" s="130">
        <f t="shared" si="52"/>
        <v>6</v>
      </c>
      <c r="Q277" s="131">
        <f t="shared" si="53"/>
        <v>4</v>
      </c>
    </row>
    <row r="278" spans="1:19" ht="17.25" hidden="1" thickBot="1">
      <c r="A278" s="437"/>
      <c r="B278" s="161"/>
      <c r="C278" s="134"/>
      <c r="D278" s="135"/>
      <c r="E278" s="136"/>
      <c r="F278" s="137"/>
      <c r="G278" s="133"/>
      <c r="H278" s="138"/>
      <c r="I278" s="138"/>
      <c r="J278" s="138"/>
      <c r="K278" s="138"/>
      <c r="L278" s="139"/>
      <c r="M278" s="138"/>
      <c r="N278" s="138"/>
      <c r="O278" s="133"/>
      <c r="P278" s="139"/>
      <c r="Q278" s="140"/>
    </row>
    <row r="279" spans="1:19" ht="16.5">
      <c r="A279" s="435">
        <v>2</v>
      </c>
      <c r="B279" s="159" t="s">
        <v>363</v>
      </c>
      <c r="C279" s="117"/>
      <c r="D279" s="118" t="str">
        <f t="shared" ref="D279:D284" si="54">+IF(_xlfn.NUMBERVALUE(O279)=0,CONCATENATE("Pieza de ",M279,"inX",N279,"inX",P279,"_Pies"),CONCATENATE("Rollizo de ",O279,"''ØX",P279,"_Pies"))</f>
        <v>Pieza de 2inX4inX6_Pies</v>
      </c>
      <c r="E279" s="119" t="s">
        <v>137</v>
      </c>
      <c r="F279" s="120">
        <v>2</v>
      </c>
      <c r="G279" s="116"/>
      <c r="H279" s="121">
        <v>1.5</v>
      </c>
      <c r="I279" s="121">
        <v>3.5</v>
      </c>
      <c r="J279" s="121">
        <v>64</v>
      </c>
      <c r="K279" s="121">
        <f t="shared" ref="K279:K284" si="55">+L279*12</f>
        <v>72</v>
      </c>
      <c r="L279" s="122">
        <f t="shared" ref="L279:L284" si="56">ROUNDUP(J279/12,0)</f>
        <v>6</v>
      </c>
      <c r="M279" s="121">
        <v>2</v>
      </c>
      <c r="N279" s="121">
        <v>4</v>
      </c>
      <c r="O279" s="116"/>
      <c r="P279" s="122">
        <f t="shared" ref="P279:P284" si="57">+L279</f>
        <v>6</v>
      </c>
      <c r="Q279" s="123">
        <f t="shared" ref="Q279:Q284" si="58">F279*M279*N279*P279/12</f>
        <v>8</v>
      </c>
    </row>
    <row r="280" spans="1:19" ht="16.5">
      <c r="A280" s="436"/>
      <c r="B280" s="160" t="s">
        <v>364</v>
      </c>
      <c r="C280" s="125"/>
      <c r="D280" s="126" t="str">
        <f t="shared" si="54"/>
        <v>Pieza de 2inX6inX6_Pies</v>
      </c>
      <c r="E280" s="127" t="s">
        <v>137</v>
      </c>
      <c r="F280" s="128">
        <v>1</v>
      </c>
      <c r="G280" s="124"/>
      <c r="H280" s="129">
        <v>1.5</v>
      </c>
      <c r="I280" s="129">
        <v>5.5</v>
      </c>
      <c r="J280" s="129">
        <v>64</v>
      </c>
      <c r="K280" s="129">
        <f t="shared" si="55"/>
        <v>72</v>
      </c>
      <c r="L280" s="130">
        <f t="shared" si="56"/>
        <v>6</v>
      </c>
      <c r="M280" s="129">
        <v>2</v>
      </c>
      <c r="N280" s="129">
        <v>6</v>
      </c>
      <c r="O280" s="124"/>
      <c r="P280" s="130">
        <f t="shared" si="57"/>
        <v>6</v>
      </c>
      <c r="Q280" s="131">
        <f t="shared" si="58"/>
        <v>6</v>
      </c>
    </row>
    <row r="281" spans="1:19" ht="16.5">
      <c r="A281" s="436"/>
      <c r="B281" s="160" t="s">
        <v>298</v>
      </c>
      <c r="C281" s="125"/>
      <c r="D281" s="126" t="str">
        <f t="shared" si="54"/>
        <v>Pieza de 2inX4inX8_Pies</v>
      </c>
      <c r="E281" s="127" t="s">
        <v>137</v>
      </c>
      <c r="F281" s="128">
        <v>5</v>
      </c>
      <c r="G281" s="124"/>
      <c r="H281" s="129">
        <v>1.5</v>
      </c>
      <c r="I281" s="129">
        <v>3.5</v>
      </c>
      <c r="J281" s="132">
        <v>91.28</v>
      </c>
      <c r="K281" s="129">
        <f t="shared" si="55"/>
        <v>96</v>
      </c>
      <c r="L281" s="130">
        <f t="shared" si="56"/>
        <v>8</v>
      </c>
      <c r="M281" s="129">
        <v>2</v>
      </c>
      <c r="N281" s="129">
        <v>4</v>
      </c>
      <c r="O281" s="124"/>
      <c r="P281" s="130">
        <f t="shared" si="57"/>
        <v>8</v>
      </c>
      <c r="Q281" s="131">
        <f t="shared" si="58"/>
        <v>26.666666666666668</v>
      </c>
    </row>
    <row r="282" spans="1:19" ht="16.5">
      <c r="A282" s="436"/>
      <c r="B282" s="160" t="s">
        <v>365</v>
      </c>
      <c r="C282" s="125"/>
      <c r="D282" s="126" t="str">
        <f t="shared" si="54"/>
        <v>Pieza de 2inX4inX3_Pies</v>
      </c>
      <c r="E282" s="127" t="s">
        <v>137</v>
      </c>
      <c r="F282" s="128">
        <v>8</v>
      </c>
      <c r="G282" s="124"/>
      <c r="H282" s="129">
        <v>1.5</v>
      </c>
      <c r="I282" s="129">
        <v>3.5</v>
      </c>
      <c r="J282" s="129">
        <v>28.06</v>
      </c>
      <c r="K282" s="129">
        <f t="shared" si="55"/>
        <v>36</v>
      </c>
      <c r="L282" s="130">
        <f t="shared" si="56"/>
        <v>3</v>
      </c>
      <c r="M282" s="129">
        <v>2</v>
      </c>
      <c r="N282" s="129">
        <v>4</v>
      </c>
      <c r="O282" s="124"/>
      <c r="P282" s="130">
        <f t="shared" si="57"/>
        <v>3</v>
      </c>
      <c r="Q282" s="131">
        <f t="shared" si="58"/>
        <v>16</v>
      </c>
    </row>
    <row r="283" spans="1:19" ht="16.5">
      <c r="A283" s="436"/>
      <c r="B283" s="160" t="s">
        <v>366</v>
      </c>
      <c r="C283" s="125"/>
      <c r="D283" s="126" t="str">
        <f t="shared" si="54"/>
        <v>Pieza de 2inX4inX1_Pies</v>
      </c>
      <c r="E283" s="127" t="s">
        <v>137</v>
      </c>
      <c r="F283" s="128">
        <v>4</v>
      </c>
      <c r="G283" s="124"/>
      <c r="H283" s="129">
        <v>1.5</v>
      </c>
      <c r="I283" s="129">
        <v>3.5</v>
      </c>
      <c r="J283" s="129">
        <v>12</v>
      </c>
      <c r="K283" s="129">
        <f t="shared" si="55"/>
        <v>12</v>
      </c>
      <c r="L283" s="130">
        <f t="shared" si="56"/>
        <v>1</v>
      </c>
      <c r="M283" s="129">
        <v>2</v>
      </c>
      <c r="N283" s="129">
        <v>4</v>
      </c>
      <c r="O283" s="124"/>
      <c r="P283" s="130">
        <f t="shared" si="57"/>
        <v>1</v>
      </c>
      <c r="Q283" s="131">
        <f t="shared" si="58"/>
        <v>2.6666666666666665</v>
      </c>
    </row>
    <row r="284" spans="1:19" ht="17.25" thickBot="1">
      <c r="A284" s="436"/>
      <c r="B284" s="160" t="s">
        <v>293</v>
      </c>
      <c r="C284" s="125"/>
      <c r="D284" s="126" t="str">
        <f t="shared" si="54"/>
        <v>Pieza de 2inX4inX6_Pies</v>
      </c>
      <c r="E284" s="127" t="s">
        <v>137</v>
      </c>
      <c r="F284" s="128">
        <v>1</v>
      </c>
      <c r="G284" s="124"/>
      <c r="H284" s="129">
        <v>1.5</v>
      </c>
      <c r="I284" s="129">
        <v>3.5</v>
      </c>
      <c r="J284" s="129">
        <v>64.73</v>
      </c>
      <c r="K284" s="129">
        <f t="shared" si="55"/>
        <v>72</v>
      </c>
      <c r="L284" s="130">
        <f t="shared" si="56"/>
        <v>6</v>
      </c>
      <c r="M284" s="129">
        <v>2</v>
      </c>
      <c r="N284" s="129">
        <v>4</v>
      </c>
      <c r="O284" s="124"/>
      <c r="P284" s="130">
        <f t="shared" si="57"/>
        <v>6</v>
      </c>
      <c r="Q284" s="131">
        <f t="shared" si="58"/>
        <v>4</v>
      </c>
      <c r="R284" s="26">
        <v>11</v>
      </c>
    </row>
    <row r="285" spans="1:19" ht="17.25" hidden="1" thickBot="1">
      <c r="A285" s="437"/>
      <c r="B285" s="161"/>
      <c r="C285" s="134"/>
      <c r="D285" s="135"/>
      <c r="E285" s="136"/>
      <c r="F285" s="137"/>
      <c r="G285" s="133"/>
      <c r="H285" s="138"/>
      <c r="I285" s="138"/>
      <c r="J285" s="138"/>
      <c r="K285" s="138"/>
      <c r="L285" s="139"/>
      <c r="M285" s="138"/>
      <c r="N285" s="138"/>
      <c r="O285" s="133"/>
      <c r="P285" s="139"/>
      <c r="Q285" s="140"/>
    </row>
    <row r="286" spans="1:19" ht="16.5">
      <c r="A286" s="435" t="s">
        <v>33</v>
      </c>
      <c r="B286" s="159" t="s">
        <v>367</v>
      </c>
      <c r="C286" s="117"/>
      <c r="D286" s="118" t="str">
        <f t="shared" ref="D286:D293" si="59">+IF(_xlfn.NUMBERVALUE(O286)=0,CONCATENATE("Pieza de ",M286,"inX",N286,"inX",P286,"_Pies"),CONCATENATE("Rollizo de ",O286,"''ØX",P286,"_Pies"))</f>
        <v>Pieza de 2inX4inX4_Pies</v>
      </c>
      <c r="E286" s="119" t="s">
        <v>137</v>
      </c>
      <c r="F286" s="120">
        <v>6</v>
      </c>
      <c r="G286" s="116"/>
      <c r="H286" s="121">
        <v>1.5</v>
      </c>
      <c r="I286" s="121">
        <v>3.5</v>
      </c>
      <c r="J286" s="121">
        <v>42.74</v>
      </c>
      <c r="K286" s="121">
        <f t="shared" ref="K286:K293" si="60">+L286*12</f>
        <v>48</v>
      </c>
      <c r="L286" s="122">
        <f t="shared" ref="L286:L293" si="61">ROUNDUP(J286/12,0)</f>
        <v>4</v>
      </c>
      <c r="M286" s="121">
        <v>2</v>
      </c>
      <c r="N286" s="121">
        <v>4</v>
      </c>
      <c r="O286" s="116"/>
      <c r="P286" s="122">
        <f t="shared" ref="P286:P293" si="62">+L286</f>
        <v>4</v>
      </c>
      <c r="Q286" s="123">
        <f t="shared" ref="Q286:Q293" si="63">F286*M286*N286*P286/12</f>
        <v>16</v>
      </c>
    </row>
    <row r="287" spans="1:19" ht="16.5">
      <c r="A287" s="436"/>
      <c r="B287" s="160" t="s">
        <v>364</v>
      </c>
      <c r="C287" s="125"/>
      <c r="D287" s="126" t="str">
        <f t="shared" si="59"/>
        <v>Pieza de 2inX6inX4_Pies</v>
      </c>
      <c r="E287" s="127" t="s">
        <v>137</v>
      </c>
      <c r="F287" s="128">
        <v>1</v>
      </c>
      <c r="G287" s="124"/>
      <c r="H287" s="129">
        <v>1.5</v>
      </c>
      <c r="I287" s="129">
        <v>5.5</v>
      </c>
      <c r="J287" s="129">
        <v>42.74</v>
      </c>
      <c r="K287" s="129">
        <f t="shared" si="60"/>
        <v>48</v>
      </c>
      <c r="L287" s="130">
        <f t="shared" si="61"/>
        <v>4</v>
      </c>
      <c r="M287" s="129">
        <v>2</v>
      </c>
      <c r="N287" s="129">
        <v>6</v>
      </c>
      <c r="O287" s="124"/>
      <c r="P287" s="130">
        <f t="shared" si="62"/>
        <v>4</v>
      </c>
      <c r="Q287" s="131">
        <f t="shared" si="63"/>
        <v>4</v>
      </c>
      <c r="S287" s="162"/>
    </row>
    <row r="288" spans="1:19" ht="17.25" thickBot="1">
      <c r="A288" s="436"/>
      <c r="B288" s="163" t="s">
        <v>298</v>
      </c>
      <c r="C288" s="152"/>
      <c r="D288" s="153" t="str">
        <f t="shared" si="59"/>
        <v>Pieza de 2inX4inX8_Pies</v>
      </c>
      <c r="E288" s="154" t="s">
        <v>137</v>
      </c>
      <c r="F288" s="155">
        <v>3</v>
      </c>
      <c r="G288" s="151"/>
      <c r="H288" s="156">
        <v>1.5</v>
      </c>
      <c r="I288" s="156">
        <v>3.5</v>
      </c>
      <c r="J288" s="164">
        <v>91.27</v>
      </c>
      <c r="K288" s="156">
        <f t="shared" si="60"/>
        <v>96</v>
      </c>
      <c r="L288" s="157">
        <f t="shared" si="61"/>
        <v>8</v>
      </c>
      <c r="M288" s="156">
        <v>2</v>
      </c>
      <c r="N288" s="156">
        <v>4</v>
      </c>
      <c r="O288" s="151"/>
      <c r="P288" s="157">
        <f t="shared" si="62"/>
        <v>8</v>
      </c>
      <c r="Q288" s="158">
        <f t="shared" si="63"/>
        <v>16</v>
      </c>
    </row>
    <row r="289" spans="1:19" ht="16.5">
      <c r="A289" s="456" t="s">
        <v>34</v>
      </c>
      <c r="B289" s="116" t="s">
        <v>368</v>
      </c>
      <c r="C289" s="117"/>
      <c r="D289" s="118" t="str">
        <f t="shared" si="59"/>
        <v>Pieza de 2inX4inX2_Pies</v>
      </c>
      <c r="E289" s="119" t="s">
        <v>137</v>
      </c>
      <c r="F289" s="120">
        <v>5</v>
      </c>
      <c r="G289" s="116"/>
      <c r="H289" s="121">
        <v>1.5</v>
      </c>
      <c r="I289" s="121">
        <v>3.5</v>
      </c>
      <c r="J289" s="121">
        <v>20.29</v>
      </c>
      <c r="K289" s="121">
        <f t="shared" si="60"/>
        <v>24</v>
      </c>
      <c r="L289" s="122">
        <f t="shared" si="61"/>
        <v>2</v>
      </c>
      <c r="M289" s="121">
        <v>2</v>
      </c>
      <c r="N289" s="121">
        <v>4</v>
      </c>
      <c r="O289" s="116"/>
      <c r="P289" s="122">
        <f t="shared" si="62"/>
        <v>2</v>
      </c>
      <c r="Q289" s="123">
        <f t="shared" si="63"/>
        <v>6.666666666666667</v>
      </c>
    </row>
    <row r="290" spans="1:19" ht="16.5">
      <c r="A290" s="457"/>
      <c r="B290" s="124" t="s">
        <v>369</v>
      </c>
      <c r="C290" s="125"/>
      <c r="D290" s="126" t="str">
        <f t="shared" si="59"/>
        <v>Pieza de 2inX6inX5_Pies</v>
      </c>
      <c r="E290" s="127" t="s">
        <v>137</v>
      </c>
      <c r="F290" s="128">
        <v>1</v>
      </c>
      <c r="G290" s="124"/>
      <c r="H290" s="129">
        <v>1.5</v>
      </c>
      <c r="I290" s="129">
        <v>5.5</v>
      </c>
      <c r="J290" s="129">
        <v>50</v>
      </c>
      <c r="K290" s="129">
        <f t="shared" si="60"/>
        <v>60</v>
      </c>
      <c r="L290" s="130">
        <f t="shared" si="61"/>
        <v>5</v>
      </c>
      <c r="M290" s="129">
        <v>2</v>
      </c>
      <c r="N290" s="129">
        <v>6</v>
      </c>
      <c r="O290" s="124"/>
      <c r="P290" s="130">
        <f t="shared" si="62"/>
        <v>5</v>
      </c>
      <c r="Q290" s="131">
        <f t="shared" si="63"/>
        <v>5</v>
      </c>
      <c r="S290" s="162"/>
    </row>
    <row r="291" spans="1:19" ht="16.5">
      <c r="A291" s="457"/>
      <c r="B291" s="124" t="s">
        <v>370</v>
      </c>
      <c r="C291" s="125"/>
      <c r="D291" s="126" t="str">
        <f t="shared" si="59"/>
        <v>Pieza de 2inX4inX4_Pies</v>
      </c>
      <c r="E291" s="127" t="s">
        <v>137</v>
      </c>
      <c r="F291" s="128">
        <v>3</v>
      </c>
      <c r="G291" s="124"/>
      <c r="H291" s="129">
        <v>1.5</v>
      </c>
      <c r="I291" s="129">
        <v>3.5</v>
      </c>
      <c r="J291" s="132">
        <v>47</v>
      </c>
      <c r="K291" s="129">
        <f t="shared" si="60"/>
        <v>48</v>
      </c>
      <c r="L291" s="130">
        <f t="shared" si="61"/>
        <v>4</v>
      </c>
      <c r="M291" s="129">
        <v>2</v>
      </c>
      <c r="N291" s="129">
        <v>4</v>
      </c>
      <c r="O291" s="124"/>
      <c r="P291" s="130">
        <f t="shared" si="62"/>
        <v>4</v>
      </c>
      <c r="Q291" s="131">
        <f t="shared" si="63"/>
        <v>8</v>
      </c>
    </row>
    <row r="292" spans="1:19" ht="16.5">
      <c r="A292" s="457"/>
      <c r="B292" s="124" t="s">
        <v>371</v>
      </c>
      <c r="C292" s="125"/>
      <c r="D292" s="126" t="str">
        <f t="shared" si="59"/>
        <v>Pieza de 2inX4inX8_Pies</v>
      </c>
      <c r="E292" s="127" t="s">
        <v>137</v>
      </c>
      <c r="F292" s="128">
        <v>2</v>
      </c>
      <c r="G292" s="124"/>
      <c r="H292" s="129">
        <v>1.5</v>
      </c>
      <c r="I292" s="129">
        <v>3.5</v>
      </c>
      <c r="J292" s="129">
        <v>91.28</v>
      </c>
      <c r="K292" s="129">
        <f t="shared" si="60"/>
        <v>96</v>
      </c>
      <c r="L292" s="130">
        <f t="shared" si="61"/>
        <v>8</v>
      </c>
      <c r="M292" s="129">
        <v>2</v>
      </c>
      <c r="N292" s="129">
        <v>4</v>
      </c>
      <c r="O292" s="124"/>
      <c r="P292" s="130">
        <f t="shared" si="62"/>
        <v>8</v>
      </c>
      <c r="Q292" s="131">
        <f t="shared" si="63"/>
        <v>10.666666666666666</v>
      </c>
    </row>
    <row r="293" spans="1:19" ht="17.25" thickBot="1">
      <c r="A293" s="458"/>
      <c r="B293" s="133" t="s">
        <v>372</v>
      </c>
      <c r="C293" s="134"/>
      <c r="D293" s="135" t="str">
        <f t="shared" si="59"/>
        <v>Pieza de 2inX6inX1_Pies</v>
      </c>
      <c r="E293" s="136" t="s">
        <v>137</v>
      </c>
      <c r="F293" s="137">
        <v>3</v>
      </c>
      <c r="G293" s="133"/>
      <c r="H293" s="138">
        <v>1.5</v>
      </c>
      <c r="I293" s="138">
        <v>5.5</v>
      </c>
      <c r="J293" s="138">
        <v>6</v>
      </c>
      <c r="K293" s="138">
        <f t="shared" si="60"/>
        <v>12</v>
      </c>
      <c r="L293" s="139">
        <f t="shared" si="61"/>
        <v>1</v>
      </c>
      <c r="M293" s="138">
        <v>2</v>
      </c>
      <c r="N293" s="138">
        <v>6</v>
      </c>
      <c r="O293" s="133"/>
      <c r="P293" s="139">
        <f t="shared" si="62"/>
        <v>1</v>
      </c>
      <c r="Q293" s="140">
        <f t="shared" si="63"/>
        <v>3</v>
      </c>
    </row>
    <row r="294" spans="1:19" ht="16.5" thickBot="1">
      <c r="A294" s="459" t="s">
        <v>142</v>
      </c>
      <c r="B294" s="460"/>
      <c r="C294" s="460"/>
      <c r="D294" s="460"/>
      <c r="E294" s="460"/>
      <c r="F294" s="461"/>
      <c r="G294" s="462"/>
      <c r="H294" s="463"/>
      <c r="I294" s="463"/>
      <c r="J294" s="463"/>
      <c r="K294" s="463"/>
      <c r="L294" s="464"/>
      <c r="M294" s="462"/>
      <c r="N294" s="463"/>
      <c r="O294" s="463"/>
      <c r="P294" s="464"/>
      <c r="Q294" s="165">
        <f>+SUM(Q295:Q298)</f>
        <v>132.5625</v>
      </c>
    </row>
    <row r="295" spans="1:19" ht="16.5">
      <c r="A295" s="453"/>
      <c r="B295" s="116" t="s">
        <v>373</v>
      </c>
      <c r="C295" s="117"/>
      <c r="D295" s="118" t="str">
        <f>+IF(_xlfn.NUMBERVALUE(O295)=0,CONCATENATE("Pieza de ",M295,"inX",N295,"inX",P295,"_Pies"),CONCATENATE("Rollizo de ",O295,"''ØX",P295,"_Pies"))</f>
        <v>Pieza de 2inX4inX6_Pies</v>
      </c>
      <c r="E295" s="119" t="s">
        <v>137</v>
      </c>
      <c r="F295" s="120">
        <v>4</v>
      </c>
      <c r="G295" s="116"/>
      <c r="H295" s="121">
        <v>1.5</v>
      </c>
      <c r="I295" s="121">
        <v>3.5</v>
      </c>
      <c r="J295" s="121">
        <v>61.22</v>
      </c>
      <c r="K295" s="121">
        <f>+L295*12</f>
        <v>72</v>
      </c>
      <c r="L295" s="122">
        <f>ROUNDUP(J295/12,0)</f>
        <v>6</v>
      </c>
      <c r="M295" s="121">
        <v>2</v>
      </c>
      <c r="N295" s="121">
        <v>4</v>
      </c>
      <c r="O295" s="116"/>
      <c r="P295" s="122">
        <f>+L295</f>
        <v>6</v>
      </c>
      <c r="Q295" s="123">
        <f>F295*M295*N295*P295/12</f>
        <v>16</v>
      </c>
    </row>
    <row r="296" spans="1:19" ht="16.5">
      <c r="A296" s="455"/>
      <c r="B296" s="142" t="s">
        <v>307</v>
      </c>
      <c r="C296" s="143"/>
      <c r="D296" s="144" t="str">
        <f>+IF(_xlfn.NUMBERVALUE(O296)=0,CONCATENATE("Pieza de ",M296,"inX",N296,"inX",P296,"_Pies"),CONCATENATE("Rollizo de ",O296,"''ØX",P296,"_Pies"))</f>
        <v>Pieza de 2inX6inX10_Pies</v>
      </c>
      <c r="E296" s="145" t="s">
        <v>137</v>
      </c>
      <c r="F296" s="146">
        <v>9</v>
      </c>
      <c r="G296" s="142"/>
      <c r="H296" s="147">
        <v>1.5</v>
      </c>
      <c r="I296" s="147">
        <v>5.5</v>
      </c>
      <c r="J296" s="147">
        <v>117.67</v>
      </c>
      <c r="K296" s="147">
        <f>+L296*12</f>
        <v>120</v>
      </c>
      <c r="L296" s="148">
        <f>ROUNDUP(J296/12,0)</f>
        <v>10</v>
      </c>
      <c r="M296" s="147">
        <v>2</v>
      </c>
      <c r="N296" s="147">
        <v>6</v>
      </c>
      <c r="O296" s="142"/>
      <c r="P296" s="148">
        <f>+L296</f>
        <v>10</v>
      </c>
      <c r="Q296" s="150">
        <f>F296*M296*N296*P296/12</f>
        <v>90</v>
      </c>
    </row>
    <row r="297" spans="1:19" ht="16.5">
      <c r="A297" s="455"/>
      <c r="B297" s="142" t="s">
        <v>374</v>
      </c>
      <c r="C297" s="143"/>
      <c r="D297" s="144" t="str">
        <f>+IF(_xlfn.NUMBERVALUE(O297)=0,CONCATENATE("Pieza de ",M297,"inX",N297,"inX",P297,"_Pies"),CONCATENATE("Rollizo de ",O297,"''ØX",P297,"_Pies"))</f>
        <v>Pieza de 1,5inX2,5inX7_Pies</v>
      </c>
      <c r="E297" s="145" t="s">
        <v>137</v>
      </c>
      <c r="F297" s="146">
        <v>5</v>
      </c>
      <c r="G297" s="142"/>
      <c r="H297" s="147">
        <v>1</v>
      </c>
      <c r="I297" s="147">
        <v>2</v>
      </c>
      <c r="J297" s="147">
        <v>83</v>
      </c>
      <c r="K297" s="147">
        <f>+L297*12</f>
        <v>84</v>
      </c>
      <c r="L297" s="148">
        <f>ROUNDUP(J297/12,0)</f>
        <v>7</v>
      </c>
      <c r="M297" s="147">
        <v>1.5</v>
      </c>
      <c r="N297" s="147">
        <v>2.5</v>
      </c>
      <c r="O297" s="142"/>
      <c r="P297" s="148">
        <f>+L297</f>
        <v>7</v>
      </c>
      <c r="Q297" s="150">
        <f>F297*M297*N297*P297/12</f>
        <v>10.9375</v>
      </c>
    </row>
    <row r="298" spans="1:19" ht="17.25" thickBot="1">
      <c r="A298" s="454"/>
      <c r="B298" s="166" t="s">
        <v>375</v>
      </c>
      <c r="C298" s="167"/>
      <c r="D298" s="168" t="str">
        <f>+IF(_xlfn.NUMBERVALUE(O298)=0,CONCATENATE("Pieza de ",M298,"inX",N298,"inX",P298,"_Pies"),CONCATENATE("Rollizo de ",O298,"''ØX",P298,"_Pies"))</f>
        <v>Pieza de 1,5inX2,5inX10_Pies</v>
      </c>
      <c r="E298" s="169" t="s">
        <v>137</v>
      </c>
      <c r="F298" s="170">
        <v>5</v>
      </c>
      <c r="G298" s="166"/>
      <c r="H298" s="171">
        <v>1</v>
      </c>
      <c r="I298" s="171">
        <v>2</v>
      </c>
      <c r="J298" s="171">
        <v>111.28</v>
      </c>
      <c r="K298" s="171">
        <f>+L298*12</f>
        <v>120</v>
      </c>
      <c r="L298" s="172">
        <f>ROUNDUP(J298/12,0)</f>
        <v>10</v>
      </c>
      <c r="M298" s="171">
        <v>1.5</v>
      </c>
      <c r="N298" s="171">
        <v>2.5</v>
      </c>
      <c r="O298" s="166"/>
      <c r="P298" s="172">
        <f>+L298</f>
        <v>10</v>
      </c>
      <c r="Q298" s="173">
        <f>F298*M298*N298*P298/12</f>
        <v>15.625</v>
      </c>
    </row>
    <row r="299" spans="1:19" ht="16.5" thickBot="1">
      <c r="A299" s="438" t="s">
        <v>7</v>
      </c>
      <c r="B299" s="439"/>
      <c r="C299" s="439"/>
      <c r="D299" s="439"/>
      <c r="E299" s="439"/>
      <c r="F299" s="440"/>
      <c r="G299" s="441"/>
      <c r="H299" s="442"/>
      <c r="I299" s="442"/>
      <c r="J299" s="442"/>
      <c r="K299" s="442"/>
      <c r="L299" s="443"/>
      <c r="M299" s="441"/>
      <c r="N299" s="442"/>
      <c r="O299" s="442"/>
      <c r="P299" s="443"/>
      <c r="Q299" s="141">
        <f>+SUM(Q300:Q303)</f>
        <v>67</v>
      </c>
    </row>
    <row r="300" spans="1:19" ht="16.5">
      <c r="A300" s="453"/>
      <c r="B300" s="116" t="s">
        <v>311</v>
      </c>
      <c r="C300" s="117"/>
      <c r="D300" s="118" t="str">
        <f>+IF(_xlfn.NUMBERVALUE(O300)=0,CONCATENATE("Pieza de ",M300,"inX",N300,"inX",P300,"_Pies"),CONCATENATE("Rollizo de ",O300,"''ØX",P300,"_Pies"))</f>
        <v>Pieza de 2inX6inX5_Pies</v>
      </c>
      <c r="E300" s="119" t="s">
        <v>137</v>
      </c>
      <c r="F300" s="120">
        <v>3</v>
      </c>
      <c r="G300" s="116"/>
      <c r="H300" s="121">
        <v>1.5</v>
      </c>
      <c r="I300" s="121">
        <v>5.5</v>
      </c>
      <c r="J300" s="121">
        <v>59.06</v>
      </c>
      <c r="K300" s="121">
        <f>+L300*12</f>
        <v>60</v>
      </c>
      <c r="L300" s="122">
        <f>ROUNDUP(J300/12,0)</f>
        <v>5</v>
      </c>
      <c r="M300" s="121">
        <v>2</v>
      </c>
      <c r="N300" s="121">
        <v>6</v>
      </c>
      <c r="O300" s="116"/>
      <c r="P300" s="122">
        <f>+L300</f>
        <v>5</v>
      </c>
      <c r="Q300" s="123">
        <f>F300*M300*N300*P300/12</f>
        <v>15</v>
      </c>
    </row>
    <row r="301" spans="1:19" ht="16.5">
      <c r="A301" s="455"/>
      <c r="B301" s="124" t="s">
        <v>312</v>
      </c>
      <c r="C301" s="125"/>
      <c r="D301" s="126" t="str">
        <f>+IF(_xlfn.NUMBERVALUE(O301)=0,CONCATENATE("Pieza de ",M301,"inX",N301,"inX",P301,"_Pies"),CONCATENATE("Rollizo de ",O301,"''ØX",P301,"_Pies"))</f>
        <v>Pieza de 2inX6inX10_Pies</v>
      </c>
      <c r="E301" s="127" t="s">
        <v>137</v>
      </c>
      <c r="F301" s="128">
        <v>3</v>
      </c>
      <c r="G301" s="124"/>
      <c r="H301" s="129">
        <v>1.5</v>
      </c>
      <c r="I301" s="129">
        <v>5.5</v>
      </c>
      <c r="J301" s="129">
        <v>114.17</v>
      </c>
      <c r="K301" s="129">
        <f>+L301*12</f>
        <v>120</v>
      </c>
      <c r="L301" s="130">
        <f>ROUNDUP(J301/12,0)</f>
        <v>10</v>
      </c>
      <c r="M301" s="129">
        <v>2</v>
      </c>
      <c r="N301" s="129">
        <v>6</v>
      </c>
      <c r="O301" s="124"/>
      <c r="P301" s="130">
        <f>+L301</f>
        <v>10</v>
      </c>
      <c r="Q301" s="131">
        <f>F301*M301*N301*P301/12</f>
        <v>30</v>
      </c>
    </row>
    <row r="302" spans="1:19" ht="16.5">
      <c r="A302" s="455"/>
      <c r="B302" s="124" t="s">
        <v>313</v>
      </c>
      <c r="C302" s="125"/>
      <c r="D302" s="126" t="str">
        <f>+IF(_xlfn.NUMBERVALUE(O302)=0,CONCATENATE("Pieza de ",M302,"inX",N302,"inX",P302,"_Pies"),CONCATENATE("Rollizo de ",O302,"''ØX",P302,"_Pies"))</f>
        <v>Pieza de 2inX6inX3_Pies</v>
      </c>
      <c r="E302" s="127" t="s">
        <v>137</v>
      </c>
      <c r="F302" s="128">
        <v>4</v>
      </c>
      <c r="G302" s="124"/>
      <c r="H302" s="129">
        <v>1.5</v>
      </c>
      <c r="I302" s="129">
        <v>5.5</v>
      </c>
      <c r="J302" s="129">
        <v>29.53</v>
      </c>
      <c r="K302" s="129">
        <f>+L302*12</f>
        <v>36</v>
      </c>
      <c r="L302" s="130">
        <f>ROUNDUP(J302/12,0)</f>
        <v>3</v>
      </c>
      <c r="M302" s="129">
        <v>2</v>
      </c>
      <c r="N302" s="129">
        <v>6</v>
      </c>
      <c r="O302" s="124"/>
      <c r="P302" s="130">
        <f>+L302</f>
        <v>3</v>
      </c>
      <c r="Q302" s="131">
        <f>F302*M302*N302*P302/12</f>
        <v>12</v>
      </c>
    </row>
    <row r="303" spans="1:19" ht="17.25" thickBot="1">
      <c r="A303" s="454"/>
      <c r="B303" s="133" t="s">
        <v>314</v>
      </c>
      <c r="C303" s="134"/>
      <c r="D303" s="135" t="str">
        <f>+IF(_xlfn.NUMBERVALUE(O303)=0,CONCATENATE("Pieza de ",M303,"inX",N303,"inX",P303,"_Pies"),CONCATENATE("Rollizo de ",O303,"''ØX",P303,"_Pies"))</f>
        <v>Pieza de 2inX6inX5_Pies</v>
      </c>
      <c r="E303" s="136" t="s">
        <v>137</v>
      </c>
      <c r="F303" s="137">
        <v>2</v>
      </c>
      <c r="G303" s="133"/>
      <c r="H303" s="138">
        <v>1.5</v>
      </c>
      <c r="I303" s="138">
        <v>5.5</v>
      </c>
      <c r="J303" s="138">
        <v>57.1</v>
      </c>
      <c r="K303" s="138">
        <f>+L303*12</f>
        <v>60</v>
      </c>
      <c r="L303" s="139">
        <f>ROUNDUP(J303/12,0)</f>
        <v>5</v>
      </c>
      <c r="M303" s="138">
        <v>2</v>
      </c>
      <c r="N303" s="138">
        <v>6</v>
      </c>
      <c r="O303" s="133"/>
      <c r="P303" s="139">
        <f>+L303</f>
        <v>5</v>
      </c>
      <c r="Q303" s="140">
        <f>F303*M303*N303*P303/12</f>
        <v>10</v>
      </c>
    </row>
    <row r="304" spans="1:19" ht="16.5" thickBot="1">
      <c r="A304" s="419" t="s">
        <v>97</v>
      </c>
      <c r="B304" s="420"/>
      <c r="C304" s="420"/>
      <c r="D304" s="420"/>
      <c r="E304" s="420"/>
      <c r="F304" s="421"/>
      <c r="G304" s="422"/>
      <c r="H304" s="423"/>
      <c r="I304" s="423"/>
      <c r="J304" s="423"/>
      <c r="K304" s="423"/>
      <c r="L304" s="424"/>
      <c r="M304" s="423"/>
      <c r="N304" s="423"/>
      <c r="O304" s="423"/>
      <c r="P304" s="423"/>
      <c r="Q304" s="114">
        <f>+Q305</f>
        <v>42.5</v>
      </c>
    </row>
    <row r="305" spans="1:17" ht="16.5" thickBot="1">
      <c r="A305" s="438" t="s">
        <v>142</v>
      </c>
      <c r="B305" s="439"/>
      <c r="C305" s="439"/>
      <c r="D305" s="439"/>
      <c r="E305" s="439"/>
      <c r="F305" s="440"/>
      <c r="G305" s="441"/>
      <c r="H305" s="442"/>
      <c r="I305" s="442"/>
      <c r="J305" s="442"/>
      <c r="K305" s="442"/>
      <c r="L305" s="443"/>
      <c r="M305" s="441"/>
      <c r="N305" s="442"/>
      <c r="O305" s="442"/>
      <c r="P305" s="443"/>
      <c r="Q305" s="141">
        <f>+SUM(Q306:Q307)</f>
        <v>42.5</v>
      </c>
    </row>
    <row r="306" spans="1:17" ht="16.5">
      <c r="A306" s="455"/>
      <c r="B306" s="142" t="s">
        <v>374</v>
      </c>
      <c r="C306" s="143"/>
      <c r="D306" s="144" t="str">
        <f>+IF(_xlfn.NUMBERVALUE(O306)=0,CONCATENATE("Pieza de ",M306,"inX",N306,"inX",P306,"_Pies"),CONCATENATE("Rollizo de ",O306,"''ØX",P306,"_Pies"))</f>
        <v>Pieza de 1,5inX2,5inX8_Pies</v>
      </c>
      <c r="E306" s="145" t="s">
        <v>137</v>
      </c>
      <c r="F306" s="146">
        <v>8</v>
      </c>
      <c r="G306" s="142"/>
      <c r="H306" s="147">
        <v>1</v>
      </c>
      <c r="I306" s="147">
        <v>2</v>
      </c>
      <c r="J306" s="147">
        <v>87.73</v>
      </c>
      <c r="K306" s="147">
        <f>+L306*12</f>
        <v>96</v>
      </c>
      <c r="L306" s="148">
        <f>ROUNDUP(J306/12,0)</f>
        <v>8</v>
      </c>
      <c r="M306" s="147">
        <v>1.5</v>
      </c>
      <c r="N306" s="147">
        <v>2.5</v>
      </c>
      <c r="O306" s="142"/>
      <c r="P306" s="148">
        <f>+L306</f>
        <v>8</v>
      </c>
      <c r="Q306" s="150">
        <f>F306*M306*N306*P306/12</f>
        <v>20</v>
      </c>
    </row>
    <row r="307" spans="1:17" ht="17.25" thickBot="1">
      <c r="A307" s="454"/>
      <c r="B307" s="166" t="s">
        <v>375</v>
      </c>
      <c r="C307" s="167"/>
      <c r="D307" s="168" t="str">
        <f>+IF(_xlfn.NUMBERVALUE(O307)=0,CONCATENATE("Pieza de ",M307,"inX",N307,"inX",P307,"_Pies"),CONCATENATE("Rollizo de ",O307,"''ØX",P307,"_Pies"))</f>
        <v>Pieza de 1,5inX2,5inX9_Pies</v>
      </c>
      <c r="E307" s="169" t="s">
        <v>137</v>
      </c>
      <c r="F307" s="170">
        <v>8</v>
      </c>
      <c r="G307" s="166"/>
      <c r="H307" s="171">
        <v>1</v>
      </c>
      <c r="I307" s="171">
        <v>2</v>
      </c>
      <c r="J307" s="171">
        <v>104.73</v>
      </c>
      <c r="K307" s="171">
        <f>+L307*12</f>
        <v>108</v>
      </c>
      <c r="L307" s="172">
        <f>ROUNDUP(J307/12,0)</f>
        <v>9</v>
      </c>
      <c r="M307" s="171">
        <v>1.5</v>
      </c>
      <c r="N307" s="171">
        <v>2.5</v>
      </c>
      <c r="O307" s="166"/>
      <c r="P307" s="172">
        <f>+L307</f>
        <v>9</v>
      </c>
      <c r="Q307" s="173">
        <f>F307*M307*N307*P307/12</f>
        <v>22.5</v>
      </c>
    </row>
    <row r="308" spans="1:17" ht="16.5" thickBot="1">
      <c r="A308" s="419" t="s">
        <v>119</v>
      </c>
      <c r="B308" s="420"/>
      <c r="C308" s="420"/>
      <c r="D308" s="420"/>
      <c r="E308" s="420"/>
      <c r="F308" s="421"/>
      <c r="G308" s="422"/>
      <c r="H308" s="423"/>
      <c r="I308" s="423"/>
      <c r="J308" s="423"/>
      <c r="K308" s="423"/>
      <c r="L308" s="424"/>
      <c r="M308" s="423"/>
      <c r="N308" s="423"/>
      <c r="O308" s="423"/>
      <c r="P308" s="423"/>
      <c r="Q308" s="114">
        <f>+Q309+Q321</f>
        <v>594.5</v>
      </c>
    </row>
    <row r="309" spans="1:17" ht="16.5" thickBot="1">
      <c r="A309" s="444" t="s">
        <v>376</v>
      </c>
      <c r="B309" s="445"/>
      <c r="C309" s="445"/>
      <c r="D309" s="445"/>
      <c r="E309" s="445"/>
      <c r="F309" s="446"/>
      <c r="G309" s="447"/>
      <c r="H309" s="448"/>
      <c r="I309" s="448"/>
      <c r="J309" s="448"/>
      <c r="K309" s="448"/>
      <c r="L309" s="449"/>
      <c r="M309" s="448"/>
      <c r="N309" s="448"/>
      <c r="O309" s="448"/>
      <c r="P309" s="448"/>
      <c r="Q309" s="115">
        <f>+SUM(Q310:Q320)</f>
        <v>518.5</v>
      </c>
    </row>
    <row r="310" spans="1:17" ht="16.5">
      <c r="A310" s="450">
        <v>1</v>
      </c>
      <c r="B310" s="116" t="s">
        <v>377</v>
      </c>
      <c r="C310" s="117"/>
      <c r="D310" s="118" t="str">
        <f t="shared" ref="D310:D320" si="64">+IF(_xlfn.NUMBERVALUE(O310)=0,CONCATENATE("Pieza de ",M310,"inX",N310,"inX",P310,"_Pies"),CONCATENATE("Rollizo de ",O310,"''ØX",P310,"_Pies"))</f>
        <v>Pieza de 1inX6inX3_Pies</v>
      </c>
      <c r="E310" s="119" t="s">
        <v>309</v>
      </c>
      <c r="F310" s="120">
        <v>63</v>
      </c>
      <c r="G310" s="116"/>
      <c r="H310" s="121">
        <v>0.75</v>
      </c>
      <c r="I310" s="121">
        <v>5.5</v>
      </c>
      <c r="J310" s="121">
        <v>32</v>
      </c>
      <c r="K310" s="121">
        <f t="shared" ref="K310:K320" si="65">+L310*12</f>
        <v>36</v>
      </c>
      <c r="L310" s="122">
        <f t="shared" ref="L310:L320" si="66">ROUNDUP(J310/12,0)</f>
        <v>3</v>
      </c>
      <c r="M310" s="121">
        <v>1</v>
      </c>
      <c r="N310" s="121">
        <v>6</v>
      </c>
      <c r="O310" s="116"/>
      <c r="P310" s="122">
        <f t="shared" ref="P310:P320" si="67">+L310</f>
        <v>3</v>
      </c>
      <c r="Q310" s="123">
        <f t="shared" ref="Q310:Q320" si="68">F310*M310*N310*P310/12</f>
        <v>94.5</v>
      </c>
    </row>
    <row r="311" spans="1:17" ht="16.5">
      <c r="A311" s="451"/>
      <c r="B311" s="124" t="s">
        <v>378</v>
      </c>
      <c r="C311" s="125"/>
      <c r="D311" s="126" t="str">
        <f t="shared" si="64"/>
        <v>Pieza de 1inX6inX3_Pies</v>
      </c>
      <c r="E311" s="127" t="s">
        <v>309</v>
      </c>
      <c r="F311" s="128">
        <v>22</v>
      </c>
      <c r="G311" s="124"/>
      <c r="H311" s="129">
        <v>0.75</v>
      </c>
      <c r="I311" s="129">
        <v>5.5</v>
      </c>
      <c r="J311" s="129">
        <v>32</v>
      </c>
      <c r="K311" s="129">
        <f t="shared" si="65"/>
        <v>36</v>
      </c>
      <c r="L311" s="130">
        <f t="shared" si="66"/>
        <v>3</v>
      </c>
      <c r="M311" s="129">
        <v>1</v>
      </c>
      <c r="N311" s="129">
        <v>6</v>
      </c>
      <c r="O311" s="124"/>
      <c r="P311" s="130">
        <f t="shared" si="67"/>
        <v>3</v>
      </c>
      <c r="Q311" s="131">
        <f t="shared" si="68"/>
        <v>33</v>
      </c>
    </row>
    <row r="312" spans="1:17" ht="17.25" thickBot="1">
      <c r="A312" s="452"/>
      <c r="B312" s="133" t="s">
        <v>379</v>
      </c>
      <c r="C312" s="134"/>
      <c r="D312" s="135" t="str">
        <f t="shared" si="64"/>
        <v>Pieza de 1inX3inX8_Pies</v>
      </c>
      <c r="E312" s="136" t="s">
        <v>309</v>
      </c>
      <c r="F312" s="137">
        <v>6</v>
      </c>
      <c r="G312" s="133"/>
      <c r="H312" s="138">
        <v>0.75</v>
      </c>
      <c r="I312" s="138">
        <v>2.5</v>
      </c>
      <c r="J312" s="138">
        <v>94.49</v>
      </c>
      <c r="K312" s="138">
        <f t="shared" si="65"/>
        <v>96</v>
      </c>
      <c r="L312" s="139">
        <f t="shared" si="66"/>
        <v>8</v>
      </c>
      <c r="M312" s="138">
        <v>1</v>
      </c>
      <c r="N312" s="138">
        <v>3</v>
      </c>
      <c r="O312" s="133"/>
      <c r="P312" s="139">
        <f t="shared" si="67"/>
        <v>8</v>
      </c>
      <c r="Q312" s="140">
        <f t="shared" si="68"/>
        <v>12</v>
      </c>
    </row>
    <row r="313" spans="1:17" ht="16.5">
      <c r="A313" s="450">
        <v>2</v>
      </c>
      <c r="B313" s="116" t="s">
        <v>377</v>
      </c>
      <c r="C313" s="117"/>
      <c r="D313" s="118" t="str">
        <f t="shared" si="64"/>
        <v>Pieza de 1inX6inX3_Pies</v>
      </c>
      <c r="E313" s="119" t="s">
        <v>309</v>
      </c>
      <c r="F313" s="120">
        <v>84</v>
      </c>
      <c r="G313" s="116"/>
      <c r="H313" s="121">
        <v>0.75</v>
      </c>
      <c r="I313" s="121">
        <v>5.5</v>
      </c>
      <c r="J313" s="121">
        <v>32</v>
      </c>
      <c r="K313" s="121">
        <f t="shared" si="65"/>
        <v>36</v>
      </c>
      <c r="L313" s="122">
        <f t="shared" si="66"/>
        <v>3</v>
      </c>
      <c r="M313" s="121">
        <v>1</v>
      </c>
      <c r="N313" s="121">
        <v>6</v>
      </c>
      <c r="O313" s="116"/>
      <c r="P313" s="122">
        <f t="shared" si="67"/>
        <v>3</v>
      </c>
      <c r="Q313" s="123">
        <f t="shared" si="68"/>
        <v>126</v>
      </c>
    </row>
    <row r="314" spans="1:17" ht="17.25" thickBot="1">
      <c r="A314" s="452"/>
      <c r="B314" s="133" t="s">
        <v>379</v>
      </c>
      <c r="C314" s="134"/>
      <c r="D314" s="135" t="str">
        <f t="shared" si="64"/>
        <v>Pieza de 1inX3inX8_Pies</v>
      </c>
      <c r="E314" s="136" t="s">
        <v>309</v>
      </c>
      <c r="F314" s="137">
        <v>6</v>
      </c>
      <c r="G314" s="133"/>
      <c r="H314" s="138">
        <v>0.75</v>
      </c>
      <c r="I314" s="138">
        <v>2.5</v>
      </c>
      <c r="J314" s="138">
        <v>94.49</v>
      </c>
      <c r="K314" s="138">
        <f t="shared" si="65"/>
        <v>96</v>
      </c>
      <c r="L314" s="139">
        <f t="shared" si="66"/>
        <v>8</v>
      </c>
      <c r="M314" s="138">
        <v>1</v>
      </c>
      <c r="N314" s="138">
        <v>3</v>
      </c>
      <c r="O314" s="133"/>
      <c r="P314" s="139">
        <f t="shared" si="67"/>
        <v>8</v>
      </c>
      <c r="Q314" s="140">
        <f t="shared" si="68"/>
        <v>12</v>
      </c>
    </row>
    <row r="315" spans="1:17" ht="16.5">
      <c r="A315" s="450" t="s">
        <v>33</v>
      </c>
      <c r="B315" s="116" t="s">
        <v>377</v>
      </c>
      <c r="C315" s="117"/>
      <c r="D315" s="118" t="str">
        <f t="shared" si="64"/>
        <v>Pieza de 1inX6inX3_Pies</v>
      </c>
      <c r="E315" s="119" t="s">
        <v>309</v>
      </c>
      <c r="F315" s="120">
        <v>84</v>
      </c>
      <c r="G315" s="116"/>
      <c r="H315" s="121">
        <v>0.75</v>
      </c>
      <c r="I315" s="121">
        <v>5.5</v>
      </c>
      <c r="J315" s="121">
        <v>32</v>
      </c>
      <c r="K315" s="121">
        <f t="shared" si="65"/>
        <v>36</v>
      </c>
      <c r="L315" s="122">
        <f t="shared" si="66"/>
        <v>3</v>
      </c>
      <c r="M315" s="121">
        <v>1</v>
      </c>
      <c r="N315" s="121">
        <v>6</v>
      </c>
      <c r="O315" s="116"/>
      <c r="P315" s="122">
        <f t="shared" si="67"/>
        <v>3</v>
      </c>
      <c r="Q315" s="123">
        <f t="shared" si="68"/>
        <v>126</v>
      </c>
    </row>
    <row r="316" spans="1:17" ht="17.25" thickBot="1">
      <c r="A316" s="465"/>
      <c r="B316" s="151" t="s">
        <v>379</v>
      </c>
      <c r="C316" s="152"/>
      <c r="D316" s="153" t="str">
        <f t="shared" si="64"/>
        <v>Pieza de 1inX3inX8_Pies</v>
      </c>
      <c r="E316" s="154" t="s">
        <v>309</v>
      </c>
      <c r="F316" s="155">
        <v>5</v>
      </c>
      <c r="G316" s="151"/>
      <c r="H316" s="156">
        <v>0.75</v>
      </c>
      <c r="I316" s="156">
        <v>2.5</v>
      </c>
      <c r="J316" s="156">
        <v>94.49</v>
      </c>
      <c r="K316" s="156">
        <f t="shared" si="65"/>
        <v>96</v>
      </c>
      <c r="L316" s="157">
        <f t="shared" si="66"/>
        <v>8</v>
      </c>
      <c r="M316" s="156">
        <v>1</v>
      </c>
      <c r="N316" s="156">
        <v>3</v>
      </c>
      <c r="O316" s="151"/>
      <c r="P316" s="157">
        <f t="shared" si="67"/>
        <v>8</v>
      </c>
      <c r="Q316" s="158">
        <f t="shared" si="68"/>
        <v>10</v>
      </c>
    </row>
    <row r="317" spans="1:17" ht="16.5">
      <c r="A317" s="450" t="s">
        <v>34</v>
      </c>
      <c r="B317" s="116" t="s">
        <v>377</v>
      </c>
      <c r="C317" s="117"/>
      <c r="D317" s="118" t="str">
        <f t="shared" si="64"/>
        <v>Pieza de 1inX6inX3_Pies</v>
      </c>
      <c r="E317" s="119" t="s">
        <v>309</v>
      </c>
      <c r="F317" s="120">
        <v>42</v>
      </c>
      <c r="G317" s="116"/>
      <c r="H317" s="121">
        <v>0.75</v>
      </c>
      <c r="I317" s="121">
        <v>5.5</v>
      </c>
      <c r="J317" s="121">
        <v>32</v>
      </c>
      <c r="K317" s="121">
        <f t="shared" si="65"/>
        <v>36</v>
      </c>
      <c r="L317" s="122">
        <f t="shared" si="66"/>
        <v>3</v>
      </c>
      <c r="M317" s="121">
        <v>1</v>
      </c>
      <c r="N317" s="121">
        <v>6</v>
      </c>
      <c r="O317" s="116"/>
      <c r="P317" s="122">
        <f t="shared" si="67"/>
        <v>3</v>
      </c>
      <c r="Q317" s="123">
        <f t="shared" si="68"/>
        <v>63</v>
      </c>
    </row>
    <row r="318" spans="1:17" ht="16.5">
      <c r="A318" s="451"/>
      <c r="B318" s="124" t="s">
        <v>378</v>
      </c>
      <c r="C318" s="125"/>
      <c r="D318" s="126" t="str">
        <f t="shared" si="64"/>
        <v>Pieza de 1inX6inX3_Pies</v>
      </c>
      <c r="E318" s="127" t="s">
        <v>309</v>
      </c>
      <c r="F318" s="128">
        <v>22</v>
      </c>
      <c r="G318" s="124"/>
      <c r="H318" s="129">
        <v>0.75</v>
      </c>
      <c r="I318" s="129">
        <v>5.5</v>
      </c>
      <c r="J318" s="129">
        <v>32</v>
      </c>
      <c r="K318" s="129">
        <f t="shared" si="65"/>
        <v>36</v>
      </c>
      <c r="L318" s="130">
        <f t="shared" si="66"/>
        <v>3</v>
      </c>
      <c r="M318" s="129">
        <v>1</v>
      </c>
      <c r="N318" s="129">
        <v>6</v>
      </c>
      <c r="O318" s="124"/>
      <c r="P318" s="130">
        <f t="shared" si="67"/>
        <v>3</v>
      </c>
      <c r="Q318" s="131">
        <f t="shared" si="68"/>
        <v>33</v>
      </c>
    </row>
    <row r="319" spans="1:17" ht="16.5">
      <c r="A319" s="451"/>
      <c r="B319" s="124" t="s">
        <v>379</v>
      </c>
      <c r="C319" s="125"/>
      <c r="D319" s="126" t="str">
        <f t="shared" si="64"/>
        <v>Pieza de 1inX3inX8_Pies</v>
      </c>
      <c r="E319" s="127" t="s">
        <v>309</v>
      </c>
      <c r="F319" s="128">
        <v>4</v>
      </c>
      <c r="G319" s="124"/>
      <c r="H319" s="129">
        <v>0.75</v>
      </c>
      <c r="I319" s="129">
        <v>2.5</v>
      </c>
      <c r="J319" s="129">
        <v>94.49</v>
      </c>
      <c r="K319" s="129">
        <f t="shared" si="65"/>
        <v>96</v>
      </c>
      <c r="L319" s="130">
        <f t="shared" si="66"/>
        <v>8</v>
      </c>
      <c r="M319" s="129">
        <v>1</v>
      </c>
      <c r="N319" s="129">
        <v>3</v>
      </c>
      <c r="O319" s="124"/>
      <c r="P319" s="130">
        <f t="shared" si="67"/>
        <v>8</v>
      </c>
      <c r="Q319" s="131">
        <f t="shared" si="68"/>
        <v>8</v>
      </c>
    </row>
    <row r="320" spans="1:17" ht="17.25" thickBot="1">
      <c r="A320" s="452"/>
      <c r="B320" s="133" t="s">
        <v>380</v>
      </c>
      <c r="C320" s="134"/>
      <c r="D320" s="135" t="str">
        <f t="shared" si="64"/>
        <v>Pieza de 1inX3inX4_Pies</v>
      </c>
      <c r="E320" s="136" t="s">
        <v>309</v>
      </c>
      <c r="F320" s="137">
        <v>1</v>
      </c>
      <c r="G320" s="133"/>
      <c r="H320" s="138">
        <v>0.75</v>
      </c>
      <c r="I320" s="138">
        <v>2.5</v>
      </c>
      <c r="J320" s="138">
        <v>47.24</v>
      </c>
      <c r="K320" s="138">
        <f t="shared" si="65"/>
        <v>48</v>
      </c>
      <c r="L320" s="139">
        <f t="shared" si="66"/>
        <v>4</v>
      </c>
      <c r="M320" s="138">
        <v>1</v>
      </c>
      <c r="N320" s="138">
        <v>3</v>
      </c>
      <c r="O320" s="133"/>
      <c r="P320" s="139">
        <f t="shared" si="67"/>
        <v>4</v>
      </c>
      <c r="Q320" s="140">
        <f t="shared" si="68"/>
        <v>1</v>
      </c>
    </row>
    <row r="321" spans="1:17" ht="16.5" thickBot="1">
      <c r="A321" s="444" t="s">
        <v>381</v>
      </c>
      <c r="B321" s="445"/>
      <c r="C321" s="445"/>
      <c r="D321" s="445"/>
      <c r="E321" s="445"/>
      <c r="F321" s="446"/>
      <c r="G321" s="447"/>
      <c r="H321" s="448"/>
      <c r="I321" s="448"/>
      <c r="J321" s="448"/>
      <c r="K321" s="448"/>
      <c r="L321" s="449"/>
      <c r="M321" s="448"/>
      <c r="N321" s="448"/>
      <c r="O321" s="448"/>
      <c r="P321" s="448"/>
      <c r="Q321" s="115">
        <f>+SUM(Q322:Q326)</f>
        <v>76</v>
      </c>
    </row>
    <row r="322" spans="1:17" ht="17.25" thickBot="1">
      <c r="A322" s="174">
        <v>2</v>
      </c>
      <c r="B322" s="175" t="s">
        <v>377</v>
      </c>
      <c r="C322" s="176"/>
      <c r="D322" s="177" t="str">
        <f>+IF(_xlfn.NUMBERVALUE(O322)=0,CONCATENATE("Pieza de ",M322,"inX",N322,"inX",P322,"_Pies"),CONCATENATE("Rollizo de ",O322,"''ØX",P322,"_Pies"))</f>
        <v>Pieza de 1inX6inX2_Pies</v>
      </c>
      <c r="E322" s="178" t="s">
        <v>309</v>
      </c>
      <c r="F322" s="179">
        <v>34</v>
      </c>
      <c r="G322" s="175"/>
      <c r="H322" s="180">
        <v>0.75</v>
      </c>
      <c r="I322" s="180">
        <v>5.5</v>
      </c>
      <c r="J322" s="180">
        <v>23.02</v>
      </c>
      <c r="K322" s="180">
        <f>+L322*12</f>
        <v>24</v>
      </c>
      <c r="L322" s="181">
        <f>ROUNDUP(J322/12,0)</f>
        <v>2</v>
      </c>
      <c r="M322" s="180">
        <v>1</v>
      </c>
      <c r="N322" s="180">
        <v>6</v>
      </c>
      <c r="O322" s="175"/>
      <c r="P322" s="181">
        <f>+L322</f>
        <v>2</v>
      </c>
      <c r="Q322" s="182">
        <f>F322*M322*N322*P322/12</f>
        <v>34</v>
      </c>
    </row>
    <row r="323" spans="1:17" ht="16.5">
      <c r="A323" s="450" t="s">
        <v>33</v>
      </c>
      <c r="B323" s="116" t="s">
        <v>377</v>
      </c>
      <c r="C323" s="117"/>
      <c r="D323" s="118" t="str">
        <f>+IF(_xlfn.NUMBERVALUE(O323)=0,CONCATENATE("Pieza de ",M323,"inX",N323,"inX",P323,"_Pies"),CONCATENATE("Rollizo de ",O323,"''ØX",P323,"_Pies"))</f>
        <v>Pieza de 1inX6inX2_Pies</v>
      </c>
      <c r="E323" s="119" t="s">
        <v>309</v>
      </c>
      <c r="F323" s="120">
        <v>14</v>
      </c>
      <c r="G323" s="116"/>
      <c r="H323" s="121">
        <v>0.75</v>
      </c>
      <c r="I323" s="121">
        <v>5.5</v>
      </c>
      <c r="J323" s="121">
        <v>23.02</v>
      </c>
      <c r="K323" s="121">
        <f>+L323*12</f>
        <v>24</v>
      </c>
      <c r="L323" s="122">
        <f>ROUNDUP(J323/12,0)</f>
        <v>2</v>
      </c>
      <c r="M323" s="121">
        <v>1</v>
      </c>
      <c r="N323" s="121">
        <v>6</v>
      </c>
      <c r="O323" s="116"/>
      <c r="P323" s="122">
        <f>+L323</f>
        <v>2</v>
      </c>
      <c r="Q323" s="123">
        <f>F323*M323*N323*P323/12</f>
        <v>14</v>
      </c>
    </row>
    <row r="324" spans="1:17" ht="17.25" thickBot="1">
      <c r="A324" s="452"/>
      <c r="B324" s="133" t="s">
        <v>378</v>
      </c>
      <c r="C324" s="134"/>
      <c r="D324" s="135" t="str">
        <f>+IF(_xlfn.NUMBERVALUE(O324)=0,CONCATENATE("Pieza de ",M324,"inX",N324,"inX",P324,"_Pies"),CONCATENATE("Rollizo de ",O324,"''ØX",P324,"_Pies"))</f>
        <v>Pieza de 1inX3inX2_Pies</v>
      </c>
      <c r="E324" s="136" t="s">
        <v>309</v>
      </c>
      <c r="F324" s="137">
        <v>14</v>
      </c>
      <c r="G324" s="133"/>
      <c r="H324" s="138">
        <v>0.75</v>
      </c>
      <c r="I324" s="138">
        <v>2.5</v>
      </c>
      <c r="J324" s="138">
        <v>14.05</v>
      </c>
      <c r="K324" s="138">
        <f>+L324*12</f>
        <v>24</v>
      </c>
      <c r="L324" s="139">
        <f>ROUNDUP(J324/12,0)</f>
        <v>2</v>
      </c>
      <c r="M324" s="138">
        <v>1</v>
      </c>
      <c r="N324" s="138">
        <v>3</v>
      </c>
      <c r="O324" s="133"/>
      <c r="P324" s="139">
        <f>+L324</f>
        <v>2</v>
      </c>
      <c r="Q324" s="140">
        <f>F324*M324*N324*P324/12</f>
        <v>7</v>
      </c>
    </row>
    <row r="325" spans="1:17" ht="16.5">
      <c r="A325" s="450" t="s">
        <v>34</v>
      </c>
      <c r="B325" s="116" t="s">
        <v>377</v>
      </c>
      <c r="C325" s="117"/>
      <c r="D325" s="118" t="str">
        <f>+IF(_xlfn.NUMBERVALUE(O325)=0,CONCATENATE("Pieza de ",M325,"inX",N325,"inX",P325,"_Pies"),CONCATENATE("Rollizo de ",O325,"''ØX",P325,"_Pies"))</f>
        <v>Pieza de 1inX6inX2_Pies</v>
      </c>
      <c r="E325" s="119" t="s">
        <v>309</v>
      </c>
      <c r="F325" s="120">
        <v>14</v>
      </c>
      <c r="G325" s="116"/>
      <c r="H325" s="121">
        <v>0.75</v>
      </c>
      <c r="I325" s="121">
        <v>5.5</v>
      </c>
      <c r="J325" s="121">
        <v>23.02</v>
      </c>
      <c r="K325" s="121">
        <f>+L325*12</f>
        <v>24</v>
      </c>
      <c r="L325" s="122">
        <f>ROUNDUP(J325/12,0)</f>
        <v>2</v>
      </c>
      <c r="M325" s="121">
        <v>1</v>
      </c>
      <c r="N325" s="121">
        <v>6</v>
      </c>
      <c r="O325" s="116"/>
      <c r="P325" s="122">
        <f>+L325</f>
        <v>2</v>
      </c>
      <c r="Q325" s="123">
        <f>F325*M325*N325*P325/12</f>
        <v>14</v>
      </c>
    </row>
    <row r="326" spans="1:17" ht="17.25" thickBot="1">
      <c r="A326" s="452"/>
      <c r="B326" s="133" t="s">
        <v>378</v>
      </c>
      <c r="C326" s="134"/>
      <c r="D326" s="135" t="str">
        <f>+IF(_xlfn.NUMBERVALUE(O326)=0,CONCATENATE("Pieza de ",M326,"inX",N326,"inX",P326,"_Pies"),CONCATENATE("Rollizo de ",O326,"''ØX",P326,"_Pies"))</f>
        <v>Pieza de 1inX3inX2_Pies</v>
      </c>
      <c r="E326" s="136" t="s">
        <v>309</v>
      </c>
      <c r="F326" s="137">
        <v>14</v>
      </c>
      <c r="G326" s="133"/>
      <c r="H326" s="138">
        <v>0.75</v>
      </c>
      <c r="I326" s="138">
        <v>2.5</v>
      </c>
      <c r="J326" s="138">
        <v>14.05</v>
      </c>
      <c r="K326" s="138">
        <f>+L326*12</f>
        <v>24</v>
      </c>
      <c r="L326" s="139">
        <f>ROUNDUP(J326/12,0)</f>
        <v>2</v>
      </c>
      <c r="M326" s="138">
        <v>1</v>
      </c>
      <c r="N326" s="138">
        <v>3</v>
      </c>
      <c r="O326" s="133"/>
      <c r="P326" s="139">
        <f>+L326</f>
        <v>2</v>
      </c>
      <c r="Q326" s="140">
        <f>F326*M326*N326*P326/12</f>
        <v>7</v>
      </c>
    </row>
    <row r="327" spans="1:17" ht="16.5" thickBot="1">
      <c r="A327" s="419" t="s">
        <v>161</v>
      </c>
      <c r="B327" s="420"/>
      <c r="C327" s="420"/>
      <c r="D327" s="420"/>
      <c r="E327" s="420"/>
      <c r="F327" s="421"/>
      <c r="G327" s="422"/>
      <c r="H327" s="423"/>
      <c r="I327" s="423"/>
      <c r="J327" s="423"/>
      <c r="K327" s="423"/>
      <c r="L327" s="424"/>
      <c r="M327" s="423"/>
      <c r="N327" s="423"/>
      <c r="O327" s="423"/>
      <c r="P327" s="423"/>
      <c r="Q327" s="114">
        <f>+Q328+Q340</f>
        <v>594.5</v>
      </c>
    </row>
    <row r="328" spans="1:17" ht="16.5" thickBot="1">
      <c r="A328" s="444" t="s">
        <v>376</v>
      </c>
      <c r="B328" s="445"/>
      <c r="C328" s="445"/>
      <c r="D328" s="445"/>
      <c r="E328" s="445"/>
      <c r="F328" s="446"/>
      <c r="G328" s="447"/>
      <c r="H328" s="448"/>
      <c r="I328" s="448"/>
      <c r="J328" s="448"/>
      <c r="K328" s="448"/>
      <c r="L328" s="449"/>
      <c r="M328" s="448"/>
      <c r="N328" s="448"/>
      <c r="O328" s="448"/>
      <c r="P328" s="448"/>
      <c r="Q328" s="115">
        <f>+SUM(Q329:Q339)</f>
        <v>518.5</v>
      </c>
    </row>
    <row r="329" spans="1:17" ht="16.5">
      <c r="A329" s="450">
        <v>1</v>
      </c>
      <c r="B329" s="116" t="s">
        <v>377</v>
      </c>
      <c r="C329" s="117"/>
      <c r="D329" s="118" t="str">
        <f t="shared" ref="D329:D339" si="69">+IF(_xlfn.NUMBERVALUE(O329)=0,CONCATENATE("Pieza de ",M329,"inX",N329,"inX",P329,"_Pies"),CONCATENATE("Rollizo de ",O329,"''ØX",P329,"_Pies"))</f>
        <v>Pieza de 1inX6inX3_Pies</v>
      </c>
      <c r="E329" s="119" t="s">
        <v>309</v>
      </c>
      <c r="F329" s="120">
        <v>63</v>
      </c>
      <c r="G329" s="116"/>
      <c r="H329" s="121">
        <v>0.75</v>
      </c>
      <c r="I329" s="121">
        <v>5.5</v>
      </c>
      <c r="J329" s="121">
        <v>32</v>
      </c>
      <c r="K329" s="121">
        <f t="shared" ref="K329:K339" si="70">+L329*12</f>
        <v>36</v>
      </c>
      <c r="L329" s="122">
        <f t="shared" ref="L329:L339" si="71">ROUNDUP(J329/12,0)</f>
        <v>3</v>
      </c>
      <c r="M329" s="121">
        <v>1</v>
      </c>
      <c r="N329" s="121">
        <v>6</v>
      </c>
      <c r="O329" s="116"/>
      <c r="P329" s="122">
        <f t="shared" ref="P329:P339" si="72">+L329</f>
        <v>3</v>
      </c>
      <c r="Q329" s="123">
        <f t="shared" ref="Q329:Q339" si="73">F329*M329*N329*P329/12</f>
        <v>94.5</v>
      </c>
    </row>
    <row r="330" spans="1:17" ht="16.5">
      <c r="A330" s="451"/>
      <c r="B330" s="124" t="s">
        <v>378</v>
      </c>
      <c r="C330" s="125"/>
      <c r="D330" s="126" t="str">
        <f t="shared" si="69"/>
        <v>Pieza de 1inX6inX3_Pies</v>
      </c>
      <c r="E330" s="127" t="s">
        <v>309</v>
      </c>
      <c r="F330" s="128">
        <v>22</v>
      </c>
      <c r="G330" s="124"/>
      <c r="H330" s="129">
        <v>0.75</v>
      </c>
      <c r="I330" s="129">
        <v>5.5</v>
      </c>
      <c r="J330" s="129">
        <v>32</v>
      </c>
      <c r="K330" s="129">
        <f t="shared" si="70"/>
        <v>36</v>
      </c>
      <c r="L330" s="130">
        <f t="shared" si="71"/>
        <v>3</v>
      </c>
      <c r="M330" s="129">
        <v>1</v>
      </c>
      <c r="N330" s="129">
        <v>6</v>
      </c>
      <c r="O330" s="124"/>
      <c r="P330" s="130">
        <f t="shared" si="72"/>
        <v>3</v>
      </c>
      <c r="Q330" s="131">
        <f t="shared" si="73"/>
        <v>33</v>
      </c>
    </row>
    <row r="331" spans="1:17" ht="17.25" thickBot="1">
      <c r="A331" s="452"/>
      <c r="B331" s="133" t="s">
        <v>379</v>
      </c>
      <c r="C331" s="134"/>
      <c r="D331" s="135" t="str">
        <f t="shared" si="69"/>
        <v>Pieza de 1inX3inX8_Pies</v>
      </c>
      <c r="E331" s="136" t="s">
        <v>309</v>
      </c>
      <c r="F331" s="137">
        <v>6</v>
      </c>
      <c r="G331" s="133"/>
      <c r="H331" s="138">
        <v>0.75</v>
      </c>
      <c r="I331" s="138">
        <v>2.5</v>
      </c>
      <c r="J331" s="138">
        <v>94.49</v>
      </c>
      <c r="K331" s="138">
        <f t="shared" si="70"/>
        <v>96</v>
      </c>
      <c r="L331" s="139">
        <f t="shared" si="71"/>
        <v>8</v>
      </c>
      <c r="M331" s="138">
        <v>1</v>
      </c>
      <c r="N331" s="138">
        <v>3</v>
      </c>
      <c r="O331" s="133"/>
      <c r="P331" s="139">
        <f t="shared" si="72"/>
        <v>8</v>
      </c>
      <c r="Q331" s="140">
        <f t="shared" si="73"/>
        <v>12</v>
      </c>
    </row>
    <row r="332" spans="1:17" ht="16.5">
      <c r="A332" s="450">
        <v>2</v>
      </c>
      <c r="B332" s="116" t="s">
        <v>377</v>
      </c>
      <c r="C332" s="117"/>
      <c r="D332" s="118" t="str">
        <f t="shared" si="69"/>
        <v>Pieza de 1inX6inX3_Pies</v>
      </c>
      <c r="E332" s="119" t="s">
        <v>309</v>
      </c>
      <c r="F332" s="120">
        <v>84</v>
      </c>
      <c r="G332" s="116"/>
      <c r="H332" s="121">
        <v>0.75</v>
      </c>
      <c r="I332" s="121">
        <v>5.5</v>
      </c>
      <c r="J332" s="121">
        <v>32</v>
      </c>
      <c r="K332" s="121">
        <f t="shared" si="70"/>
        <v>36</v>
      </c>
      <c r="L332" s="122">
        <f t="shared" si="71"/>
        <v>3</v>
      </c>
      <c r="M332" s="121">
        <v>1</v>
      </c>
      <c r="N332" s="121">
        <v>6</v>
      </c>
      <c r="O332" s="116"/>
      <c r="P332" s="122">
        <f t="shared" si="72"/>
        <v>3</v>
      </c>
      <c r="Q332" s="123">
        <f t="shared" si="73"/>
        <v>126</v>
      </c>
    </row>
    <row r="333" spans="1:17" ht="17.25" thickBot="1">
      <c r="A333" s="452"/>
      <c r="B333" s="133" t="s">
        <v>379</v>
      </c>
      <c r="C333" s="134"/>
      <c r="D333" s="135" t="str">
        <f t="shared" si="69"/>
        <v>Pieza de 1inX3inX8_Pies</v>
      </c>
      <c r="E333" s="136" t="s">
        <v>309</v>
      </c>
      <c r="F333" s="137">
        <v>6</v>
      </c>
      <c r="G333" s="133"/>
      <c r="H333" s="138">
        <v>0.75</v>
      </c>
      <c r="I333" s="138">
        <v>2.5</v>
      </c>
      <c r="J333" s="138">
        <v>94.49</v>
      </c>
      <c r="K333" s="138">
        <f t="shared" si="70"/>
        <v>96</v>
      </c>
      <c r="L333" s="139">
        <f t="shared" si="71"/>
        <v>8</v>
      </c>
      <c r="M333" s="138">
        <v>1</v>
      </c>
      <c r="N333" s="138">
        <v>3</v>
      </c>
      <c r="O333" s="133"/>
      <c r="P333" s="139">
        <f t="shared" si="72"/>
        <v>8</v>
      </c>
      <c r="Q333" s="140">
        <f t="shared" si="73"/>
        <v>12</v>
      </c>
    </row>
    <row r="334" spans="1:17" ht="16.5">
      <c r="A334" s="450" t="s">
        <v>33</v>
      </c>
      <c r="B334" s="116" t="s">
        <v>377</v>
      </c>
      <c r="C334" s="117"/>
      <c r="D334" s="118" t="str">
        <f t="shared" si="69"/>
        <v>Pieza de 1inX6inX3_Pies</v>
      </c>
      <c r="E334" s="119" t="s">
        <v>309</v>
      </c>
      <c r="F334" s="120">
        <v>84</v>
      </c>
      <c r="G334" s="116"/>
      <c r="H334" s="121">
        <v>0.75</v>
      </c>
      <c r="I334" s="121">
        <v>5.5</v>
      </c>
      <c r="J334" s="121">
        <v>32</v>
      </c>
      <c r="K334" s="121">
        <f t="shared" si="70"/>
        <v>36</v>
      </c>
      <c r="L334" s="122">
        <f t="shared" si="71"/>
        <v>3</v>
      </c>
      <c r="M334" s="121">
        <v>1</v>
      </c>
      <c r="N334" s="121">
        <v>6</v>
      </c>
      <c r="O334" s="116"/>
      <c r="P334" s="122">
        <f t="shared" si="72"/>
        <v>3</v>
      </c>
      <c r="Q334" s="123">
        <f t="shared" si="73"/>
        <v>126</v>
      </c>
    </row>
    <row r="335" spans="1:17" ht="17.25" thickBot="1">
      <c r="A335" s="465"/>
      <c r="B335" s="151" t="s">
        <v>379</v>
      </c>
      <c r="C335" s="152"/>
      <c r="D335" s="153" t="str">
        <f t="shared" si="69"/>
        <v>Pieza de 1inX3inX8_Pies</v>
      </c>
      <c r="E335" s="154" t="s">
        <v>309</v>
      </c>
      <c r="F335" s="155">
        <v>5</v>
      </c>
      <c r="G335" s="151"/>
      <c r="H335" s="156">
        <v>0.75</v>
      </c>
      <c r="I335" s="156">
        <v>2.5</v>
      </c>
      <c r="J335" s="156">
        <v>94.49</v>
      </c>
      <c r="K335" s="156">
        <f t="shared" si="70"/>
        <v>96</v>
      </c>
      <c r="L335" s="157">
        <f t="shared" si="71"/>
        <v>8</v>
      </c>
      <c r="M335" s="156">
        <v>1</v>
      </c>
      <c r="N335" s="156">
        <v>3</v>
      </c>
      <c r="O335" s="151"/>
      <c r="P335" s="157">
        <f t="shared" si="72"/>
        <v>8</v>
      </c>
      <c r="Q335" s="158">
        <f t="shared" si="73"/>
        <v>10</v>
      </c>
    </row>
    <row r="336" spans="1:17" ht="16.5">
      <c r="A336" s="450" t="s">
        <v>34</v>
      </c>
      <c r="B336" s="116" t="s">
        <v>377</v>
      </c>
      <c r="C336" s="117"/>
      <c r="D336" s="118" t="str">
        <f t="shared" si="69"/>
        <v>Pieza de 1inX6inX3_Pies</v>
      </c>
      <c r="E336" s="119" t="s">
        <v>309</v>
      </c>
      <c r="F336" s="120">
        <v>42</v>
      </c>
      <c r="G336" s="116"/>
      <c r="H336" s="121">
        <v>0.75</v>
      </c>
      <c r="I336" s="121">
        <v>5.5</v>
      </c>
      <c r="J336" s="121">
        <v>32</v>
      </c>
      <c r="K336" s="121">
        <f t="shared" si="70"/>
        <v>36</v>
      </c>
      <c r="L336" s="122">
        <f t="shared" si="71"/>
        <v>3</v>
      </c>
      <c r="M336" s="121">
        <v>1</v>
      </c>
      <c r="N336" s="121">
        <v>6</v>
      </c>
      <c r="O336" s="116"/>
      <c r="P336" s="122">
        <f t="shared" si="72"/>
        <v>3</v>
      </c>
      <c r="Q336" s="123">
        <f t="shared" si="73"/>
        <v>63</v>
      </c>
    </row>
    <row r="337" spans="1:17" ht="16.5">
      <c r="A337" s="451"/>
      <c r="B337" s="124" t="s">
        <v>378</v>
      </c>
      <c r="C337" s="125"/>
      <c r="D337" s="126" t="str">
        <f t="shared" si="69"/>
        <v>Pieza de 1inX6inX3_Pies</v>
      </c>
      <c r="E337" s="127" t="s">
        <v>309</v>
      </c>
      <c r="F337" s="128">
        <v>22</v>
      </c>
      <c r="G337" s="124"/>
      <c r="H337" s="129">
        <v>0.75</v>
      </c>
      <c r="I337" s="129">
        <v>5.5</v>
      </c>
      <c r="J337" s="129">
        <v>32</v>
      </c>
      <c r="K337" s="129">
        <f t="shared" si="70"/>
        <v>36</v>
      </c>
      <c r="L337" s="130">
        <f t="shared" si="71"/>
        <v>3</v>
      </c>
      <c r="M337" s="129">
        <v>1</v>
      </c>
      <c r="N337" s="129">
        <v>6</v>
      </c>
      <c r="O337" s="124"/>
      <c r="P337" s="130">
        <f t="shared" si="72"/>
        <v>3</v>
      </c>
      <c r="Q337" s="131">
        <f t="shared" si="73"/>
        <v>33</v>
      </c>
    </row>
    <row r="338" spans="1:17" ht="16.5">
      <c r="A338" s="451"/>
      <c r="B338" s="124" t="s">
        <v>379</v>
      </c>
      <c r="C338" s="125"/>
      <c r="D338" s="126" t="str">
        <f t="shared" si="69"/>
        <v>Pieza de 1inX3inX8_Pies</v>
      </c>
      <c r="E338" s="127" t="s">
        <v>309</v>
      </c>
      <c r="F338" s="128">
        <v>4</v>
      </c>
      <c r="G338" s="124"/>
      <c r="H338" s="129">
        <v>0.75</v>
      </c>
      <c r="I338" s="129">
        <v>2.5</v>
      </c>
      <c r="J338" s="129">
        <v>94.49</v>
      </c>
      <c r="K338" s="129">
        <f t="shared" si="70"/>
        <v>96</v>
      </c>
      <c r="L338" s="130">
        <f t="shared" si="71"/>
        <v>8</v>
      </c>
      <c r="M338" s="129">
        <v>1</v>
      </c>
      <c r="N338" s="129">
        <v>3</v>
      </c>
      <c r="O338" s="124"/>
      <c r="P338" s="130">
        <f t="shared" si="72"/>
        <v>8</v>
      </c>
      <c r="Q338" s="131">
        <f t="shared" si="73"/>
        <v>8</v>
      </c>
    </row>
    <row r="339" spans="1:17" ht="17.25" thickBot="1">
      <c r="A339" s="452"/>
      <c r="B339" s="133" t="s">
        <v>380</v>
      </c>
      <c r="C339" s="134"/>
      <c r="D339" s="135" t="str">
        <f t="shared" si="69"/>
        <v>Pieza de 1inX3inX4_Pies</v>
      </c>
      <c r="E339" s="136" t="s">
        <v>309</v>
      </c>
      <c r="F339" s="137">
        <v>1</v>
      </c>
      <c r="G339" s="133"/>
      <c r="H339" s="138">
        <v>0.75</v>
      </c>
      <c r="I339" s="138">
        <v>2.5</v>
      </c>
      <c r="J339" s="138">
        <v>47.24</v>
      </c>
      <c r="K339" s="138">
        <f t="shared" si="70"/>
        <v>48</v>
      </c>
      <c r="L339" s="139">
        <f t="shared" si="71"/>
        <v>4</v>
      </c>
      <c r="M339" s="138">
        <v>1</v>
      </c>
      <c r="N339" s="138">
        <v>3</v>
      </c>
      <c r="O339" s="133"/>
      <c r="P339" s="139">
        <f t="shared" si="72"/>
        <v>4</v>
      </c>
      <c r="Q339" s="140">
        <f t="shared" si="73"/>
        <v>1</v>
      </c>
    </row>
    <row r="340" spans="1:17" ht="16.5" thickBot="1">
      <c r="A340" s="444" t="s">
        <v>381</v>
      </c>
      <c r="B340" s="445"/>
      <c r="C340" s="445"/>
      <c r="D340" s="445"/>
      <c r="E340" s="445"/>
      <c r="F340" s="446"/>
      <c r="G340" s="447"/>
      <c r="H340" s="448"/>
      <c r="I340" s="448"/>
      <c r="J340" s="448"/>
      <c r="K340" s="448"/>
      <c r="L340" s="449"/>
      <c r="M340" s="448"/>
      <c r="N340" s="448"/>
      <c r="O340" s="448"/>
      <c r="P340" s="448"/>
      <c r="Q340" s="115">
        <f>+SUM(Q341:Q345)</f>
        <v>76</v>
      </c>
    </row>
    <row r="341" spans="1:17" ht="17.25" thickBot="1">
      <c r="A341" s="174">
        <v>2</v>
      </c>
      <c r="B341" s="175" t="s">
        <v>377</v>
      </c>
      <c r="C341" s="176"/>
      <c r="D341" s="177" t="str">
        <f>+IF(_xlfn.NUMBERVALUE(O341)=0,CONCATENATE("Pieza de ",M341,"inX",N341,"inX",P341,"_Pies"),CONCATENATE("Rollizo de ",O341,"''ØX",P341,"_Pies"))</f>
        <v>Pieza de 1inX6inX2_Pies</v>
      </c>
      <c r="E341" s="178" t="s">
        <v>309</v>
      </c>
      <c r="F341" s="179">
        <v>34</v>
      </c>
      <c r="G341" s="175"/>
      <c r="H341" s="180">
        <v>0.75</v>
      </c>
      <c r="I341" s="180">
        <v>5.5</v>
      </c>
      <c r="J341" s="180">
        <v>23.02</v>
      </c>
      <c r="K341" s="180">
        <f>+L341*12</f>
        <v>24</v>
      </c>
      <c r="L341" s="181">
        <f>ROUNDUP(J341/12,0)</f>
        <v>2</v>
      </c>
      <c r="M341" s="180">
        <v>1</v>
      </c>
      <c r="N341" s="180">
        <v>6</v>
      </c>
      <c r="O341" s="175"/>
      <c r="P341" s="181">
        <f>+L341</f>
        <v>2</v>
      </c>
      <c r="Q341" s="182">
        <f>F341*M341*N341*P341/12</f>
        <v>34</v>
      </c>
    </row>
    <row r="342" spans="1:17" ht="16.5">
      <c r="A342" s="450" t="s">
        <v>33</v>
      </c>
      <c r="B342" s="116" t="s">
        <v>377</v>
      </c>
      <c r="C342" s="117"/>
      <c r="D342" s="118" t="str">
        <f>+IF(_xlfn.NUMBERVALUE(O342)=0,CONCATENATE("Pieza de ",M342,"inX",N342,"inX",P342,"_Pies"),CONCATENATE("Rollizo de ",O342,"''ØX",P342,"_Pies"))</f>
        <v>Pieza de 1inX6inX2_Pies</v>
      </c>
      <c r="E342" s="119" t="s">
        <v>309</v>
      </c>
      <c r="F342" s="120">
        <v>14</v>
      </c>
      <c r="G342" s="116"/>
      <c r="H342" s="121">
        <v>0.75</v>
      </c>
      <c r="I342" s="121">
        <v>5.5</v>
      </c>
      <c r="J342" s="121">
        <v>23.02</v>
      </c>
      <c r="K342" s="121">
        <f>+L342*12</f>
        <v>24</v>
      </c>
      <c r="L342" s="122">
        <f>ROUNDUP(J342/12,0)</f>
        <v>2</v>
      </c>
      <c r="M342" s="121">
        <v>1</v>
      </c>
      <c r="N342" s="121">
        <v>6</v>
      </c>
      <c r="O342" s="116"/>
      <c r="P342" s="122">
        <f>+L342</f>
        <v>2</v>
      </c>
      <c r="Q342" s="123">
        <f>F342*M342*N342*P342/12</f>
        <v>14</v>
      </c>
    </row>
    <row r="343" spans="1:17" ht="17.25" thickBot="1">
      <c r="A343" s="452"/>
      <c r="B343" s="133" t="s">
        <v>378</v>
      </c>
      <c r="C343" s="134"/>
      <c r="D343" s="135" t="str">
        <f>+IF(_xlfn.NUMBERVALUE(O343)=0,CONCATENATE("Pieza de ",M343,"inX",N343,"inX",P343,"_Pies"),CONCATENATE("Rollizo de ",O343,"''ØX",P343,"_Pies"))</f>
        <v>Pieza de 1inX3inX2_Pies</v>
      </c>
      <c r="E343" s="136" t="s">
        <v>309</v>
      </c>
      <c r="F343" s="137">
        <v>14</v>
      </c>
      <c r="G343" s="133"/>
      <c r="H343" s="138">
        <v>0.75</v>
      </c>
      <c r="I343" s="138">
        <v>2.5</v>
      </c>
      <c r="J343" s="138">
        <v>14.05</v>
      </c>
      <c r="K343" s="138">
        <f>+L343*12</f>
        <v>24</v>
      </c>
      <c r="L343" s="139">
        <f>ROUNDUP(J343/12,0)</f>
        <v>2</v>
      </c>
      <c r="M343" s="138">
        <v>1</v>
      </c>
      <c r="N343" s="138">
        <v>3</v>
      </c>
      <c r="O343" s="133"/>
      <c r="P343" s="139">
        <f>+L343</f>
        <v>2</v>
      </c>
      <c r="Q343" s="140">
        <f>F343*M343*N343*P343/12</f>
        <v>7</v>
      </c>
    </row>
    <row r="344" spans="1:17" ht="16.5">
      <c r="A344" s="450" t="s">
        <v>34</v>
      </c>
      <c r="B344" s="116" t="s">
        <v>377</v>
      </c>
      <c r="C344" s="117"/>
      <c r="D344" s="118" t="str">
        <f>+IF(_xlfn.NUMBERVALUE(O344)=0,CONCATENATE("Pieza de ",M344,"inX",N344,"inX",P344,"_Pies"),CONCATENATE("Rollizo de ",O344,"''ØX",P344,"_Pies"))</f>
        <v>Pieza de 1inX6inX2_Pies</v>
      </c>
      <c r="E344" s="119" t="s">
        <v>309</v>
      </c>
      <c r="F344" s="120">
        <v>14</v>
      </c>
      <c r="G344" s="116"/>
      <c r="H344" s="121">
        <v>0.75</v>
      </c>
      <c r="I344" s="121">
        <v>5.5</v>
      </c>
      <c r="J344" s="121">
        <v>23.02</v>
      </c>
      <c r="K344" s="121">
        <f>+L344*12</f>
        <v>24</v>
      </c>
      <c r="L344" s="122">
        <f>ROUNDUP(J344/12,0)</f>
        <v>2</v>
      </c>
      <c r="M344" s="121">
        <v>1</v>
      </c>
      <c r="N344" s="121">
        <v>6</v>
      </c>
      <c r="O344" s="116"/>
      <c r="P344" s="122">
        <f>+L344</f>
        <v>2</v>
      </c>
      <c r="Q344" s="123">
        <f>F344*M344*N344*P344/12</f>
        <v>14</v>
      </c>
    </row>
    <row r="345" spans="1:17" ht="17.25" thickBot="1">
      <c r="A345" s="452"/>
      <c r="B345" s="133" t="s">
        <v>378</v>
      </c>
      <c r="C345" s="134"/>
      <c r="D345" s="135" t="str">
        <f>+IF(_xlfn.NUMBERVALUE(O345)=0,CONCATENATE("Pieza de ",M345,"inX",N345,"inX",P345,"_Pies"),CONCATENATE("Rollizo de ",O345,"''ØX",P345,"_Pies"))</f>
        <v>Pieza de 1inX3inX2_Pies</v>
      </c>
      <c r="E345" s="136" t="s">
        <v>309</v>
      </c>
      <c r="F345" s="137">
        <v>14</v>
      </c>
      <c r="G345" s="133"/>
      <c r="H345" s="138">
        <v>0.75</v>
      </c>
      <c r="I345" s="138">
        <v>2.5</v>
      </c>
      <c r="J345" s="138">
        <v>14.05</v>
      </c>
      <c r="K345" s="138">
        <f>+L345*12</f>
        <v>24</v>
      </c>
      <c r="L345" s="139">
        <f>ROUNDUP(J345/12,0)</f>
        <v>2</v>
      </c>
      <c r="M345" s="138">
        <v>1</v>
      </c>
      <c r="N345" s="138">
        <v>3</v>
      </c>
      <c r="O345" s="133"/>
      <c r="P345" s="139">
        <f>+L345</f>
        <v>2</v>
      </c>
      <c r="Q345" s="140">
        <f>F345*M345*N345*P345/12</f>
        <v>7</v>
      </c>
    </row>
    <row r="346" spans="1:17" ht="16.5" thickBot="1">
      <c r="A346" s="419" t="s">
        <v>95</v>
      </c>
      <c r="B346" s="420"/>
      <c r="C346" s="420"/>
      <c r="D346" s="420"/>
      <c r="E346" s="420"/>
      <c r="F346" s="421"/>
      <c r="G346" s="422"/>
      <c r="H346" s="423"/>
      <c r="I346" s="423"/>
      <c r="J346" s="423"/>
      <c r="K346" s="423"/>
      <c r="L346" s="424"/>
      <c r="M346" s="423"/>
      <c r="N346" s="423"/>
      <c r="O346" s="423"/>
      <c r="P346" s="423"/>
      <c r="Q346" s="114">
        <f>+Q347+Q364</f>
        <v>667</v>
      </c>
    </row>
    <row r="347" spans="1:17" ht="16.5" thickBot="1">
      <c r="A347" s="444" t="s">
        <v>376</v>
      </c>
      <c r="B347" s="445"/>
      <c r="C347" s="445"/>
      <c r="D347" s="445"/>
      <c r="E347" s="445"/>
      <c r="F347" s="446"/>
      <c r="G347" s="447"/>
      <c r="H347" s="448"/>
      <c r="I347" s="448"/>
      <c r="J347" s="448"/>
      <c r="K347" s="448"/>
      <c r="L347" s="449"/>
      <c r="M347" s="448"/>
      <c r="N347" s="448"/>
      <c r="O347" s="448"/>
      <c r="P347" s="448"/>
      <c r="Q347" s="115">
        <f>+SUM(Q348:Q363)</f>
        <v>590</v>
      </c>
    </row>
    <row r="348" spans="1:17" ht="16.5">
      <c r="A348" s="450">
        <v>1</v>
      </c>
      <c r="B348" s="116" t="s">
        <v>377</v>
      </c>
      <c r="C348" s="117"/>
      <c r="D348" s="118" t="str">
        <f t="shared" ref="D348:D363" si="74">+IF(_xlfn.NUMBERVALUE(O348)=0,CONCATENATE("Pieza de ",M348,"inX",N348,"inX",P348,"_Pies"),CONCATENATE("Rollizo de ",O348,"''ØX",P348,"_Pies"))</f>
        <v>Pieza de 1inX6inX3_Pies</v>
      </c>
      <c r="E348" s="119" t="s">
        <v>309</v>
      </c>
      <c r="F348" s="120">
        <v>63</v>
      </c>
      <c r="G348" s="116"/>
      <c r="H348" s="121">
        <v>0.75</v>
      </c>
      <c r="I348" s="121">
        <v>5.5</v>
      </c>
      <c r="J348" s="121">
        <v>32.57</v>
      </c>
      <c r="K348" s="121">
        <f t="shared" ref="K348:K363" si="75">+L348*12</f>
        <v>36</v>
      </c>
      <c r="L348" s="122">
        <f t="shared" ref="L348:L363" si="76">ROUNDUP(J348/12,0)</f>
        <v>3</v>
      </c>
      <c r="M348" s="121">
        <v>1</v>
      </c>
      <c r="N348" s="121">
        <v>6</v>
      </c>
      <c r="O348" s="116"/>
      <c r="P348" s="122">
        <f t="shared" ref="P348:P363" si="77">+L348</f>
        <v>3</v>
      </c>
      <c r="Q348" s="123">
        <f t="shared" ref="Q348:Q363" si="78">F348*M348*N348*P348/12</f>
        <v>94.5</v>
      </c>
    </row>
    <row r="349" spans="1:17" ht="16.5">
      <c r="A349" s="451"/>
      <c r="B349" s="124" t="s">
        <v>378</v>
      </c>
      <c r="C349" s="125"/>
      <c r="D349" s="126" t="str">
        <f t="shared" si="74"/>
        <v>Pieza de 1inX6inX3_Pies</v>
      </c>
      <c r="E349" s="127" t="s">
        <v>309</v>
      </c>
      <c r="F349" s="128">
        <v>11</v>
      </c>
      <c r="G349" s="124"/>
      <c r="H349" s="129">
        <v>0.75</v>
      </c>
      <c r="I349" s="129">
        <v>5.5</v>
      </c>
      <c r="J349" s="129">
        <v>32.57</v>
      </c>
      <c r="K349" s="129">
        <f t="shared" si="75"/>
        <v>36</v>
      </c>
      <c r="L349" s="130">
        <f t="shared" si="76"/>
        <v>3</v>
      </c>
      <c r="M349" s="129">
        <v>1</v>
      </c>
      <c r="N349" s="129">
        <v>6</v>
      </c>
      <c r="O349" s="124"/>
      <c r="P349" s="130">
        <f t="shared" si="77"/>
        <v>3</v>
      </c>
      <c r="Q349" s="131">
        <f t="shared" si="78"/>
        <v>16.5</v>
      </c>
    </row>
    <row r="350" spans="1:17" ht="17.25" thickBot="1">
      <c r="A350" s="465"/>
      <c r="B350" s="151" t="s">
        <v>379</v>
      </c>
      <c r="C350" s="152"/>
      <c r="D350" s="153" t="str">
        <f t="shared" si="74"/>
        <v>Pieza de 1inX3inX9_Pies</v>
      </c>
      <c r="E350" s="154" t="s">
        <v>309</v>
      </c>
      <c r="F350" s="155">
        <v>5</v>
      </c>
      <c r="G350" s="151"/>
      <c r="H350" s="156">
        <v>0.75</v>
      </c>
      <c r="I350" s="156">
        <v>2.5</v>
      </c>
      <c r="J350" s="156">
        <v>98.43</v>
      </c>
      <c r="K350" s="156">
        <f t="shared" si="75"/>
        <v>108</v>
      </c>
      <c r="L350" s="157">
        <f t="shared" si="76"/>
        <v>9</v>
      </c>
      <c r="M350" s="156">
        <v>1</v>
      </c>
      <c r="N350" s="156">
        <v>3</v>
      </c>
      <c r="O350" s="151"/>
      <c r="P350" s="157">
        <f t="shared" si="77"/>
        <v>9</v>
      </c>
      <c r="Q350" s="158">
        <f t="shared" si="78"/>
        <v>11.25</v>
      </c>
    </row>
    <row r="351" spans="1:17" ht="16.5">
      <c r="A351" s="450">
        <v>2</v>
      </c>
      <c r="B351" s="116" t="s">
        <v>377</v>
      </c>
      <c r="C351" s="117"/>
      <c r="D351" s="118" t="str">
        <f t="shared" si="74"/>
        <v>Pieza de 1inX6inX3_Pies</v>
      </c>
      <c r="E351" s="119" t="s">
        <v>309</v>
      </c>
      <c r="F351" s="120">
        <v>42</v>
      </c>
      <c r="G351" s="116"/>
      <c r="H351" s="121">
        <v>0.75</v>
      </c>
      <c r="I351" s="121">
        <v>5.5</v>
      </c>
      <c r="J351" s="121">
        <v>28.5</v>
      </c>
      <c r="K351" s="121">
        <f t="shared" si="75"/>
        <v>36</v>
      </c>
      <c r="L351" s="122">
        <f t="shared" si="76"/>
        <v>3</v>
      </c>
      <c r="M351" s="121">
        <v>1</v>
      </c>
      <c r="N351" s="121">
        <v>6</v>
      </c>
      <c r="O351" s="116"/>
      <c r="P351" s="122">
        <f t="shared" si="77"/>
        <v>3</v>
      </c>
      <c r="Q351" s="123">
        <f t="shared" si="78"/>
        <v>63</v>
      </c>
    </row>
    <row r="352" spans="1:17" ht="16.5">
      <c r="A352" s="451"/>
      <c r="B352" s="124" t="s">
        <v>378</v>
      </c>
      <c r="C352" s="125"/>
      <c r="D352" s="126" t="str">
        <f t="shared" si="74"/>
        <v>Pieza de 1inX6inX3_Pies</v>
      </c>
      <c r="E352" s="127" t="s">
        <v>309</v>
      </c>
      <c r="F352" s="128">
        <v>42</v>
      </c>
      <c r="G352" s="124"/>
      <c r="H352" s="129">
        <v>0.75</v>
      </c>
      <c r="I352" s="129">
        <v>5.5</v>
      </c>
      <c r="J352" s="129">
        <v>32.57</v>
      </c>
      <c r="K352" s="129">
        <f t="shared" si="75"/>
        <v>36</v>
      </c>
      <c r="L352" s="130">
        <f t="shared" si="76"/>
        <v>3</v>
      </c>
      <c r="M352" s="129">
        <v>1</v>
      </c>
      <c r="N352" s="129">
        <v>6</v>
      </c>
      <c r="O352" s="124"/>
      <c r="P352" s="130">
        <f t="shared" si="77"/>
        <v>3</v>
      </c>
      <c r="Q352" s="131">
        <f t="shared" si="78"/>
        <v>63</v>
      </c>
    </row>
    <row r="353" spans="1:17" ht="17.25" thickBot="1">
      <c r="A353" s="465"/>
      <c r="B353" s="151" t="s">
        <v>379</v>
      </c>
      <c r="C353" s="152"/>
      <c r="D353" s="153" t="str">
        <f t="shared" si="74"/>
        <v>Pieza de 1inX3inX9_Pies</v>
      </c>
      <c r="E353" s="154" t="s">
        <v>309</v>
      </c>
      <c r="F353" s="155">
        <v>3</v>
      </c>
      <c r="G353" s="151"/>
      <c r="H353" s="156">
        <v>0.75</v>
      </c>
      <c r="I353" s="156">
        <v>2.5</v>
      </c>
      <c r="J353" s="156">
        <v>98.43</v>
      </c>
      <c r="K353" s="156">
        <f t="shared" si="75"/>
        <v>108</v>
      </c>
      <c r="L353" s="157">
        <f t="shared" si="76"/>
        <v>9</v>
      </c>
      <c r="M353" s="156">
        <v>1</v>
      </c>
      <c r="N353" s="156">
        <v>3</v>
      </c>
      <c r="O353" s="151"/>
      <c r="P353" s="157">
        <f t="shared" si="77"/>
        <v>9</v>
      </c>
      <c r="Q353" s="158">
        <f t="shared" si="78"/>
        <v>6.75</v>
      </c>
    </row>
    <row r="354" spans="1:17" ht="16.5">
      <c r="A354" s="435">
        <v>3</v>
      </c>
      <c r="B354" s="116" t="s">
        <v>377</v>
      </c>
      <c r="C354" s="117"/>
      <c r="D354" s="118" t="str">
        <f t="shared" si="74"/>
        <v>Pieza de 1inX6inX3_Pies</v>
      </c>
      <c r="E354" s="119" t="s">
        <v>309</v>
      </c>
      <c r="F354" s="120">
        <v>42</v>
      </c>
      <c r="G354" s="116"/>
      <c r="H354" s="121">
        <v>0.75</v>
      </c>
      <c r="I354" s="121">
        <v>5.5</v>
      </c>
      <c r="J354" s="121">
        <v>32.57</v>
      </c>
      <c r="K354" s="121">
        <f t="shared" si="75"/>
        <v>36</v>
      </c>
      <c r="L354" s="122">
        <f t="shared" si="76"/>
        <v>3</v>
      </c>
      <c r="M354" s="121">
        <v>1</v>
      </c>
      <c r="N354" s="121">
        <v>6</v>
      </c>
      <c r="O354" s="116"/>
      <c r="P354" s="122">
        <f t="shared" si="77"/>
        <v>3</v>
      </c>
      <c r="Q354" s="123">
        <f t="shared" si="78"/>
        <v>63</v>
      </c>
    </row>
    <row r="355" spans="1:17" ht="16.5">
      <c r="A355" s="436"/>
      <c r="B355" s="142" t="s">
        <v>378</v>
      </c>
      <c r="C355" s="143"/>
      <c r="D355" s="126" t="str">
        <f t="shared" si="74"/>
        <v>Pieza de 1inX6inX3_Pies</v>
      </c>
      <c r="E355" s="127" t="s">
        <v>309</v>
      </c>
      <c r="F355" s="128">
        <v>22</v>
      </c>
      <c r="G355" s="142"/>
      <c r="H355" s="129">
        <v>0.75</v>
      </c>
      <c r="I355" s="147">
        <v>5.5</v>
      </c>
      <c r="J355" s="147">
        <v>32.57</v>
      </c>
      <c r="K355" s="129">
        <f t="shared" si="75"/>
        <v>36</v>
      </c>
      <c r="L355" s="130">
        <f t="shared" si="76"/>
        <v>3</v>
      </c>
      <c r="M355" s="129">
        <v>1</v>
      </c>
      <c r="N355" s="147">
        <v>6</v>
      </c>
      <c r="O355" s="142"/>
      <c r="P355" s="130">
        <f t="shared" si="77"/>
        <v>3</v>
      </c>
      <c r="Q355" s="131">
        <f t="shared" si="78"/>
        <v>33</v>
      </c>
    </row>
    <row r="356" spans="1:17" ht="16.5">
      <c r="A356" s="436"/>
      <c r="B356" s="124" t="s">
        <v>379</v>
      </c>
      <c r="C356" s="125"/>
      <c r="D356" s="126" t="str">
        <f t="shared" si="74"/>
        <v>Pieza de 1inX3inX4_Pies</v>
      </c>
      <c r="E356" s="127" t="s">
        <v>309</v>
      </c>
      <c r="F356" s="128">
        <v>2</v>
      </c>
      <c r="G356" s="124"/>
      <c r="H356" s="129">
        <v>0.75</v>
      </c>
      <c r="I356" s="129">
        <v>2.5</v>
      </c>
      <c r="J356" s="129">
        <v>47.24</v>
      </c>
      <c r="K356" s="129">
        <f t="shared" si="75"/>
        <v>48</v>
      </c>
      <c r="L356" s="130">
        <f t="shared" si="76"/>
        <v>4</v>
      </c>
      <c r="M356" s="129">
        <v>1</v>
      </c>
      <c r="N356" s="129">
        <v>3</v>
      </c>
      <c r="O356" s="124"/>
      <c r="P356" s="130">
        <f t="shared" si="77"/>
        <v>4</v>
      </c>
      <c r="Q356" s="131">
        <f t="shared" si="78"/>
        <v>2</v>
      </c>
    </row>
    <row r="357" spans="1:17" ht="17.25" thickBot="1">
      <c r="A357" s="437"/>
      <c r="B357" s="133" t="s">
        <v>380</v>
      </c>
      <c r="C357" s="134"/>
      <c r="D357" s="135" t="str">
        <f t="shared" si="74"/>
        <v>Pieza de 1inX3inX9_Pies</v>
      </c>
      <c r="E357" s="136" t="s">
        <v>309</v>
      </c>
      <c r="F357" s="137">
        <v>3</v>
      </c>
      <c r="G357" s="133"/>
      <c r="H357" s="138">
        <v>0.75</v>
      </c>
      <c r="I357" s="138">
        <v>2.5</v>
      </c>
      <c r="J357" s="138">
        <v>98.43</v>
      </c>
      <c r="K357" s="138">
        <f t="shared" si="75"/>
        <v>108</v>
      </c>
      <c r="L357" s="139">
        <f t="shared" si="76"/>
        <v>9</v>
      </c>
      <c r="M357" s="138">
        <v>1</v>
      </c>
      <c r="N357" s="138">
        <v>3</v>
      </c>
      <c r="O357" s="133"/>
      <c r="P357" s="139">
        <f t="shared" si="77"/>
        <v>9</v>
      </c>
      <c r="Q357" s="140">
        <f t="shared" si="78"/>
        <v>6.75</v>
      </c>
    </row>
    <row r="358" spans="1:17" ht="16.5">
      <c r="A358" s="466" t="s">
        <v>33</v>
      </c>
      <c r="B358" s="142" t="s">
        <v>377</v>
      </c>
      <c r="C358" s="143"/>
      <c r="D358" s="144" t="str">
        <f t="shared" si="74"/>
        <v>Pieza de 1inX6inX3_Pies</v>
      </c>
      <c r="E358" s="145" t="s">
        <v>309</v>
      </c>
      <c r="F358" s="146">
        <v>42</v>
      </c>
      <c r="G358" s="142"/>
      <c r="H358" s="147">
        <v>0.75</v>
      </c>
      <c r="I358" s="147">
        <v>5.5</v>
      </c>
      <c r="J358" s="147">
        <v>32.57</v>
      </c>
      <c r="K358" s="147">
        <f t="shared" si="75"/>
        <v>36</v>
      </c>
      <c r="L358" s="148">
        <f t="shared" si="76"/>
        <v>3</v>
      </c>
      <c r="M358" s="147">
        <v>1</v>
      </c>
      <c r="N358" s="147">
        <v>6</v>
      </c>
      <c r="O358" s="142"/>
      <c r="P358" s="148">
        <f t="shared" si="77"/>
        <v>3</v>
      </c>
      <c r="Q358" s="150">
        <f t="shared" si="78"/>
        <v>63</v>
      </c>
    </row>
    <row r="359" spans="1:17" ht="16.5">
      <c r="A359" s="436"/>
      <c r="B359" s="142" t="s">
        <v>378</v>
      </c>
      <c r="C359" s="143"/>
      <c r="D359" s="144" t="str">
        <f t="shared" si="74"/>
        <v>Pieza de 1inX6inX3_Pies</v>
      </c>
      <c r="E359" s="145" t="s">
        <v>309</v>
      </c>
      <c r="F359" s="146">
        <v>33</v>
      </c>
      <c r="G359" s="142"/>
      <c r="H359" s="147">
        <v>0.75</v>
      </c>
      <c r="I359" s="147">
        <v>5.5</v>
      </c>
      <c r="J359" s="147">
        <v>32.57</v>
      </c>
      <c r="K359" s="147">
        <f t="shared" si="75"/>
        <v>36</v>
      </c>
      <c r="L359" s="148">
        <f t="shared" si="76"/>
        <v>3</v>
      </c>
      <c r="M359" s="147">
        <v>1</v>
      </c>
      <c r="N359" s="147">
        <v>6</v>
      </c>
      <c r="O359" s="142"/>
      <c r="P359" s="148">
        <f t="shared" si="77"/>
        <v>3</v>
      </c>
      <c r="Q359" s="150">
        <f t="shared" si="78"/>
        <v>49.5</v>
      </c>
    </row>
    <row r="360" spans="1:17" ht="16.5">
      <c r="A360" s="436"/>
      <c r="B360" s="151" t="s">
        <v>379</v>
      </c>
      <c r="C360" s="152"/>
      <c r="D360" s="153" t="str">
        <f t="shared" si="74"/>
        <v>Pieza de 1inX3inX4_Pies</v>
      </c>
      <c r="E360" s="154" t="s">
        <v>309</v>
      </c>
      <c r="F360" s="155">
        <v>3</v>
      </c>
      <c r="G360" s="151"/>
      <c r="H360" s="156">
        <v>0.75</v>
      </c>
      <c r="I360" s="156">
        <v>2.5</v>
      </c>
      <c r="J360" s="156">
        <v>47.323999999999998</v>
      </c>
      <c r="K360" s="156">
        <f t="shared" si="75"/>
        <v>48</v>
      </c>
      <c r="L360" s="157">
        <f t="shared" si="76"/>
        <v>4</v>
      </c>
      <c r="M360" s="156">
        <v>1</v>
      </c>
      <c r="N360" s="156">
        <v>3</v>
      </c>
      <c r="O360" s="151"/>
      <c r="P360" s="157">
        <f t="shared" si="77"/>
        <v>4</v>
      </c>
      <c r="Q360" s="158">
        <f t="shared" si="78"/>
        <v>3</v>
      </c>
    </row>
    <row r="361" spans="1:17" ht="17.25" thickBot="1">
      <c r="A361" s="465"/>
      <c r="B361" s="151" t="s">
        <v>380</v>
      </c>
      <c r="C361" s="152"/>
      <c r="D361" s="153" t="str">
        <f t="shared" si="74"/>
        <v>Pieza de 1inX3inX9_Pies</v>
      </c>
      <c r="E361" s="154" t="s">
        <v>309</v>
      </c>
      <c r="F361" s="155">
        <v>3</v>
      </c>
      <c r="G361" s="151"/>
      <c r="H361" s="156">
        <v>0.75</v>
      </c>
      <c r="I361" s="156">
        <v>2.5</v>
      </c>
      <c r="J361" s="156">
        <v>98.43</v>
      </c>
      <c r="K361" s="156">
        <f t="shared" si="75"/>
        <v>108</v>
      </c>
      <c r="L361" s="157">
        <f t="shared" si="76"/>
        <v>9</v>
      </c>
      <c r="M361" s="156">
        <v>1</v>
      </c>
      <c r="N361" s="156">
        <v>3</v>
      </c>
      <c r="O361" s="151"/>
      <c r="P361" s="157">
        <f t="shared" si="77"/>
        <v>9</v>
      </c>
      <c r="Q361" s="158">
        <f t="shared" si="78"/>
        <v>6.75</v>
      </c>
    </row>
    <row r="362" spans="1:17" ht="16.5">
      <c r="A362" s="450" t="s">
        <v>34</v>
      </c>
      <c r="B362" s="116" t="s">
        <v>377</v>
      </c>
      <c r="C362" s="117"/>
      <c r="D362" s="118" t="str">
        <f t="shared" si="74"/>
        <v>Pieza de 1inX6inX3_Pies</v>
      </c>
      <c r="E362" s="119" t="s">
        <v>309</v>
      </c>
      <c r="F362" s="120">
        <v>63</v>
      </c>
      <c r="G362" s="116"/>
      <c r="H362" s="121">
        <v>0.75</v>
      </c>
      <c r="I362" s="121">
        <v>5.5</v>
      </c>
      <c r="J362" s="121">
        <v>32.57</v>
      </c>
      <c r="K362" s="121">
        <f t="shared" si="75"/>
        <v>36</v>
      </c>
      <c r="L362" s="122">
        <f t="shared" si="76"/>
        <v>3</v>
      </c>
      <c r="M362" s="121">
        <v>1</v>
      </c>
      <c r="N362" s="121">
        <v>6</v>
      </c>
      <c r="O362" s="116"/>
      <c r="P362" s="122">
        <f t="shared" si="77"/>
        <v>3</v>
      </c>
      <c r="Q362" s="123">
        <f t="shared" si="78"/>
        <v>94.5</v>
      </c>
    </row>
    <row r="363" spans="1:17" ht="17.25" thickBot="1">
      <c r="A363" s="451"/>
      <c r="B363" s="124" t="s">
        <v>379</v>
      </c>
      <c r="C363" s="125"/>
      <c r="D363" s="126" t="str">
        <f t="shared" si="74"/>
        <v>Pieza de 1inX3inX9_Pies</v>
      </c>
      <c r="E363" s="127" t="s">
        <v>309</v>
      </c>
      <c r="F363" s="128">
        <v>6</v>
      </c>
      <c r="G363" s="124"/>
      <c r="H363" s="129">
        <v>0.75</v>
      </c>
      <c r="I363" s="129">
        <v>2.5</v>
      </c>
      <c r="J363" s="129">
        <v>98.43</v>
      </c>
      <c r="K363" s="129">
        <f t="shared" si="75"/>
        <v>108</v>
      </c>
      <c r="L363" s="130">
        <f t="shared" si="76"/>
        <v>9</v>
      </c>
      <c r="M363" s="129">
        <v>1</v>
      </c>
      <c r="N363" s="129">
        <v>3</v>
      </c>
      <c r="O363" s="124"/>
      <c r="P363" s="130">
        <f t="shared" si="77"/>
        <v>9</v>
      </c>
      <c r="Q363" s="131">
        <f t="shared" si="78"/>
        <v>13.5</v>
      </c>
    </row>
    <row r="364" spans="1:17" ht="16.5" thickBot="1">
      <c r="A364" s="444" t="s">
        <v>381</v>
      </c>
      <c r="B364" s="445"/>
      <c r="C364" s="445"/>
      <c r="D364" s="445"/>
      <c r="E364" s="445"/>
      <c r="F364" s="446"/>
      <c r="G364" s="447"/>
      <c r="H364" s="448"/>
      <c r="I364" s="448"/>
      <c r="J364" s="448"/>
      <c r="K364" s="448"/>
      <c r="L364" s="449"/>
      <c r="M364" s="448"/>
      <c r="N364" s="448"/>
      <c r="O364" s="448"/>
      <c r="P364" s="448"/>
      <c r="Q364" s="115">
        <f>+SUM(Q365:Q369)</f>
        <v>77</v>
      </c>
    </row>
    <row r="365" spans="1:17" ht="17.25" thickBot="1">
      <c r="A365" s="174" t="s">
        <v>34</v>
      </c>
      <c r="B365" s="175" t="s">
        <v>377</v>
      </c>
      <c r="C365" s="176"/>
      <c r="D365" s="177" t="str">
        <f>+IF(_xlfn.NUMBERVALUE(O365)=0,CONCATENATE("Pieza de ",M365,"inX",N365,"inX",P365,"_Pies"),CONCATENATE("Rollizo de ",O365,"''ØX",P365,"_Pies"))</f>
        <v>Pieza de 1inX6inX2_Pies</v>
      </c>
      <c r="E365" s="178" t="s">
        <v>309</v>
      </c>
      <c r="F365" s="179">
        <v>35</v>
      </c>
      <c r="G365" s="175"/>
      <c r="H365" s="180">
        <v>0.75</v>
      </c>
      <c r="I365" s="180">
        <v>5.5</v>
      </c>
      <c r="J365" s="180">
        <v>23.01</v>
      </c>
      <c r="K365" s="180">
        <f>+L365*12</f>
        <v>24</v>
      </c>
      <c r="L365" s="181">
        <f>ROUNDUP(J365/12,0)</f>
        <v>2</v>
      </c>
      <c r="M365" s="180">
        <v>1</v>
      </c>
      <c r="N365" s="180">
        <v>6</v>
      </c>
      <c r="O365" s="175"/>
      <c r="P365" s="181">
        <f>+L365</f>
        <v>2</v>
      </c>
      <c r="Q365" s="182">
        <f>F365*M365*N365*P365/12</f>
        <v>35</v>
      </c>
    </row>
    <row r="366" spans="1:17" ht="16.5">
      <c r="A366" s="450">
        <v>1</v>
      </c>
      <c r="B366" s="116" t="s">
        <v>377</v>
      </c>
      <c r="C366" s="117"/>
      <c r="D366" s="118" t="str">
        <f>+IF(_xlfn.NUMBERVALUE(O366)=0,CONCATENATE("Pieza de ",M366,"inX",N366,"inX",P366,"_Pies"),CONCATENATE("Rollizo de ",O366,"''ØX",P366,"_Pies"))</f>
        <v>Pieza de 1inX6inX2_Pies</v>
      </c>
      <c r="E366" s="119" t="s">
        <v>309</v>
      </c>
      <c r="F366" s="120">
        <v>14</v>
      </c>
      <c r="G366" s="116"/>
      <c r="H366" s="121">
        <v>0.75</v>
      </c>
      <c r="I366" s="121">
        <v>5.5</v>
      </c>
      <c r="J366" s="121">
        <v>23.01</v>
      </c>
      <c r="K366" s="121">
        <f>+L366*12</f>
        <v>24</v>
      </c>
      <c r="L366" s="122">
        <f>ROUNDUP(J366/12,0)</f>
        <v>2</v>
      </c>
      <c r="M366" s="121">
        <v>1</v>
      </c>
      <c r="N366" s="121">
        <v>6</v>
      </c>
      <c r="O366" s="116"/>
      <c r="P366" s="122">
        <f>+L366</f>
        <v>2</v>
      </c>
      <c r="Q366" s="123">
        <f>F366*M366*N366*P366/12</f>
        <v>14</v>
      </c>
    </row>
    <row r="367" spans="1:17" ht="17.25" thickBot="1">
      <c r="A367" s="452"/>
      <c r="B367" s="133" t="s">
        <v>378</v>
      </c>
      <c r="C367" s="134"/>
      <c r="D367" s="135" t="str">
        <f>+IF(_xlfn.NUMBERVALUE(O367)=0,CONCATENATE("Pieza de ",M367,"inX",N367,"inX",P367,"_Pies"),CONCATENATE("Rollizo de ",O367,"''ØX",P367,"_Pies"))</f>
        <v>Pieza de 1inX3inX2_Pies</v>
      </c>
      <c r="E367" s="136" t="s">
        <v>309</v>
      </c>
      <c r="F367" s="137">
        <v>14</v>
      </c>
      <c r="G367" s="133"/>
      <c r="H367" s="138">
        <v>0.75</v>
      </c>
      <c r="I367" s="138">
        <v>2.5</v>
      </c>
      <c r="J367" s="138">
        <v>13.5</v>
      </c>
      <c r="K367" s="138">
        <f>+L367*12</f>
        <v>24</v>
      </c>
      <c r="L367" s="139">
        <f>ROUNDUP(J367/12,0)</f>
        <v>2</v>
      </c>
      <c r="M367" s="138">
        <v>1</v>
      </c>
      <c r="N367" s="138">
        <v>3</v>
      </c>
      <c r="O367" s="133"/>
      <c r="P367" s="139">
        <f>+L367</f>
        <v>2</v>
      </c>
      <c r="Q367" s="140">
        <f>F367*M367*N367*P367/12</f>
        <v>7</v>
      </c>
    </row>
    <row r="368" spans="1:17" ht="16.5">
      <c r="A368" s="450">
        <v>2</v>
      </c>
      <c r="B368" s="116" t="s">
        <v>377</v>
      </c>
      <c r="C368" s="117"/>
      <c r="D368" s="118" t="str">
        <f>+IF(_xlfn.NUMBERVALUE(O368)=0,CONCATENATE("Pieza de ",M368,"inX",N368,"inX",P368,"_Pies"),CONCATENATE("Rollizo de ",O368,"''ØX",P368,"_Pies"))</f>
        <v>Pieza de 1inX6inX2_Pies</v>
      </c>
      <c r="E368" s="119" t="s">
        <v>309</v>
      </c>
      <c r="F368" s="120">
        <v>14</v>
      </c>
      <c r="G368" s="116"/>
      <c r="H368" s="121">
        <v>0.75</v>
      </c>
      <c r="I368" s="121">
        <v>5.5</v>
      </c>
      <c r="J368" s="121">
        <v>23.01</v>
      </c>
      <c r="K368" s="121">
        <f>+L368*12</f>
        <v>24</v>
      </c>
      <c r="L368" s="122">
        <f>ROUNDUP(J368/12,0)</f>
        <v>2</v>
      </c>
      <c r="M368" s="121">
        <v>1</v>
      </c>
      <c r="N368" s="121">
        <v>6</v>
      </c>
      <c r="O368" s="116"/>
      <c r="P368" s="122">
        <f>+L368</f>
        <v>2</v>
      </c>
      <c r="Q368" s="123">
        <f>F368*M368*N368*P368/12</f>
        <v>14</v>
      </c>
    </row>
    <row r="369" spans="1:17" ht="17.25" thickBot="1">
      <c r="A369" s="452"/>
      <c r="B369" s="133" t="s">
        <v>378</v>
      </c>
      <c r="C369" s="134"/>
      <c r="D369" s="135" t="str">
        <f>+IF(_xlfn.NUMBERVALUE(O369)=0,CONCATENATE("Pieza de ",M369,"inX",N369,"inX",P369,"_Pies"),CONCATENATE("Rollizo de ",O369,"''ØX",P369,"_Pies"))</f>
        <v>Pieza de 1inX3inX2_Pies</v>
      </c>
      <c r="E369" s="136" t="s">
        <v>309</v>
      </c>
      <c r="F369" s="137">
        <v>14</v>
      </c>
      <c r="G369" s="133"/>
      <c r="H369" s="138">
        <v>0.75</v>
      </c>
      <c r="I369" s="138">
        <v>2.5</v>
      </c>
      <c r="J369" s="138">
        <v>13.5</v>
      </c>
      <c r="K369" s="138">
        <f>+L369*12</f>
        <v>24</v>
      </c>
      <c r="L369" s="139">
        <f>ROUNDUP(J369/12,0)</f>
        <v>2</v>
      </c>
      <c r="M369" s="138">
        <v>1</v>
      </c>
      <c r="N369" s="138">
        <v>3</v>
      </c>
      <c r="O369" s="133"/>
      <c r="P369" s="139">
        <f>+L369</f>
        <v>2</v>
      </c>
      <c r="Q369" s="140">
        <f>F369*M369*N369*P369/12</f>
        <v>7</v>
      </c>
    </row>
    <row r="370" spans="1:17" ht="16.5" thickBot="1">
      <c r="A370" s="419" t="s">
        <v>96</v>
      </c>
      <c r="B370" s="420"/>
      <c r="C370" s="420"/>
      <c r="D370" s="420"/>
      <c r="E370" s="420"/>
      <c r="F370" s="421"/>
      <c r="G370" s="422"/>
      <c r="H370" s="423"/>
      <c r="I370" s="423"/>
      <c r="J370" s="423"/>
      <c r="K370" s="423"/>
      <c r="L370" s="424"/>
      <c r="M370" s="423"/>
      <c r="N370" s="423"/>
      <c r="O370" s="423"/>
      <c r="P370" s="423"/>
      <c r="Q370" s="114">
        <f>+Q371</f>
        <v>342</v>
      </c>
    </row>
    <row r="371" spans="1:17" ht="16.5" thickBot="1">
      <c r="A371" s="444" t="s">
        <v>376</v>
      </c>
      <c r="B371" s="445"/>
      <c r="C371" s="445"/>
      <c r="D371" s="445"/>
      <c r="E371" s="445"/>
      <c r="F371" s="446"/>
      <c r="G371" s="447"/>
      <c r="H371" s="448"/>
      <c r="I371" s="448"/>
      <c r="J371" s="448"/>
      <c r="K371" s="448"/>
      <c r="L371" s="449"/>
      <c r="M371" s="448"/>
      <c r="N371" s="448"/>
      <c r="O371" s="448"/>
      <c r="P371" s="448"/>
      <c r="Q371" s="115">
        <f>+SUM(Q372:Q381)</f>
        <v>342</v>
      </c>
    </row>
    <row r="372" spans="1:17" ht="16.5">
      <c r="A372" s="450">
        <v>1</v>
      </c>
      <c r="B372" s="116" t="s">
        <v>377</v>
      </c>
      <c r="C372" s="117"/>
      <c r="D372" s="118" t="str">
        <f t="shared" ref="D372:D381" si="79">+IF(_xlfn.NUMBERVALUE(O372)=0,CONCATENATE("Pieza de ",M372,"inX",N372,"inX",P372,"_Pies"),CONCATENATE("Rollizo de ",O372,"''ØX",P372,"_Pies"))</f>
        <v>Pieza de 1inX6inX3_Pies</v>
      </c>
      <c r="E372" s="119" t="s">
        <v>309</v>
      </c>
      <c r="F372" s="120">
        <v>42</v>
      </c>
      <c r="G372" s="116"/>
      <c r="H372" s="121">
        <v>0.75</v>
      </c>
      <c r="I372" s="121">
        <v>5.5</v>
      </c>
      <c r="J372" s="121">
        <v>32</v>
      </c>
      <c r="K372" s="121">
        <f t="shared" ref="K372:K381" si="80">+L372*12</f>
        <v>36</v>
      </c>
      <c r="L372" s="122">
        <f t="shared" ref="L372:L381" si="81">ROUNDUP(J372/12,0)</f>
        <v>3</v>
      </c>
      <c r="M372" s="121">
        <v>1</v>
      </c>
      <c r="N372" s="121">
        <v>6</v>
      </c>
      <c r="O372" s="116"/>
      <c r="P372" s="122">
        <f t="shared" ref="P372:P381" si="82">+L372</f>
        <v>3</v>
      </c>
      <c r="Q372" s="123">
        <f t="shared" ref="Q372:Q381" si="83">F372*M372*N372*P372/12</f>
        <v>63</v>
      </c>
    </row>
    <row r="373" spans="1:17" ht="17.25" thickBot="1">
      <c r="A373" s="465"/>
      <c r="B373" s="151" t="s">
        <v>379</v>
      </c>
      <c r="C373" s="152"/>
      <c r="D373" s="153" t="str">
        <f t="shared" si="79"/>
        <v>Pieza de 1inX3inX9_Pies</v>
      </c>
      <c r="E373" s="154" t="s">
        <v>309</v>
      </c>
      <c r="F373" s="155">
        <v>3</v>
      </c>
      <c r="G373" s="151"/>
      <c r="H373" s="156">
        <v>0.75</v>
      </c>
      <c r="I373" s="156">
        <v>2.5</v>
      </c>
      <c r="J373" s="156">
        <v>98.43</v>
      </c>
      <c r="K373" s="156">
        <f t="shared" si="80"/>
        <v>108</v>
      </c>
      <c r="L373" s="157">
        <f t="shared" si="81"/>
        <v>9</v>
      </c>
      <c r="M373" s="156">
        <v>1</v>
      </c>
      <c r="N373" s="156">
        <v>3</v>
      </c>
      <c r="O373" s="151"/>
      <c r="P373" s="157">
        <f t="shared" si="82"/>
        <v>9</v>
      </c>
      <c r="Q373" s="158">
        <f t="shared" si="83"/>
        <v>6.75</v>
      </c>
    </row>
    <row r="374" spans="1:17" ht="16.5">
      <c r="A374" s="450">
        <v>2</v>
      </c>
      <c r="B374" s="116" t="s">
        <v>377</v>
      </c>
      <c r="C374" s="117"/>
      <c r="D374" s="118" t="str">
        <f t="shared" si="79"/>
        <v>Pieza de 1inX6inX3_Pies</v>
      </c>
      <c r="E374" s="119" t="s">
        <v>309</v>
      </c>
      <c r="F374" s="120">
        <v>42</v>
      </c>
      <c r="G374" s="116"/>
      <c r="H374" s="121">
        <v>0.75</v>
      </c>
      <c r="I374" s="121">
        <v>5.5</v>
      </c>
      <c r="J374" s="121">
        <v>28.85</v>
      </c>
      <c r="K374" s="121">
        <f t="shared" si="80"/>
        <v>36</v>
      </c>
      <c r="L374" s="122">
        <f t="shared" si="81"/>
        <v>3</v>
      </c>
      <c r="M374" s="121">
        <v>1</v>
      </c>
      <c r="N374" s="121">
        <v>6</v>
      </c>
      <c r="O374" s="116"/>
      <c r="P374" s="122">
        <f t="shared" si="82"/>
        <v>3</v>
      </c>
      <c r="Q374" s="123">
        <f t="shared" si="83"/>
        <v>63</v>
      </c>
    </row>
    <row r="375" spans="1:17" ht="17.25" thickBot="1">
      <c r="A375" s="465"/>
      <c r="B375" s="151" t="s">
        <v>379</v>
      </c>
      <c r="C375" s="152"/>
      <c r="D375" s="153" t="str">
        <f t="shared" si="79"/>
        <v>Pieza de 1inX3inX9_Pies</v>
      </c>
      <c r="E375" s="154" t="s">
        <v>309</v>
      </c>
      <c r="F375" s="155">
        <v>1</v>
      </c>
      <c r="G375" s="151"/>
      <c r="H375" s="156">
        <v>0.75</v>
      </c>
      <c r="I375" s="156">
        <v>2.5</v>
      </c>
      <c r="J375" s="156">
        <v>98.43</v>
      </c>
      <c r="K375" s="156">
        <f t="shared" si="80"/>
        <v>108</v>
      </c>
      <c r="L375" s="157">
        <f t="shared" si="81"/>
        <v>9</v>
      </c>
      <c r="M375" s="156">
        <v>1</v>
      </c>
      <c r="N375" s="156">
        <v>3</v>
      </c>
      <c r="O375" s="151"/>
      <c r="P375" s="157">
        <f t="shared" si="82"/>
        <v>9</v>
      </c>
      <c r="Q375" s="158">
        <f t="shared" si="83"/>
        <v>2.25</v>
      </c>
    </row>
    <row r="376" spans="1:17" ht="16.5">
      <c r="A376" s="435">
        <v>3</v>
      </c>
      <c r="B376" s="116" t="s">
        <v>377</v>
      </c>
      <c r="C376" s="117"/>
      <c r="D376" s="118" t="str">
        <f t="shared" si="79"/>
        <v>Pieza de 1inX6inX3_Pies</v>
      </c>
      <c r="E376" s="119" t="s">
        <v>309</v>
      </c>
      <c r="F376" s="120">
        <v>42</v>
      </c>
      <c r="G376" s="116"/>
      <c r="H376" s="121">
        <v>0.75</v>
      </c>
      <c r="I376" s="121">
        <v>5.5</v>
      </c>
      <c r="J376" s="121">
        <v>32</v>
      </c>
      <c r="K376" s="121">
        <f t="shared" si="80"/>
        <v>36</v>
      </c>
      <c r="L376" s="122">
        <f t="shared" si="81"/>
        <v>3</v>
      </c>
      <c r="M376" s="121">
        <v>1</v>
      </c>
      <c r="N376" s="121">
        <v>6</v>
      </c>
      <c r="O376" s="116"/>
      <c r="P376" s="122">
        <f t="shared" si="82"/>
        <v>3</v>
      </c>
      <c r="Q376" s="123">
        <f t="shared" si="83"/>
        <v>63</v>
      </c>
    </row>
    <row r="377" spans="1:17" ht="17.25" thickBot="1">
      <c r="A377" s="437"/>
      <c r="B377" s="133" t="s">
        <v>379</v>
      </c>
      <c r="C377" s="134"/>
      <c r="D377" s="135" t="str">
        <f t="shared" si="79"/>
        <v>Pieza de 1inX3inX9_Pies</v>
      </c>
      <c r="E377" s="136" t="s">
        <v>309</v>
      </c>
      <c r="F377" s="137">
        <v>3</v>
      </c>
      <c r="G377" s="133"/>
      <c r="H377" s="138">
        <v>0.75</v>
      </c>
      <c r="I377" s="138">
        <v>2.5</v>
      </c>
      <c r="J377" s="138">
        <v>98.43</v>
      </c>
      <c r="K377" s="138">
        <f t="shared" si="80"/>
        <v>108</v>
      </c>
      <c r="L377" s="139">
        <f t="shared" si="81"/>
        <v>9</v>
      </c>
      <c r="M377" s="138">
        <v>1</v>
      </c>
      <c r="N377" s="138">
        <v>3</v>
      </c>
      <c r="O377" s="133"/>
      <c r="P377" s="139">
        <f t="shared" si="82"/>
        <v>9</v>
      </c>
      <c r="Q377" s="140">
        <f t="shared" si="83"/>
        <v>6.75</v>
      </c>
    </row>
    <row r="378" spans="1:17" ht="16.5">
      <c r="A378" s="466" t="s">
        <v>33</v>
      </c>
      <c r="B378" s="142" t="s">
        <v>377</v>
      </c>
      <c r="C378" s="143"/>
      <c r="D378" s="144" t="str">
        <f t="shared" si="79"/>
        <v>Pieza de 1inX6inX3_Pies</v>
      </c>
      <c r="E378" s="145" t="s">
        <v>309</v>
      </c>
      <c r="F378" s="146">
        <v>63</v>
      </c>
      <c r="G378" s="142"/>
      <c r="H378" s="147">
        <v>0.75</v>
      </c>
      <c r="I378" s="147">
        <v>5.5</v>
      </c>
      <c r="J378" s="147">
        <v>32</v>
      </c>
      <c r="K378" s="147">
        <f t="shared" si="80"/>
        <v>36</v>
      </c>
      <c r="L378" s="148">
        <f t="shared" si="81"/>
        <v>3</v>
      </c>
      <c r="M378" s="147">
        <v>1</v>
      </c>
      <c r="N378" s="147">
        <v>6</v>
      </c>
      <c r="O378" s="142"/>
      <c r="P378" s="148">
        <f t="shared" si="82"/>
        <v>3</v>
      </c>
      <c r="Q378" s="150">
        <f t="shared" si="83"/>
        <v>94.5</v>
      </c>
    </row>
    <row r="379" spans="1:17" ht="17.25" thickBot="1">
      <c r="A379" s="436"/>
      <c r="B379" s="151" t="s">
        <v>379</v>
      </c>
      <c r="C379" s="152"/>
      <c r="D379" s="153" t="str">
        <f t="shared" si="79"/>
        <v>Pieza de 1inX3inX9_Pies</v>
      </c>
      <c r="E379" s="154" t="s">
        <v>309</v>
      </c>
      <c r="F379" s="155">
        <v>3</v>
      </c>
      <c r="G379" s="151"/>
      <c r="H379" s="156">
        <v>0.75</v>
      </c>
      <c r="I379" s="156">
        <v>2.5</v>
      </c>
      <c r="J379" s="156">
        <v>98.43</v>
      </c>
      <c r="K379" s="156">
        <f t="shared" si="80"/>
        <v>108</v>
      </c>
      <c r="L379" s="157">
        <f t="shared" si="81"/>
        <v>9</v>
      </c>
      <c r="M379" s="156">
        <v>1</v>
      </c>
      <c r="N379" s="156">
        <v>3</v>
      </c>
      <c r="O379" s="151"/>
      <c r="P379" s="157">
        <f t="shared" si="82"/>
        <v>9</v>
      </c>
      <c r="Q379" s="158">
        <f t="shared" si="83"/>
        <v>6.75</v>
      </c>
    </row>
    <row r="380" spans="1:17" ht="16.5">
      <c r="A380" s="450" t="s">
        <v>34</v>
      </c>
      <c r="B380" s="116" t="s">
        <v>377</v>
      </c>
      <c r="C380" s="117"/>
      <c r="D380" s="118" t="str">
        <f t="shared" si="79"/>
        <v>Pieza de 1inX6inX3_Pies</v>
      </c>
      <c r="E380" s="119" t="s">
        <v>309</v>
      </c>
      <c r="F380" s="120">
        <v>21</v>
      </c>
      <c r="G380" s="116"/>
      <c r="H380" s="121">
        <v>0.75</v>
      </c>
      <c r="I380" s="121">
        <v>5.5</v>
      </c>
      <c r="J380" s="121">
        <v>32</v>
      </c>
      <c r="K380" s="121">
        <f t="shared" si="80"/>
        <v>36</v>
      </c>
      <c r="L380" s="122">
        <f t="shared" si="81"/>
        <v>3</v>
      </c>
      <c r="M380" s="121">
        <v>1</v>
      </c>
      <c r="N380" s="121">
        <v>6</v>
      </c>
      <c r="O380" s="116"/>
      <c r="P380" s="122">
        <f t="shared" si="82"/>
        <v>3</v>
      </c>
      <c r="Q380" s="123">
        <f t="shared" si="83"/>
        <v>31.5</v>
      </c>
    </row>
    <row r="381" spans="1:17" ht="17.25" thickBot="1">
      <c r="A381" s="451"/>
      <c r="B381" s="124" t="s">
        <v>379</v>
      </c>
      <c r="C381" s="125"/>
      <c r="D381" s="126" t="str">
        <f t="shared" si="79"/>
        <v>Pieza de 1inX3inX9_Pies</v>
      </c>
      <c r="E381" s="127" t="s">
        <v>309</v>
      </c>
      <c r="F381" s="128">
        <v>2</v>
      </c>
      <c r="G381" s="124"/>
      <c r="H381" s="129">
        <v>0.75</v>
      </c>
      <c r="I381" s="129">
        <v>2.5</v>
      </c>
      <c r="J381" s="129">
        <v>98.43</v>
      </c>
      <c r="K381" s="129">
        <f t="shared" si="80"/>
        <v>108</v>
      </c>
      <c r="L381" s="130">
        <f t="shared" si="81"/>
        <v>9</v>
      </c>
      <c r="M381" s="129">
        <v>1</v>
      </c>
      <c r="N381" s="129">
        <v>3</v>
      </c>
      <c r="O381" s="124"/>
      <c r="P381" s="130">
        <f t="shared" si="82"/>
        <v>9</v>
      </c>
      <c r="Q381" s="131">
        <f t="shared" si="83"/>
        <v>4.5</v>
      </c>
    </row>
    <row r="382" spans="1:17" ht="16.5" thickBot="1">
      <c r="A382" s="419" t="s">
        <v>382</v>
      </c>
      <c r="B382" s="420"/>
      <c r="C382" s="420"/>
      <c r="D382" s="420"/>
      <c r="E382" s="420"/>
      <c r="F382" s="421"/>
      <c r="G382" s="422"/>
      <c r="H382" s="423"/>
      <c r="I382" s="423"/>
      <c r="J382" s="423"/>
      <c r="K382" s="423"/>
      <c r="L382" s="424"/>
      <c r="M382" s="423"/>
      <c r="N382" s="423"/>
      <c r="O382" s="423"/>
      <c r="P382" s="423"/>
      <c r="Q382" s="114">
        <f>+Q383+Q386+Q389</f>
        <v>618.75</v>
      </c>
    </row>
    <row r="383" spans="1:17" ht="16.5" thickBot="1">
      <c r="A383" s="444" t="s">
        <v>119</v>
      </c>
      <c r="B383" s="445"/>
      <c r="C383" s="445"/>
      <c r="D383" s="445"/>
      <c r="E383" s="445"/>
      <c r="F383" s="446"/>
      <c r="G383" s="447"/>
      <c r="H383" s="448"/>
      <c r="I383" s="448"/>
      <c r="J383" s="448"/>
      <c r="K383" s="448"/>
      <c r="L383" s="449"/>
      <c r="M383" s="448"/>
      <c r="N383" s="448"/>
      <c r="O383" s="448"/>
      <c r="P383" s="448"/>
      <c r="Q383" s="115">
        <f>+SUM(Q384:Q385)</f>
        <v>206.25</v>
      </c>
    </row>
    <row r="384" spans="1:17" ht="16.5">
      <c r="A384" s="450"/>
      <c r="B384" s="116" t="s">
        <v>383</v>
      </c>
      <c r="C384" s="117"/>
      <c r="D384" s="118" t="str">
        <f>+IF(_xlfn.NUMBERVALUE(O384)=0,CONCATENATE("Pieza de ",M384,"inX",N384,"inX",P384,"_Pies"),CONCATENATE("Rollizo de ",O384,"''ØX",P384,"_Pies"))</f>
        <v>Pieza de 1inX5inX8_Pies</v>
      </c>
      <c r="E384" s="119" t="s">
        <v>317</v>
      </c>
      <c r="F384" s="120">
        <v>45</v>
      </c>
      <c r="G384" s="116"/>
      <c r="H384" s="121">
        <v>0.75</v>
      </c>
      <c r="I384" s="121">
        <v>4.5</v>
      </c>
      <c r="J384" s="121">
        <v>88.58</v>
      </c>
      <c r="K384" s="121">
        <f>+L384*12</f>
        <v>96</v>
      </c>
      <c r="L384" s="122">
        <f>ROUNDUP(J384/12,0)</f>
        <v>8</v>
      </c>
      <c r="M384" s="121">
        <v>1</v>
      </c>
      <c r="N384" s="121">
        <v>5</v>
      </c>
      <c r="O384" s="116"/>
      <c r="P384" s="122">
        <f>+L384</f>
        <v>8</v>
      </c>
      <c r="Q384" s="123">
        <f>F384*M384*N384*P384/12</f>
        <v>150</v>
      </c>
    </row>
    <row r="385" spans="1:17" ht="17.25" thickBot="1">
      <c r="A385" s="451"/>
      <c r="B385" s="124" t="s">
        <v>384</v>
      </c>
      <c r="C385" s="125"/>
      <c r="D385" s="126" t="str">
        <f>+IF(_xlfn.NUMBERVALUE(O385)=0,CONCATENATE("Pieza de ",M385,"inX",N385,"inX",P385,"_Pies"),CONCATENATE("Rollizo de ",O385,"''ØX",P385,"_Pies"))</f>
        <v>Pieza de 1inX5inX3_Pies</v>
      </c>
      <c r="E385" s="127" t="s">
        <v>317</v>
      </c>
      <c r="F385" s="128">
        <v>45</v>
      </c>
      <c r="G385" s="124"/>
      <c r="H385" s="129">
        <v>0.75</v>
      </c>
      <c r="I385" s="129">
        <v>4.5</v>
      </c>
      <c r="J385" s="129">
        <v>29.52</v>
      </c>
      <c r="K385" s="129">
        <f>+L385*12</f>
        <v>36</v>
      </c>
      <c r="L385" s="130">
        <f>ROUNDUP(J385/12,0)</f>
        <v>3</v>
      </c>
      <c r="M385" s="129">
        <v>1</v>
      </c>
      <c r="N385" s="129">
        <v>5</v>
      </c>
      <c r="O385" s="124"/>
      <c r="P385" s="130">
        <f>+L385</f>
        <v>3</v>
      </c>
      <c r="Q385" s="131">
        <f>F385*M385*N385*P385/12</f>
        <v>56.25</v>
      </c>
    </row>
    <row r="386" spans="1:17" ht="16.5" thickBot="1">
      <c r="A386" s="444" t="s">
        <v>161</v>
      </c>
      <c r="B386" s="445"/>
      <c r="C386" s="445"/>
      <c r="D386" s="445"/>
      <c r="E386" s="445"/>
      <c r="F386" s="446"/>
      <c r="G386" s="447"/>
      <c r="H386" s="448"/>
      <c r="I386" s="448"/>
      <c r="J386" s="448"/>
      <c r="K386" s="448"/>
      <c r="L386" s="449"/>
      <c r="M386" s="448"/>
      <c r="N386" s="448"/>
      <c r="O386" s="448"/>
      <c r="P386" s="448"/>
      <c r="Q386" s="115">
        <f>+SUM(Q387:Q388)</f>
        <v>206.25</v>
      </c>
    </row>
    <row r="387" spans="1:17" ht="16.5">
      <c r="A387" s="450"/>
      <c r="B387" s="116" t="s">
        <v>383</v>
      </c>
      <c r="C387" s="117"/>
      <c r="D387" s="118" t="str">
        <f>+IF(_xlfn.NUMBERVALUE(O387)=0,CONCATENATE("Pieza de ",M387,"inX",N387,"inX",P387,"_Pies"),CONCATENATE("Rollizo de ",O387,"''ØX",P387,"_Pies"))</f>
        <v>Pieza de 1inX5inX8_Pies</v>
      </c>
      <c r="E387" s="119" t="s">
        <v>317</v>
      </c>
      <c r="F387" s="120">
        <v>45</v>
      </c>
      <c r="G387" s="116"/>
      <c r="H387" s="121">
        <v>0.75</v>
      </c>
      <c r="I387" s="121">
        <v>4.5</v>
      </c>
      <c r="J387" s="121">
        <v>88.58</v>
      </c>
      <c r="K387" s="121">
        <f>+L387*12</f>
        <v>96</v>
      </c>
      <c r="L387" s="122">
        <f>ROUNDUP(J387/12,0)</f>
        <v>8</v>
      </c>
      <c r="M387" s="121">
        <v>1</v>
      </c>
      <c r="N387" s="121">
        <v>5</v>
      </c>
      <c r="O387" s="116"/>
      <c r="P387" s="122">
        <f>+L387</f>
        <v>8</v>
      </c>
      <c r="Q387" s="123">
        <f>F387*M387*N387*P387/12</f>
        <v>150</v>
      </c>
    </row>
    <row r="388" spans="1:17" ht="17.25" thickBot="1">
      <c r="A388" s="451"/>
      <c r="B388" s="124" t="s">
        <v>384</v>
      </c>
      <c r="C388" s="125"/>
      <c r="D388" s="126" t="str">
        <f>+IF(_xlfn.NUMBERVALUE(O388)=0,CONCATENATE("Pieza de ",M388,"inX",N388,"inX",P388,"_Pies"),CONCATENATE("Rollizo de ",O388,"''ØX",P388,"_Pies"))</f>
        <v>Pieza de 1inX5inX3_Pies</v>
      </c>
      <c r="E388" s="127" t="s">
        <v>317</v>
      </c>
      <c r="F388" s="128">
        <v>45</v>
      </c>
      <c r="G388" s="124"/>
      <c r="H388" s="129">
        <v>0.75</v>
      </c>
      <c r="I388" s="129">
        <v>4.5</v>
      </c>
      <c r="J388" s="129">
        <v>29.52</v>
      </c>
      <c r="K388" s="129">
        <f>+L388*12</f>
        <v>36</v>
      </c>
      <c r="L388" s="130">
        <f>ROUNDUP(J388/12,0)</f>
        <v>3</v>
      </c>
      <c r="M388" s="129">
        <v>1</v>
      </c>
      <c r="N388" s="129">
        <v>5</v>
      </c>
      <c r="O388" s="124"/>
      <c r="P388" s="130">
        <f>+L388</f>
        <v>3</v>
      </c>
      <c r="Q388" s="131">
        <f>F388*M388*N388*P388/12</f>
        <v>56.25</v>
      </c>
    </row>
    <row r="389" spans="1:17" ht="16.5" thickBot="1">
      <c r="A389" s="444" t="s">
        <v>385</v>
      </c>
      <c r="B389" s="445"/>
      <c r="C389" s="445"/>
      <c r="D389" s="445"/>
      <c r="E389" s="445"/>
      <c r="F389" s="446"/>
      <c r="G389" s="447"/>
      <c r="H389" s="448"/>
      <c r="I389" s="448"/>
      <c r="J389" s="448"/>
      <c r="K389" s="448"/>
      <c r="L389" s="449"/>
      <c r="M389" s="448"/>
      <c r="N389" s="448"/>
      <c r="O389" s="448"/>
      <c r="P389" s="448"/>
      <c r="Q389" s="115">
        <f>+SUM(Q390:Q391)</f>
        <v>206.25</v>
      </c>
    </row>
    <row r="390" spans="1:17" ht="16.5">
      <c r="A390" s="450"/>
      <c r="B390" s="116" t="s">
        <v>383</v>
      </c>
      <c r="C390" s="117"/>
      <c r="D390" s="118" t="str">
        <f>+IF(_xlfn.NUMBERVALUE(O390)=0,CONCATENATE("Pieza de ",M390,"inX",N390,"inX",P390,"_Pies"),CONCATENATE("Rollizo de ",O390,"''ØX",P390,"_Pies"))</f>
        <v>Pieza de 1inX5inX8_Pies</v>
      </c>
      <c r="E390" s="119" t="s">
        <v>317</v>
      </c>
      <c r="F390" s="120">
        <v>45</v>
      </c>
      <c r="G390" s="116"/>
      <c r="H390" s="121">
        <v>0.75</v>
      </c>
      <c r="I390" s="121">
        <v>4.5</v>
      </c>
      <c r="J390" s="121">
        <v>88.58</v>
      </c>
      <c r="K390" s="121">
        <f>+L390*12</f>
        <v>96</v>
      </c>
      <c r="L390" s="122">
        <f>ROUNDUP(J390/12,0)</f>
        <v>8</v>
      </c>
      <c r="M390" s="121">
        <v>1</v>
      </c>
      <c r="N390" s="121">
        <v>5</v>
      </c>
      <c r="O390" s="116"/>
      <c r="P390" s="122">
        <f>+L390</f>
        <v>8</v>
      </c>
      <c r="Q390" s="123">
        <f>F390*M390*N390*P390/12</f>
        <v>150</v>
      </c>
    </row>
    <row r="391" spans="1:17" ht="17.25" thickBot="1">
      <c r="A391" s="452"/>
      <c r="B391" s="133" t="s">
        <v>384</v>
      </c>
      <c r="C391" s="134"/>
      <c r="D391" s="135" t="str">
        <f>+IF(_xlfn.NUMBERVALUE(O391)=0,CONCATENATE("Pieza de ",M391,"inX",N391,"inX",P391,"_Pies"),CONCATENATE("Rollizo de ",O391,"''ØX",P391,"_Pies"))</f>
        <v>Pieza de 1inX5inX3_Pies</v>
      </c>
      <c r="E391" s="136" t="s">
        <v>317</v>
      </c>
      <c r="F391" s="137">
        <v>45</v>
      </c>
      <c r="G391" s="133"/>
      <c r="H391" s="138">
        <v>0.75</v>
      </c>
      <c r="I391" s="138">
        <v>4.5</v>
      </c>
      <c r="J391" s="138">
        <v>29.52</v>
      </c>
      <c r="K391" s="138">
        <f>+L391*12</f>
        <v>36</v>
      </c>
      <c r="L391" s="139">
        <f>ROUNDUP(J391/12,0)</f>
        <v>3</v>
      </c>
      <c r="M391" s="138">
        <v>1</v>
      </c>
      <c r="N391" s="138">
        <v>5</v>
      </c>
      <c r="O391" s="133"/>
      <c r="P391" s="139">
        <f>+L391</f>
        <v>3</v>
      </c>
      <c r="Q391" s="140">
        <f>F391*M391*N391*P391/12</f>
        <v>56.25</v>
      </c>
    </row>
    <row r="392" spans="1:17" ht="16.5" thickBot="1">
      <c r="A392" s="419" t="s">
        <v>386</v>
      </c>
      <c r="B392" s="420"/>
      <c r="C392" s="420"/>
      <c r="D392" s="420"/>
      <c r="E392" s="420"/>
      <c r="F392" s="421"/>
      <c r="G392" s="422"/>
      <c r="H392" s="423"/>
      <c r="I392" s="423"/>
      <c r="J392" s="423"/>
      <c r="K392" s="423"/>
      <c r="L392" s="424"/>
      <c r="M392" s="423"/>
      <c r="N392" s="423"/>
      <c r="O392" s="423"/>
      <c r="P392" s="423"/>
      <c r="Q392" s="114">
        <f>+Q393+Q398+Q403</f>
        <v>190</v>
      </c>
    </row>
    <row r="393" spans="1:17" ht="16.5" thickBot="1">
      <c r="A393" s="444" t="s">
        <v>119</v>
      </c>
      <c r="B393" s="445"/>
      <c r="C393" s="445"/>
      <c r="D393" s="445"/>
      <c r="E393" s="445"/>
      <c r="F393" s="446"/>
      <c r="G393" s="447"/>
      <c r="H393" s="448"/>
      <c r="I393" s="448"/>
      <c r="J393" s="448"/>
      <c r="K393" s="448"/>
      <c r="L393" s="449"/>
      <c r="M393" s="448"/>
      <c r="N393" s="448"/>
      <c r="O393" s="448"/>
      <c r="P393" s="448"/>
      <c r="Q393" s="115">
        <f>+SUM(Q394:Q397)</f>
        <v>63.333333333333329</v>
      </c>
    </row>
    <row r="394" spans="1:17" ht="16.5">
      <c r="A394" s="453"/>
      <c r="B394" s="116" t="s">
        <v>311</v>
      </c>
      <c r="C394" s="117"/>
      <c r="D394" s="118" t="str">
        <f>+IF(_xlfn.NUMBERVALUE(O394)=0,CONCATENATE("Pieza de ",M394,"inX",N394,"inX",P394,"_Pies"),CONCATENATE("Rollizo de ",O394,"''ØX",P394,"_Pies"))</f>
        <v>Pieza de 2inX2inX10_Pies</v>
      </c>
      <c r="E394" s="119" t="s">
        <v>137</v>
      </c>
      <c r="F394" s="120">
        <v>3</v>
      </c>
      <c r="G394" s="116"/>
      <c r="H394" s="121">
        <v>1.5</v>
      </c>
      <c r="I394" s="121">
        <v>1.5</v>
      </c>
      <c r="J394" s="121">
        <v>118.11</v>
      </c>
      <c r="K394" s="121">
        <f>+L394*12</f>
        <v>120</v>
      </c>
      <c r="L394" s="122">
        <f>ROUNDUP(J394/12,0)</f>
        <v>10</v>
      </c>
      <c r="M394" s="121">
        <v>2</v>
      </c>
      <c r="N394" s="121">
        <v>2</v>
      </c>
      <c r="O394" s="116"/>
      <c r="P394" s="122">
        <f>+L394</f>
        <v>10</v>
      </c>
      <c r="Q394" s="123">
        <f>F394*M394*N394*P394/12</f>
        <v>10</v>
      </c>
    </row>
    <row r="395" spans="1:17" ht="16.5">
      <c r="A395" s="455"/>
      <c r="B395" s="124" t="s">
        <v>312</v>
      </c>
      <c r="C395" s="125"/>
      <c r="D395" s="126" t="str">
        <f>+IF(_xlfn.NUMBERVALUE(O395)=0,CONCATENATE("Pieza de ",M395,"inX",N395,"inX",P395,"_Pies"),CONCATENATE("Rollizo de ",O395,"''ØX",P395,"_Pies"))</f>
        <v>Pieza de 2inX2inX8_Pies</v>
      </c>
      <c r="E395" s="127" t="s">
        <v>137</v>
      </c>
      <c r="F395" s="128">
        <v>6</v>
      </c>
      <c r="G395" s="124"/>
      <c r="H395" s="129">
        <v>1.5</v>
      </c>
      <c r="I395" s="129">
        <v>1.5</v>
      </c>
      <c r="J395" s="129">
        <v>84.65</v>
      </c>
      <c r="K395" s="129">
        <f>+L395*12</f>
        <v>96</v>
      </c>
      <c r="L395" s="130">
        <f>ROUNDUP(J395/12,0)</f>
        <v>8</v>
      </c>
      <c r="M395" s="129">
        <v>2</v>
      </c>
      <c r="N395" s="129">
        <v>2</v>
      </c>
      <c r="O395" s="124"/>
      <c r="P395" s="130">
        <f>+L395</f>
        <v>8</v>
      </c>
      <c r="Q395" s="131">
        <f>F395*M395*N395*P395/12</f>
        <v>16</v>
      </c>
    </row>
    <row r="396" spans="1:17" ht="16.5">
      <c r="A396" s="455"/>
      <c r="B396" s="124" t="s">
        <v>313</v>
      </c>
      <c r="C396" s="125"/>
      <c r="D396" s="126" t="str">
        <f>+IF(_xlfn.NUMBERVALUE(O396)=0,CONCATENATE("Pieza de ",M396,"inX",N396,"inX",P396,"_Pies"),CONCATENATE("Rollizo de ",O396,"''ØX",P396,"_Pies"))</f>
        <v>Pieza de 2inX2inX3_Pies</v>
      </c>
      <c r="E396" s="127" t="s">
        <v>137</v>
      </c>
      <c r="F396" s="128">
        <v>16</v>
      </c>
      <c r="G396" s="124"/>
      <c r="H396" s="129">
        <v>1.5</v>
      </c>
      <c r="I396" s="129">
        <v>1.5</v>
      </c>
      <c r="J396" s="129">
        <v>29.53</v>
      </c>
      <c r="K396" s="129">
        <f>+L396*12</f>
        <v>36</v>
      </c>
      <c r="L396" s="130">
        <f>ROUNDUP(J396/12,0)</f>
        <v>3</v>
      </c>
      <c r="M396" s="129">
        <v>2</v>
      </c>
      <c r="N396" s="129">
        <v>2</v>
      </c>
      <c r="O396" s="124"/>
      <c r="P396" s="130">
        <f>+L396</f>
        <v>3</v>
      </c>
      <c r="Q396" s="131">
        <f>F396*M396*N396*P396/12</f>
        <v>16</v>
      </c>
    </row>
    <row r="397" spans="1:17" ht="17.25" thickBot="1">
      <c r="A397" s="454"/>
      <c r="B397" s="133" t="s">
        <v>314</v>
      </c>
      <c r="C397" s="134"/>
      <c r="D397" s="135" t="str">
        <f>+IF(_xlfn.NUMBERVALUE(O397)=0,CONCATENATE("Pieza de ",M397,"inX",N397,"inX",P397,"_Pies"),CONCATENATE("Rollizo de ",O397,"''ØX",P397,"_Pies"))</f>
        <v>Pieza de 2inX2inX8_Pies</v>
      </c>
      <c r="E397" s="136" t="s">
        <v>137</v>
      </c>
      <c r="F397" s="137">
        <v>8</v>
      </c>
      <c r="G397" s="133"/>
      <c r="H397" s="138">
        <v>1.5</v>
      </c>
      <c r="I397" s="138">
        <v>1.5</v>
      </c>
      <c r="J397" s="138">
        <v>84.65</v>
      </c>
      <c r="K397" s="138">
        <f>+L397*12</f>
        <v>96</v>
      </c>
      <c r="L397" s="139">
        <f>ROUNDUP(J397/12,0)</f>
        <v>8</v>
      </c>
      <c r="M397" s="138">
        <v>2</v>
      </c>
      <c r="N397" s="138">
        <v>2</v>
      </c>
      <c r="O397" s="133"/>
      <c r="P397" s="139">
        <f>+L397</f>
        <v>8</v>
      </c>
      <c r="Q397" s="140">
        <f>F397*M397*N397*P397/12</f>
        <v>21.333333333333332</v>
      </c>
    </row>
    <row r="398" spans="1:17" ht="16.5" thickBot="1">
      <c r="A398" s="444" t="s">
        <v>161</v>
      </c>
      <c r="B398" s="445"/>
      <c r="C398" s="445"/>
      <c r="D398" s="445"/>
      <c r="E398" s="445"/>
      <c r="F398" s="446"/>
      <c r="G398" s="441"/>
      <c r="H398" s="442"/>
      <c r="I398" s="442"/>
      <c r="J398" s="442"/>
      <c r="K398" s="442"/>
      <c r="L398" s="443"/>
      <c r="M398" s="441"/>
      <c r="N398" s="442"/>
      <c r="O398" s="442"/>
      <c r="P398" s="443"/>
      <c r="Q398" s="141">
        <f>+SUM(Q399:Q402)</f>
        <v>63.333333333333329</v>
      </c>
    </row>
    <row r="399" spans="1:17" ht="16.5">
      <c r="A399" s="453"/>
      <c r="B399" s="116" t="s">
        <v>311</v>
      </c>
      <c r="C399" s="117"/>
      <c r="D399" s="118" t="str">
        <f>+IF(_xlfn.NUMBERVALUE(O399)=0,CONCATENATE("Pieza de ",M399,"inX",N399,"inX",P399,"_Pies"),CONCATENATE("Rollizo de ",O399,"''ØX",P399,"_Pies"))</f>
        <v>Pieza de 2inX2inX10_Pies</v>
      </c>
      <c r="E399" s="119" t="s">
        <v>137</v>
      </c>
      <c r="F399" s="120">
        <v>3</v>
      </c>
      <c r="G399" s="116"/>
      <c r="H399" s="121">
        <v>1.5</v>
      </c>
      <c r="I399" s="121">
        <v>1.5</v>
      </c>
      <c r="J399" s="121">
        <v>118.11</v>
      </c>
      <c r="K399" s="121">
        <f>+L399*12</f>
        <v>120</v>
      </c>
      <c r="L399" s="122">
        <f>ROUNDUP(J399/12,0)</f>
        <v>10</v>
      </c>
      <c r="M399" s="121">
        <v>2</v>
      </c>
      <c r="N399" s="121">
        <v>2</v>
      </c>
      <c r="O399" s="116"/>
      <c r="P399" s="122">
        <f>+L399</f>
        <v>10</v>
      </c>
      <c r="Q399" s="123">
        <f>F399*M399*N399*P399/12</f>
        <v>10</v>
      </c>
    </row>
    <row r="400" spans="1:17" ht="16.5">
      <c r="A400" s="455"/>
      <c r="B400" s="124" t="s">
        <v>312</v>
      </c>
      <c r="C400" s="125"/>
      <c r="D400" s="126" t="str">
        <f>+IF(_xlfn.NUMBERVALUE(O400)=0,CONCATENATE("Pieza de ",M400,"inX",N400,"inX",P400,"_Pies"),CONCATENATE("Rollizo de ",O400,"''ØX",P400,"_Pies"))</f>
        <v>Pieza de 2inX2inX8_Pies</v>
      </c>
      <c r="E400" s="127" t="s">
        <v>137</v>
      </c>
      <c r="F400" s="128">
        <v>6</v>
      </c>
      <c r="G400" s="124"/>
      <c r="H400" s="129">
        <v>1.5</v>
      </c>
      <c r="I400" s="129">
        <v>1.5</v>
      </c>
      <c r="J400" s="129">
        <v>84.65</v>
      </c>
      <c r="K400" s="129">
        <f>+L400*12</f>
        <v>96</v>
      </c>
      <c r="L400" s="130">
        <f>ROUNDUP(J400/12,0)</f>
        <v>8</v>
      </c>
      <c r="M400" s="129">
        <v>2</v>
      </c>
      <c r="N400" s="129">
        <v>2</v>
      </c>
      <c r="O400" s="124"/>
      <c r="P400" s="130">
        <f>+L400</f>
        <v>8</v>
      </c>
      <c r="Q400" s="131">
        <f>F400*M400*N400*P400/12</f>
        <v>16</v>
      </c>
    </row>
    <row r="401" spans="1:17" ht="16.5">
      <c r="A401" s="455"/>
      <c r="B401" s="124" t="s">
        <v>313</v>
      </c>
      <c r="C401" s="125"/>
      <c r="D401" s="126" t="str">
        <f>+IF(_xlfn.NUMBERVALUE(O401)=0,CONCATENATE("Pieza de ",M401,"inX",N401,"inX",P401,"_Pies"),CONCATENATE("Rollizo de ",O401,"''ØX",P401,"_Pies"))</f>
        <v>Pieza de 2inX2inX3_Pies</v>
      </c>
      <c r="E401" s="127" t="s">
        <v>137</v>
      </c>
      <c r="F401" s="128">
        <v>16</v>
      </c>
      <c r="G401" s="124"/>
      <c r="H401" s="129">
        <v>1.5</v>
      </c>
      <c r="I401" s="129">
        <v>1.5</v>
      </c>
      <c r="J401" s="129">
        <v>29.53</v>
      </c>
      <c r="K401" s="129">
        <f>+L401*12</f>
        <v>36</v>
      </c>
      <c r="L401" s="130">
        <f>ROUNDUP(J401/12,0)</f>
        <v>3</v>
      </c>
      <c r="M401" s="129">
        <v>2</v>
      </c>
      <c r="N401" s="129">
        <v>2</v>
      </c>
      <c r="O401" s="124"/>
      <c r="P401" s="130">
        <f>+L401</f>
        <v>3</v>
      </c>
      <c r="Q401" s="131">
        <f>F401*M401*N401*P401/12</f>
        <v>16</v>
      </c>
    </row>
    <row r="402" spans="1:17" ht="17.25" thickBot="1">
      <c r="A402" s="454"/>
      <c r="B402" s="133" t="s">
        <v>314</v>
      </c>
      <c r="C402" s="134"/>
      <c r="D402" s="135" t="str">
        <f>+IF(_xlfn.NUMBERVALUE(O402)=0,CONCATENATE("Pieza de ",M402,"inX",N402,"inX",P402,"_Pies"),CONCATENATE("Rollizo de ",O402,"''ØX",P402,"_Pies"))</f>
        <v>Pieza de 2inX2inX8_Pies</v>
      </c>
      <c r="E402" s="136" t="s">
        <v>137</v>
      </c>
      <c r="F402" s="137">
        <v>8</v>
      </c>
      <c r="G402" s="133"/>
      <c r="H402" s="138">
        <v>1.5</v>
      </c>
      <c r="I402" s="138">
        <v>1.5</v>
      </c>
      <c r="J402" s="138">
        <v>84.65</v>
      </c>
      <c r="K402" s="138">
        <f>+L402*12</f>
        <v>96</v>
      </c>
      <c r="L402" s="139">
        <f>ROUNDUP(J402/12,0)</f>
        <v>8</v>
      </c>
      <c r="M402" s="138">
        <v>2</v>
      </c>
      <c r="N402" s="138">
        <v>2</v>
      </c>
      <c r="O402" s="133"/>
      <c r="P402" s="139">
        <f>+L402</f>
        <v>8</v>
      </c>
      <c r="Q402" s="140">
        <f>F402*M402*N402*P402/12</f>
        <v>21.333333333333332</v>
      </c>
    </row>
    <row r="403" spans="1:17" ht="16.5" thickBot="1">
      <c r="A403" s="438" t="s">
        <v>387</v>
      </c>
      <c r="B403" s="439"/>
      <c r="C403" s="439"/>
      <c r="D403" s="439"/>
      <c r="E403" s="439"/>
      <c r="F403" s="440"/>
      <c r="G403" s="441"/>
      <c r="H403" s="442"/>
      <c r="I403" s="442"/>
      <c r="J403" s="442"/>
      <c r="K403" s="442"/>
      <c r="L403" s="443"/>
      <c r="M403" s="441"/>
      <c r="N403" s="442"/>
      <c r="O403" s="442"/>
      <c r="P403" s="443"/>
      <c r="Q403" s="141">
        <f>+SUM(Q404:Q407)</f>
        <v>63.333333333333329</v>
      </c>
    </row>
    <row r="404" spans="1:17" ht="16.5">
      <c r="A404" s="453"/>
      <c r="B404" s="116" t="s">
        <v>311</v>
      </c>
      <c r="C404" s="117"/>
      <c r="D404" s="118" t="str">
        <f>+IF(_xlfn.NUMBERVALUE(O404)=0,CONCATENATE("Pieza de ",M404,"inX",N404,"inX",P404,"_Pies"),CONCATENATE("Rollizo de ",O404,"''ØX",P404,"_Pies"))</f>
        <v>Pieza de 2inX2inX10_Pies</v>
      </c>
      <c r="E404" s="119" t="s">
        <v>137</v>
      </c>
      <c r="F404" s="120">
        <v>3</v>
      </c>
      <c r="G404" s="116"/>
      <c r="H404" s="121">
        <v>1.5</v>
      </c>
      <c r="I404" s="121">
        <v>1.5</v>
      </c>
      <c r="J404" s="121">
        <v>118.11</v>
      </c>
      <c r="K404" s="121">
        <f>+L404*12</f>
        <v>120</v>
      </c>
      <c r="L404" s="122">
        <f>ROUNDUP(J404/12,0)</f>
        <v>10</v>
      </c>
      <c r="M404" s="121">
        <v>2</v>
      </c>
      <c r="N404" s="121">
        <v>2</v>
      </c>
      <c r="O404" s="116"/>
      <c r="P404" s="122">
        <f>+L404</f>
        <v>10</v>
      </c>
      <c r="Q404" s="123">
        <f>F404*M404*N404*P404/12</f>
        <v>10</v>
      </c>
    </row>
    <row r="405" spans="1:17" ht="16.5">
      <c r="A405" s="455"/>
      <c r="B405" s="124" t="s">
        <v>312</v>
      </c>
      <c r="C405" s="125"/>
      <c r="D405" s="126" t="str">
        <f>+IF(_xlfn.NUMBERVALUE(O405)=0,CONCATENATE("Pieza de ",M405,"inX",N405,"inX",P405,"_Pies"),CONCATENATE("Rollizo de ",O405,"''ØX",P405,"_Pies"))</f>
        <v>Pieza de 2inX2inX8_Pies</v>
      </c>
      <c r="E405" s="127" t="s">
        <v>137</v>
      </c>
      <c r="F405" s="128">
        <v>6</v>
      </c>
      <c r="G405" s="124"/>
      <c r="H405" s="129">
        <v>1.5</v>
      </c>
      <c r="I405" s="129">
        <v>1.5</v>
      </c>
      <c r="J405" s="129">
        <v>85.83</v>
      </c>
      <c r="K405" s="129">
        <f>+L405*12</f>
        <v>96</v>
      </c>
      <c r="L405" s="130">
        <f>ROUNDUP(J405/12,0)</f>
        <v>8</v>
      </c>
      <c r="M405" s="129">
        <v>2</v>
      </c>
      <c r="N405" s="129">
        <v>2</v>
      </c>
      <c r="O405" s="124"/>
      <c r="P405" s="130">
        <f>+L405</f>
        <v>8</v>
      </c>
      <c r="Q405" s="131">
        <f>F405*M405*N405*P405/12</f>
        <v>16</v>
      </c>
    </row>
    <row r="406" spans="1:17" ht="16.5">
      <c r="A406" s="455"/>
      <c r="B406" s="124" t="s">
        <v>313</v>
      </c>
      <c r="C406" s="125"/>
      <c r="D406" s="126" t="str">
        <f>+IF(_xlfn.NUMBERVALUE(O406)=0,CONCATENATE("Pieza de ",M406,"inX",N406,"inX",P406,"_Pies"),CONCATENATE("Rollizo de ",O406,"''ØX",P406,"_Pies"))</f>
        <v>Pieza de 2inX2inX3_Pies</v>
      </c>
      <c r="E406" s="127" t="s">
        <v>137</v>
      </c>
      <c r="F406" s="128">
        <v>16</v>
      </c>
      <c r="G406" s="124"/>
      <c r="H406" s="129">
        <v>1.5</v>
      </c>
      <c r="I406" s="129">
        <v>1.5</v>
      </c>
      <c r="J406" s="129">
        <v>29.53</v>
      </c>
      <c r="K406" s="129">
        <f>+L406*12</f>
        <v>36</v>
      </c>
      <c r="L406" s="130">
        <f>ROUNDUP(J406/12,0)</f>
        <v>3</v>
      </c>
      <c r="M406" s="129">
        <v>2</v>
      </c>
      <c r="N406" s="129">
        <v>2</v>
      </c>
      <c r="O406" s="124"/>
      <c r="P406" s="130">
        <f>+L406</f>
        <v>3</v>
      </c>
      <c r="Q406" s="131">
        <f>F406*M406*N406*P406/12</f>
        <v>16</v>
      </c>
    </row>
    <row r="407" spans="1:17" ht="17.25" thickBot="1">
      <c r="A407" s="454"/>
      <c r="B407" s="133" t="s">
        <v>314</v>
      </c>
      <c r="C407" s="134"/>
      <c r="D407" s="135" t="str">
        <f>+IF(_xlfn.NUMBERVALUE(O407)=0,CONCATENATE("Pieza de ",M407,"inX",N407,"inX",P407,"_Pies"),CONCATENATE("Rollizo de ",O407,"''ØX",P407,"_Pies"))</f>
        <v>Pieza de 2inX2inX8_Pies</v>
      </c>
      <c r="E407" s="136" t="s">
        <v>137</v>
      </c>
      <c r="F407" s="137">
        <v>8</v>
      </c>
      <c r="G407" s="133"/>
      <c r="H407" s="138">
        <v>1.5</v>
      </c>
      <c r="I407" s="138">
        <v>1.5</v>
      </c>
      <c r="J407" s="138">
        <v>85.83</v>
      </c>
      <c r="K407" s="138">
        <f>+L407*12</f>
        <v>96</v>
      </c>
      <c r="L407" s="139">
        <f>ROUNDUP(J407/12,0)</f>
        <v>8</v>
      </c>
      <c r="M407" s="138">
        <v>2</v>
      </c>
      <c r="N407" s="138">
        <v>2</v>
      </c>
      <c r="O407" s="133"/>
      <c r="P407" s="139">
        <f>+L407</f>
        <v>8</v>
      </c>
      <c r="Q407" s="140">
        <f>F407*M407*N407*P407/12</f>
        <v>21.333333333333332</v>
      </c>
    </row>
    <row r="408" spans="1:17" ht="16.5" thickBot="1">
      <c r="A408" s="417" t="s">
        <v>388</v>
      </c>
      <c r="B408" s="418"/>
      <c r="C408" s="418"/>
      <c r="D408" s="418"/>
      <c r="E408" s="418"/>
      <c r="F408" s="418"/>
      <c r="G408" s="418"/>
      <c r="H408" s="418"/>
      <c r="I408" s="418"/>
      <c r="J408" s="418"/>
      <c r="K408" s="418"/>
      <c r="L408" s="418"/>
      <c r="M408" s="418"/>
      <c r="N408" s="418"/>
      <c r="O408" s="418"/>
      <c r="P408" s="418"/>
    </row>
    <row r="409" spans="1:17" ht="16.5" thickBot="1">
      <c r="A409" s="419" t="s">
        <v>389</v>
      </c>
      <c r="B409" s="420"/>
      <c r="C409" s="420"/>
      <c r="D409" s="420"/>
      <c r="E409" s="420"/>
      <c r="F409" s="421"/>
      <c r="G409" s="422"/>
      <c r="H409" s="423"/>
      <c r="I409" s="423"/>
      <c r="J409" s="423"/>
      <c r="K409" s="423"/>
      <c r="L409" s="424"/>
      <c r="M409" s="423"/>
      <c r="N409" s="423"/>
      <c r="O409" s="423"/>
      <c r="P409" s="423"/>
      <c r="Q409" s="114">
        <f>+Q410+Q440+Q443+Q450</f>
        <v>1849.7499999999998</v>
      </c>
    </row>
    <row r="410" spans="1:17" ht="16.5" thickBot="1">
      <c r="A410" s="444" t="s">
        <v>8</v>
      </c>
      <c r="B410" s="445"/>
      <c r="C410" s="445"/>
      <c r="D410" s="445"/>
      <c r="E410" s="445"/>
      <c r="F410" s="446"/>
      <c r="G410" s="447"/>
      <c r="H410" s="448"/>
      <c r="I410" s="448"/>
      <c r="J410" s="448"/>
      <c r="K410" s="448"/>
      <c r="L410" s="449"/>
      <c r="M410" s="448"/>
      <c r="N410" s="448"/>
      <c r="O410" s="448"/>
      <c r="P410" s="448"/>
      <c r="Q410" s="115">
        <f>+SUM(Q411:Q439)</f>
        <v>608.99999999999977</v>
      </c>
    </row>
    <row r="411" spans="1:17" ht="16.5">
      <c r="A411" s="450">
        <v>2</v>
      </c>
      <c r="B411" s="116" t="s">
        <v>323</v>
      </c>
      <c r="C411" s="117"/>
      <c r="D411" s="118" t="str">
        <f t="shared" ref="D411:D449" si="84">+IF(_xlfn.NUMBERVALUE(O411)=0,CONCATENATE("Pieza de ",M411,"inX",N411,"inX",P411,"_Pies"),CONCATENATE("Rollizo de ",O411,"''ØX",P411,"_Pies"))</f>
        <v>Pieza de 2inX4inX11_Pies</v>
      </c>
      <c r="E411" s="119" t="s">
        <v>137</v>
      </c>
      <c r="F411" s="120">
        <v>2</v>
      </c>
      <c r="G411" s="116"/>
      <c r="H411" s="121">
        <v>1.5</v>
      </c>
      <c r="I411" s="121">
        <v>3.5</v>
      </c>
      <c r="J411" s="121">
        <v>121.65600000000001</v>
      </c>
      <c r="K411" s="121">
        <f t="shared" ref="K411:K424" si="85">+L411*12</f>
        <v>132</v>
      </c>
      <c r="L411" s="122">
        <f t="shared" ref="L411:L424" si="86">ROUNDUP(J411/12,0)</f>
        <v>11</v>
      </c>
      <c r="M411" s="121">
        <v>2</v>
      </c>
      <c r="N411" s="121">
        <v>4</v>
      </c>
      <c r="O411" s="116"/>
      <c r="P411" s="122">
        <f t="shared" ref="P411:P424" si="87">+L411</f>
        <v>11</v>
      </c>
      <c r="Q411" s="123">
        <f t="shared" ref="Q411:Q439" si="88">F411*M411*N411*P411/12</f>
        <v>14.666666666666666</v>
      </c>
    </row>
    <row r="412" spans="1:17" ht="16.5">
      <c r="A412" s="451"/>
      <c r="B412" s="124" t="s">
        <v>390</v>
      </c>
      <c r="C412" s="125"/>
      <c r="D412" s="126" t="str">
        <f t="shared" si="84"/>
        <v>Pieza de 2inX6inX11_Pies</v>
      </c>
      <c r="E412" s="127" t="s">
        <v>137</v>
      </c>
      <c r="F412" s="128">
        <v>1</v>
      </c>
      <c r="G412" s="124"/>
      <c r="H412" s="129">
        <v>1.5</v>
      </c>
      <c r="I412" s="129">
        <v>5.5</v>
      </c>
      <c r="J412" s="129">
        <v>121.65600000000001</v>
      </c>
      <c r="K412" s="129">
        <f t="shared" si="85"/>
        <v>132</v>
      </c>
      <c r="L412" s="130">
        <f t="shared" si="86"/>
        <v>11</v>
      </c>
      <c r="M412" s="129">
        <v>2</v>
      </c>
      <c r="N412" s="129">
        <v>6</v>
      </c>
      <c r="O412" s="124"/>
      <c r="P412" s="130">
        <f t="shared" si="87"/>
        <v>11</v>
      </c>
      <c r="Q412" s="131">
        <f t="shared" si="88"/>
        <v>11</v>
      </c>
    </row>
    <row r="413" spans="1:17" ht="16.5">
      <c r="A413" s="451"/>
      <c r="B413" s="124" t="s">
        <v>391</v>
      </c>
      <c r="C413" s="125"/>
      <c r="D413" s="126" t="str">
        <f t="shared" si="84"/>
        <v>Pieza de 2inX4inX9_Pies</v>
      </c>
      <c r="E413" s="127" t="s">
        <v>137</v>
      </c>
      <c r="F413" s="128">
        <v>11</v>
      </c>
      <c r="G413" s="124"/>
      <c r="H413" s="129">
        <v>1.5</v>
      </c>
      <c r="I413" s="129">
        <v>3.5</v>
      </c>
      <c r="J413" s="132">
        <v>96.06</v>
      </c>
      <c r="K413" s="129">
        <f t="shared" si="85"/>
        <v>108</v>
      </c>
      <c r="L413" s="130">
        <f t="shared" si="86"/>
        <v>9</v>
      </c>
      <c r="M413" s="129">
        <v>2</v>
      </c>
      <c r="N413" s="129">
        <v>4</v>
      </c>
      <c r="O413" s="124"/>
      <c r="P413" s="130">
        <f t="shared" si="87"/>
        <v>9</v>
      </c>
      <c r="Q413" s="131">
        <f t="shared" si="88"/>
        <v>66</v>
      </c>
    </row>
    <row r="414" spans="1:17" ht="16.5">
      <c r="A414" s="451"/>
      <c r="B414" s="124" t="s">
        <v>392</v>
      </c>
      <c r="C414" s="125"/>
      <c r="D414" s="126" t="str">
        <f t="shared" si="84"/>
        <v>Pieza de 2inX4inX1_Pies</v>
      </c>
      <c r="E414" s="127" t="s">
        <v>137</v>
      </c>
      <c r="F414" s="128">
        <v>10</v>
      </c>
      <c r="G414" s="124"/>
      <c r="H414" s="129">
        <v>1.5</v>
      </c>
      <c r="I414" s="129">
        <v>3.5</v>
      </c>
      <c r="J414" s="129">
        <v>12</v>
      </c>
      <c r="K414" s="129">
        <f t="shared" si="85"/>
        <v>12</v>
      </c>
      <c r="L414" s="130">
        <f t="shared" si="86"/>
        <v>1</v>
      </c>
      <c r="M414" s="129">
        <v>2</v>
      </c>
      <c r="N414" s="129">
        <v>4</v>
      </c>
      <c r="O414" s="124"/>
      <c r="P414" s="130">
        <f t="shared" si="87"/>
        <v>1</v>
      </c>
      <c r="Q414" s="131">
        <f t="shared" si="88"/>
        <v>6.666666666666667</v>
      </c>
    </row>
    <row r="415" spans="1:17" ht="16.5">
      <c r="A415" s="451"/>
      <c r="B415" s="124" t="s">
        <v>393</v>
      </c>
      <c r="C415" s="125"/>
      <c r="D415" s="126" t="str">
        <f t="shared" si="84"/>
        <v>Pieza de 2inX4inX2_Pies</v>
      </c>
      <c r="E415" s="127" t="s">
        <v>137</v>
      </c>
      <c r="F415" s="128">
        <v>30</v>
      </c>
      <c r="G415" s="124"/>
      <c r="H415" s="129">
        <v>1.5</v>
      </c>
      <c r="I415" s="129">
        <v>3.5</v>
      </c>
      <c r="J415" s="129">
        <v>14.56</v>
      </c>
      <c r="K415" s="129">
        <f t="shared" si="85"/>
        <v>24</v>
      </c>
      <c r="L415" s="130">
        <f t="shared" si="86"/>
        <v>2</v>
      </c>
      <c r="M415" s="129">
        <v>2</v>
      </c>
      <c r="N415" s="129">
        <v>4</v>
      </c>
      <c r="O415" s="124"/>
      <c r="P415" s="130">
        <f t="shared" si="87"/>
        <v>2</v>
      </c>
      <c r="Q415" s="131">
        <f t="shared" si="88"/>
        <v>40</v>
      </c>
    </row>
    <row r="416" spans="1:17" ht="16.5">
      <c r="A416" s="451"/>
      <c r="B416" s="124" t="s">
        <v>293</v>
      </c>
      <c r="C416" s="125"/>
      <c r="D416" s="126" t="str">
        <f t="shared" si="84"/>
        <v>Pieza de 2inX4inX9_Pies</v>
      </c>
      <c r="E416" s="127" t="s">
        <v>137</v>
      </c>
      <c r="F416" s="128">
        <v>1</v>
      </c>
      <c r="G416" s="124"/>
      <c r="H416" s="129">
        <v>1.5</v>
      </c>
      <c r="I416" s="129">
        <v>3.5</v>
      </c>
      <c r="J416" s="129">
        <v>104.33</v>
      </c>
      <c r="K416" s="129">
        <f t="shared" si="85"/>
        <v>108</v>
      </c>
      <c r="L416" s="130">
        <f t="shared" si="86"/>
        <v>9</v>
      </c>
      <c r="M416" s="129">
        <v>2</v>
      </c>
      <c r="N416" s="129">
        <v>4</v>
      </c>
      <c r="O416" s="124"/>
      <c r="P416" s="130">
        <f t="shared" si="87"/>
        <v>9</v>
      </c>
      <c r="Q416" s="131">
        <f t="shared" si="88"/>
        <v>6</v>
      </c>
    </row>
    <row r="417" spans="1:17" ht="17.25" thickBot="1">
      <c r="A417" s="452"/>
      <c r="B417" s="133" t="s">
        <v>366</v>
      </c>
      <c r="C417" s="134"/>
      <c r="D417" s="135" t="str">
        <f t="shared" si="84"/>
        <v>Pieza de 2inX4inX1_Pies</v>
      </c>
      <c r="E417" s="136" t="s">
        <v>137</v>
      </c>
      <c r="F417" s="137">
        <v>4</v>
      </c>
      <c r="G417" s="133"/>
      <c r="H417" s="138">
        <v>1.5</v>
      </c>
      <c r="I417" s="138">
        <v>3.5</v>
      </c>
      <c r="J417" s="138">
        <v>12</v>
      </c>
      <c r="K417" s="138">
        <f t="shared" si="85"/>
        <v>12</v>
      </c>
      <c r="L417" s="139">
        <f t="shared" si="86"/>
        <v>1</v>
      </c>
      <c r="M417" s="138">
        <v>2</v>
      </c>
      <c r="N417" s="138">
        <v>4</v>
      </c>
      <c r="O417" s="133"/>
      <c r="P417" s="139">
        <f t="shared" si="87"/>
        <v>1</v>
      </c>
      <c r="Q417" s="140">
        <f t="shared" si="88"/>
        <v>2.6666666666666665</v>
      </c>
    </row>
    <row r="418" spans="1:17" ht="16.5">
      <c r="A418" s="436">
        <v>4</v>
      </c>
      <c r="B418" s="142" t="s">
        <v>323</v>
      </c>
      <c r="C418" s="143"/>
      <c r="D418" s="144" t="str">
        <f t="shared" si="84"/>
        <v>Pieza de 2inX4inX11_Pies</v>
      </c>
      <c r="E418" s="145" t="s">
        <v>137</v>
      </c>
      <c r="F418" s="146">
        <v>2</v>
      </c>
      <c r="G418" s="142"/>
      <c r="H418" s="147">
        <v>1.5</v>
      </c>
      <c r="I418" s="147">
        <v>3.5</v>
      </c>
      <c r="J418" s="147">
        <v>121.65</v>
      </c>
      <c r="K418" s="147">
        <f t="shared" si="85"/>
        <v>132</v>
      </c>
      <c r="L418" s="148">
        <f t="shared" si="86"/>
        <v>11</v>
      </c>
      <c r="M418" s="147">
        <v>2</v>
      </c>
      <c r="N418" s="147">
        <v>4</v>
      </c>
      <c r="O418" s="142"/>
      <c r="P418" s="148">
        <f t="shared" si="87"/>
        <v>11</v>
      </c>
      <c r="Q418" s="150">
        <f t="shared" si="88"/>
        <v>14.666666666666666</v>
      </c>
    </row>
    <row r="419" spans="1:17" ht="16.5">
      <c r="A419" s="436"/>
      <c r="B419" s="124" t="s">
        <v>390</v>
      </c>
      <c r="C419" s="125"/>
      <c r="D419" s="126" t="str">
        <f>+IF(_xlfn.NUMBERVALUE(O419)=0,CONCATENATE("Pieza de ",M419,"inX",N419,"inX",P419,"_Pies"),CONCATENATE("Rollizo de ",O419,"''ØX",P419,"_Pies"))</f>
        <v>Pieza de 2inX6inX11_Pies</v>
      </c>
      <c r="E419" s="127" t="s">
        <v>137</v>
      </c>
      <c r="F419" s="128">
        <v>1</v>
      </c>
      <c r="G419" s="124"/>
      <c r="H419" s="129">
        <v>1.5</v>
      </c>
      <c r="I419" s="129">
        <v>5.5</v>
      </c>
      <c r="J419" s="129">
        <v>121.65600000000001</v>
      </c>
      <c r="K419" s="129">
        <f>+L419*12</f>
        <v>132</v>
      </c>
      <c r="L419" s="130">
        <f>ROUNDUP(J419/12,0)</f>
        <v>11</v>
      </c>
      <c r="M419" s="129">
        <v>2</v>
      </c>
      <c r="N419" s="129">
        <v>6</v>
      </c>
      <c r="O419" s="124"/>
      <c r="P419" s="130">
        <f>+L419</f>
        <v>11</v>
      </c>
      <c r="Q419" s="131">
        <f>F419*M419*N419*P419/12</f>
        <v>11</v>
      </c>
    </row>
    <row r="420" spans="1:17" ht="16.5">
      <c r="A420" s="436"/>
      <c r="B420" s="124" t="s">
        <v>391</v>
      </c>
      <c r="C420" s="125"/>
      <c r="D420" s="126" t="str">
        <f t="shared" si="84"/>
        <v>Pieza de 2inX4inX9_Pies</v>
      </c>
      <c r="E420" s="127" t="s">
        <v>137</v>
      </c>
      <c r="F420" s="128">
        <v>11</v>
      </c>
      <c r="G420" s="124"/>
      <c r="H420" s="129">
        <v>1.5</v>
      </c>
      <c r="I420" s="129">
        <v>3.5</v>
      </c>
      <c r="J420" s="129">
        <v>96.06</v>
      </c>
      <c r="K420" s="129">
        <f t="shared" si="85"/>
        <v>108</v>
      </c>
      <c r="L420" s="130">
        <f t="shared" si="86"/>
        <v>9</v>
      </c>
      <c r="M420" s="129">
        <v>2</v>
      </c>
      <c r="N420" s="129">
        <v>4</v>
      </c>
      <c r="O420" s="124"/>
      <c r="P420" s="130">
        <f t="shared" si="87"/>
        <v>9</v>
      </c>
      <c r="Q420" s="131">
        <f t="shared" si="88"/>
        <v>66</v>
      </c>
    </row>
    <row r="421" spans="1:17" ht="16.5">
      <c r="A421" s="436"/>
      <c r="B421" s="124" t="s">
        <v>392</v>
      </c>
      <c r="C421" s="125"/>
      <c r="D421" s="126" t="str">
        <f t="shared" si="84"/>
        <v>Pieza de 2inX4inX1_Pies</v>
      </c>
      <c r="E421" s="127" t="s">
        <v>137</v>
      </c>
      <c r="F421" s="128">
        <v>10</v>
      </c>
      <c r="G421" s="124"/>
      <c r="H421" s="129">
        <v>1.5</v>
      </c>
      <c r="I421" s="129">
        <v>3.5</v>
      </c>
      <c r="J421" s="129">
        <v>12</v>
      </c>
      <c r="K421" s="129">
        <f t="shared" si="85"/>
        <v>12</v>
      </c>
      <c r="L421" s="130">
        <f t="shared" si="86"/>
        <v>1</v>
      </c>
      <c r="M421" s="129">
        <v>2</v>
      </c>
      <c r="N421" s="129">
        <v>4</v>
      </c>
      <c r="O421" s="124"/>
      <c r="P421" s="130">
        <f t="shared" si="87"/>
        <v>1</v>
      </c>
      <c r="Q421" s="131">
        <f t="shared" si="88"/>
        <v>6.666666666666667</v>
      </c>
    </row>
    <row r="422" spans="1:17" ht="16.5">
      <c r="A422" s="436"/>
      <c r="B422" s="124" t="s">
        <v>393</v>
      </c>
      <c r="C422" s="125"/>
      <c r="D422" s="126" t="str">
        <f t="shared" si="84"/>
        <v>Pieza de 2inX4inX2_Pies</v>
      </c>
      <c r="E422" s="127" t="s">
        <v>137</v>
      </c>
      <c r="F422" s="128">
        <v>20</v>
      </c>
      <c r="G422" s="124"/>
      <c r="H422" s="129">
        <v>1.5</v>
      </c>
      <c r="I422" s="129">
        <v>3.5</v>
      </c>
      <c r="J422" s="129">
        <v>14.56</v>
      </c>
      <c r="K422" s="129">
        <f t="shared" si="85"/>
        <v>24</v>
      </c>
      <c r="L422" s="130">
        <f t="shared" si="86"/>
        <v>2</v>
      </c>
      <c r="M422" s="129">
        <v>2</v>
      </c>
      <c r="N422" s="129">
        <v>4</v>
      </c>
      <c r="O422" s="124"/>
      <c r="P422" s="130">
        <f t="shared" si="87"/>
        <v>2</v>
      </c>
      <c r="Q422" s="131">
        <f t="shared" si="88"/>
        <v>26.666666666666668</v>
      </c>
    </row>
    <row r="423" spans="1:17" ht="16.5">
      <c r="A423" s="436"/>
      <c r="B423" s="124" t="s">
        <v>394</v>
      </c>
      <c r="C423" s="125"/>
      <c r="D423" s="126" t="str">
        <f t="shared" si="84"/>
        <v>Pieza de 2inX4inX2_Pies</v>
      </c>
      <c r="E423" s="127" t="s">
        <v>137</v>
      </c>
      <c r="F423" s="128">
        <v>10</v>
      </c>
      <c r="G423" s="124"/>
      <c r="H423" s="129">
        <v>1.5</v>
      </c>
      <c r="I423" s="129">
        <v>3.5</v>
      </c>
      <c r="J423" s="129">
        <v>13</v>
      </c>
      <c r="K423" s="129">
        <f t="shared" si="85"/>
        <v>24</v>
      </c>
      <c r="L423" s="130">
        <f t="shared" si="86"/>
        <v>2</v>
      </c>
      <c r="M423" s="129">
        <v>2</v>
      </c>
      <c r="N423" s="129">
        <v>4</v>
      </c>
      <c r="O423" s="124"/>
      <c r="P423" s="130">
        <f t="shared" si="87"/>
        <v>2</v>
      </c>
      <c r="Q423" s="131">
        <f t="shared" si="88"/>
        <v>13.333333333333334</v>
      </c>
    </row>
    <row r="424" spans="1:17" ht="16.5">
      <c r="A424" s="436"/>
      <c r="B424" s="124" t="s">
        <v>395</v>
      </c>
      <c r="C424" s="125"/>
      <c r="D424" s="126" t="str">
        <f t="shared" si="84"/>
        <v>Pieza de 2inX4inX4_Pies</v>
      </c>
      <c r="E424" s="127" t="s">
        <v>137</v>
      </c>
      <c r="F424" s="128">
        <v>2</v>
      </c>
      <c r="G424" s="124"/>
      <c r="H424" s="129">
        <v>1.5</v>
      </c>
      <c r="I424" s="129">
        <v>3.5</v>
      </c>
      <c r="J424" s="129">
        <v>44.09</v>
      </c>
      <c r="K424" s="129">
        <f t="shared" si="85"/>
        <v>48</v>
      </c>
      <c r="L424" s="130">
        <f t="shared" si="86"/>
        <v>4</v>
      </c>
      <c r="M424" s="129">
        <v>2</v>
      </c>
      <c r="N424" s="129">
        <v>4</v>
      </c>
      <c r="O424" s="124"/>
      <c r="P424" s="130">
        <f t="shared" si="87"/>
        <v>4</v>
      </c>
      <c r="Q424" s="131">
        <f t="shared" si="88"/>
        <v>5.333333333333333</v>
      </c>
    </row>
    <row r="425" spans="1:17" ht="16.5">
      <c r="A425" s="436"/>
      <c r="B425" s="124" t="s">
        <v>293</v>
      </c>
      <c r="C425" s="125"/>
      <c r="D425" s="126" t="str">
        <f t="shared" si="84"/>
        <v>Pieza de 2inX4inX9_Pies</v>
      </c>
      <c r="E425" s="127" t="s">
        <v>137</v>
      </c>
      <c r="F425" s="128">
        <v>1</v>
      </c>
      <c r="G425" s="124"/>
      <c r="H425" s="129">
        <v>1.5</v>
      </c>
      <c r="I425" s="129">
        <v>3.5</v>
      </c>
      <c r="J425" s="129">
        <v>104.33</v>
      </c>
      <c r="K425" s="129">
        <f>+L425*12</f>
        <v>108</v>
      </c>
      <c r="L425" s="130">
        <f>ROUNDUP(J425/12,0)</f>
        <v>9</v>
      </c>
      <c r="M425" s="129">
        <v>2</v>
      </c>
      <c r="N425" s="129">
        <v>4</v>
      </c>
      <c r="O425" s="124"/>
      <c r="P425" s="130">
        <f>+L425</f>
        <v>9</v>
      </c>
      <c r="Q425" s="131">
        <f t="shared" si="88"/>
        <v>6</v>
      </c>
    </row>
    <row r="426" spans="1:17" ht="17.25" thickBot="1">
      <c r="A426" s="437"/>
      <c r="B426" s="133" t="s">
        <v>366</v>
      </c>
      <c r="C426" s="134"/>
      <c r="D426" s="135" t="str">
        <f t="shared" si="84"/>
        <v>Pieza de 2inX4inX1_Pies</v>
      </c>
      <c r="E426" s="136" t="s">
        <v>137</v>
      </c>
      <c r="F426" s="137">
        <v>1</v>
      </c>
      <c r="G426" s="133"/>
      <c r="H426" s="138">
        <v>1.5</v>
      </c>
      <c r="I426" s="138">
        <v>3.5</v>
      </c>
      <c r="J426" s="138">
        <v>12</v>
      </c>
      <c r="K426" s="138">
        <f>+L426*12</f>
        <v>12</v>
      </c>
      <c r="L426" s="139">
        <f>ROUNDUP(J426/12,0)</f>
        <v>1</v>
      </c>
      <c r="M426" s="138">
        <v>2</v>
      </c>
      <c r="N426" s="138">
        <v>4</v>
      </c>
      <c r="O426" s="133"/>
      <c r="P426" s="139">
        <f>+L426</f>
        <v>1</v>
      </c>
      <c r="Q426" s="140">
        <f t="shared" si="88"/>
        <v>0.66666666666666663</v>
      </c>
    </row>
    <row r="427" spans="1:17" ht="16.5">
      <c r="A427" s="435" t="s">
        <v>33</v>
      </c>
      <c r="B427" s="116" t="s">
        <v>323</v>
      </c>
      <c r="C427" s="117"/>
      <c r="D427" s="118" t="str">
        <f t="shared" si="84"/>
        <v>Pieza de 2inX4inX13_Pies</v>
      </c>
      <c r="E427" s="119" t="s">
        <v>137</v>
      </c>
      <c r="F427" s="120">
        <v>2</v>
      </c>
      <c r="G427" s="116"/>
      <c r="H427" s="121">
        <v>1.5</v>
      </c>
      <c r="I427" s="121">
        <v>3.5</v>
      </c>
      <c r="J427" s="121">
        <v>153.15</v>
      </c>
      <c r="K427" s="121">
        <f>+L427*12</f>
        <v>156</v>
      </c>
      <c r="L427" s="122">
        <f>ROUNDUP(J427/12,0)</f>
        <v>13</v>
      </c>
      <c r="M427" s="121">
        <v>2</v>
      </c>
      <c r="N427" s="121">
        <v>4</v>
      </c>
      <c r="O427" s="116"/>
      <c r="P427" s="122">
        <f>+L427</f>
        <v>13</v>
      </c>
      <c r="Q427" s="123">
        <f t="shared" si="88"/>
        <v>17.333333333333332</v>
      </c>
    </row>
    <row r="428" spans="1:17" ht="16.5">
      <c r="A428" s="436"/>
      <c r="B428" s="124" t="s">
        <v>390</v>
      </c>
      <c r="C428" s="125"/>
      <c r="D428" s="126" t="str">
        <f t="shared" si="84"/>
        <v>Pieza de 2inX6inX13_Pies</v>
      </c>
      <c r="E428" s="127" t="s">
        <v>137</v>
      </c>
      <c r="F428" s="128">
        <v>1</v>
      </c>
      <c r="G428" s="124"/>
      <c r="H428" s="129">
        <v>1.5</v>
      </c>
      <c r="I428" s="129">
        <v>5.5</v>
      </c>
      <c r="J428" s="129">
        <v>153.15</v>
      </c>
      <c r="K428" s="129">
        <f>+L428*12</f>
        <v>156</v>
      </c>
      <c r="L428" s="130">
        <f>ROUNDUP(J428/12,0)</f>
        <v>13</v>
      </c>
      <c r="M428" s="129">
        <v>2</v>
      </c>
      <c r="N428" s="129">
        <v>6</v>
      </c>
      <c r="O428" s="124"/>
      <c r="P428" s="130">
        <f>+L428</f>
        <v>13</v>
      </c>
      <c r="Q428" s="131">
        <f t="shared" si="88"/>
        <v>13</v>
      </c>
    </row>
    <row r="429" spans="1:17" ht="16.5">
      <c r="A429" s="436"/>
      <c r="B429" s="124" t="s">
        <v>391</v>
      </c>
      <c r="C429" s="125"/>
      <c r="D429" s="126" t="str">
        <f t="shared" si="84"/>
        <v>Pieza de 2inX4inX8_Pies</v>
      </c>
      <c r="E429" s="127" t="s">
        <v>137</v>
      </c>
      <c r="F429" s="128">
        <v>12</v>
      </c>
      <c r="G429" s="124"/>
      <c r="H429" s="129">
        <v>1.5</v>
      </c>
      <c r="I429" s="129">
        <v>3.5</v>
      </c>
      <c r="J429" s="129">
        <v>91.34</v>
      </c>
      <c r="K429" s="129">
        <f>+L429*12</f>
        <v>96</v>
      </c>
      <c r="L429" s="130">
        <f>ROUNDUP(J429/12,0)</f>
        <v>8</v>
      </c>
      <c r="M429" s="129">
        <v>2</v>
      </c>
      <c r="N429" s="129">
        <v>4</v>
      </c>
      <c r="O429" s="124"/>
      <c r="P429" s="130">
        <f>+L429</f>
        <v>8</v>
      </c>
      <c r="Q429" s="131">
        <f t="shared" si="88"/>
        <v>64</v>
      </c>
    </row>
    <row r="430" spans="1:17" ht="16.5">
      <c r="A430" s="436"/>
      <c r="B430" s="124" t="s">
        <v>392</v>
      </c>
      <c r="C430" s="125"/>
      <c r="D430" s="126" t="str">
        <f t="shared" si="84"/>
        <v>Pieza de 2inX4inX1_Pies</v>
      </c>
      <c r="E430" s="127" t="s">
        <v>137</v>
      </c>
      <c r="F430" s="128">
        <v>10</v>
      </c>
      <c r="G430" s="124"/>
      <c r="H430" s="129">
        <v>1.5</v>
      </c>
      <c r="I430" s="129">
        <v>3.5</v>
      </c>
      <c r="J430" s="129">
        <v>10.24</v>
      </c>
      <c r="K430" s="129">
        <f t="shared" ref="K430:K449" si="89">+L430*12</f>
        <v>12</v>
      </c>
      <c r="L430" s="130">
        <f t="shared" ref="L430:L449" si="90">ROUNDUP(J430/12,0)</f>
        <v>1</v>
      </c>
      <c r="M430" s="129">
        <v>2</v>
      </c>
      <c r="N430" s="129">
        <v>4</v>
      </c>
      <c r="O430" s="124"/>
      <c r="P430" s="130">
        <f t="shared" ref="P430:P449" si="91">+L430</f>
        <v>1</v>
      </c>
      <c r="Q430" s="131">
        <f t="shared" si="88"/>
        <v>6.666666666666667</v>
      </c>
    </row>
    <row r="431" spans="1:17" ht="16.5">
      <c r="A431" s="436"/>
      <c r="B431" s="124" t="s">
        <v>393</v>
      </c>
      <c r="C431" s="125"/>
      <c r="D431" s="126" t="str">
        <f t="shared" si="84"/>
        <v>Pieza de 2inX4inX2_Pies</v>
      </c>
      <c r="E431" s="127" t="s">
        <v>137</v>
      </c>
      <c r="F431" s="128">
        <v>28</v>
      </c>
      <c r="G431" s="124"/>
      <c r="H431" s="129">
        <v>1.5</v>
      </c>
      <c r="I431" s="129">
        <v>3.5</v>
      </c>
      <c r="J431" s="129">
        <v>14.57</v>
      </c>
      <c r="K431" s="129">
        <f t="shared" si="89"/>
        <v>24</v>
      </c>
      <c r="L431" s="130">
        <f t="shared" si="90"/>
        <v>2</v>
      </c>
      <c r="M431" s="129">
        <v>2</v>
      </c>
      <c r="N431" s="129">
        <v>4</v>
      </c>
      <c r="O431" s="124"/>
      <c r="P431" s="130">
        <f t="shared" si="91"/>
        <v>2</v>
      </c>
      <c r="Q431" s="131">
        <f t="shared" si="88"/>
        <v>37.333333333333336</v>
      </c>
    </row>
    <row r="432" spans="1:17" ht="16.5">
      <c r="A432" s="436"/>
      <c r="B432" s="124" t="s">
        <v>394</v>
      </c>
      <c r="C432" s="125"/>
      <c r="D432" s="126" t="str">
        <f t="shared" si="84"/>
        <v>Pieza de 2inX4inX2_Pies</v>
      </c>
      <c r="E432" s="127" t="s">
        <v>137</v>
      </c>
      <c r="F432" s="128">
        <v>10</v>
      </c>
      <c r="G432" s="124"/>
      <c r="H432" s="129">
        <v>1.5</v>
      </c>
      <c r="I432" s="129">
        <v>3.5</v>
      </c>
      <c r="J432" s="129">
        <v>13</v>
      </c>
      <c r="K432" s="129">
        <f t="shared" si="89"/>
        <v>24</v>
      </c>
      <c r="L432" s="130">
        <f t="shared" si="90"/>
        <v>2</v>
      </c>
      <c r="M432" s="129">
        <v>2</v>
      </c>
      <c r="N432" s="129">
        <v>4</v>
      </c>
      <c r="O432" s="124"/>
      <c r="P432" s="130">
        <f t="shared" si="91"/>
        <v>2</v>
      </c>
      <c r="Q432" s="131">
        <f t="shared" si="88"/>
        <v>13.333333333333334</v>
      </c>
    </row>
    <row r="433" spans="1:17" ht="17.25" thickBot="1">
      <c r="A433" s="437"/>
      <c r="B433" s="133" t="s">
        <v>395</v>
      </c>
      <c r="C433" s="134"/>
      <c r="D433" s="135" t="str">
        <f t="shared" si="84"/>
        <v>Pieza de 2inX4inX4_Pies</v>
      </c>
      <c r="E433" s="136" t="s">
        <v>137</v>
      </c>
      <c r="F433" s="137">
        <v>1</v>
      </c>
      <c r="G433" s="133"/>
      <c r="H433" s="138">
        <v>1.5</v>
      </c>
      <c r="I433" s="138">
        <v>3.5</v>
      </c>
      <c r="J433" s="138">
        <v>44.09</v>
      </c>
      <c r="K433" s="138">
        <f t="shared" si="89"/>
        <v>48</v>
      </c>
      <c r="L433" s="139">
        <f t="shared" si="90"/>
        <v>4</v>
      </c>
      <c r="M433" s="138">
        <v>2</v>
      </c>
      <c r="N433" s="138">
        <v>4</v>
      </c>
      <c r="O433" s="133"/>
      <c r="P433" s="139">
        <f t="shared" si="91"/>
        <v>4</v>
      </c>
      <c r="Q433" s="140">
        <f t="shared" si="88"/>
        <v>2.6666666666666665</v>
      </c>
    </row>
    <row r="434" spans="1:17" ht="16.5">
      <c r="A434" s="435" t="s">
        <v>34</v>
      </c>
      <c r="B434" s="116" t="s">
        <v>323</v>
      </c>
      <c r="C434" s="117"/>
      <c r="D434" s="118" t="str">
        <f t="shared" si="84"/>
        <v>Pieza de 2inX4inX11_Pies</v>
      </c>
      <c r="E434" s="119" t="s">
        <v>137</v>
      </c>
      <c r="F434" s="120">
        <v>1</v>
      </c>
      <c r="G434" s="116"/>
      <c r="H434" s="121">
        <v>1.5</v>
      </c>
      <c r="I434" s="121">
        <v>3.5</v>
      </c>
      <c r="J434" s="121">
        <v>120.87</v>
      </c>
      <c r="K434" s="121">
        <f t="shared" si="89"/>
        <v>132</v>
      </c>
      <c r="L434" s="122">
        <f t="shared" si="90"/>
        <v>11</v>
      </c>
      <c r="M434" s="121">
        <v>2</v>
      </c>
      <c r="N434" s="121">
        <v>4</v>
      </c>
      <c r="O434" s="116"/>
      <c r="P434" s="122">
        <f t="shared" si="91"/>
        <v>11</v>
      </c>
      <c r="Q434" s="123">
        <f t="shared" si="88"/>
        <v>7.333333333333333</v>
      </c>
    </row>
    <row r="435" spans="1:17" ht="16.5">
      <c r="A435" s="436"/>
      <c r="B435" s="124" t="s">
        <v>390</v>
      </c>
      <c r="C435" s="125"/>
      <c r="D435" s="126" t="str">
        <f t="shared" si="84"/>
        <v>Pieza de 2inX4inX13_Pies</v>
      </c>
      <c r="E435" s="127" t="s">
        <v>137</v>
      </c>
      <c r="F435" s="128">
        <v>4</v>
      </c>
      <c r="G435" s="124"/>
      <c r="H435" s="129">
        <v>1.5</v>
      </c>
      <c r="I435" s="129">
        <v>3.5</v>
      </c>
      <c r="J435" s="129">
        <v>153.15</v>
      </c>
      <c r="K435" s="129">
        <f t="shared" si="89"/>
        <v>156</v>
      </c>
      <c r="L435" s="130">
        <f t="shared" si="90"/>
        <v>13</v>
      </c>
      <c r="M435" s="129">
        <v>2</v>
      </c>
      <c r="N435" s="129">
        <v>4</v>
      </c>
      <c r="O435" s="124"/>
      <c r="P435" s="130">
        <f t="shared" si="91"/>
        <v>13</v>
      </c>
      <c r="Q435" s="131">
        <f t="shared" si="88"/>
        <v>34.666666666666664</v>
      </c>
    </row>
    <row r="436" spans="1:17" ht="16.5">
      <c r="A436" s="436"/>
      <c r="B436" s="124" t="s">
        <v>391</v>
      </c>
      <c r="C436" s="125"/>
      <c r="D436" s="126" t="str">
        <f t="shared" si="84"/>
        <v>Pieza de 2inX4inX8_Pies</v>
      </c>
      <c r="E436" s="127" t="s">
        <v>137</v>
      </c>
      <c r="F436" s="128">
        <v>12</v>
      </c>
      <c r="G436" s="124"/>
      <c r="H436" s="129">
        <v>1.5</v>
      </c>
      <c r="I436" s="129">
        <v>3.5</v>
      </c>
      <c r="J436" s="129">
        <v>91.34</v>
      </c>
      <c r="K436" s="129">
        <f t="shared" si="89"/>
        <v>96</v>
      </c>
      <c r="L436" s="130">
        <f t="shared" si="90"/>
        <v>8</v>
      </c>
      <c r="M436" s="129">
        <v>2</v>
      </c>
      <c r="N436" s="129">
        <v>4</v>
      </c>
      <c r="O436" s="124"/>
      <c r="P436" s="130">
        <f t="shared" si="91"/>
        <v>8</v>
      </c>
      <c r="Q436" s="131">
        <f t="shared" si="88"/>
        <v>64</v>
      </c>
    </row>
    <row r="437" spans="1:17" ht="16.5">
      <c r="A437" s="436"/>
      <c r="B437" s="124" t="s">
        <v>392</v>
      </c>
      <c r="C437" s="125"/>
      <c r="D437" s="126" t="str">
        <f t="shared" si="84"/>
        <v>Pieza de 2inX4inX1_Pies</v>
      </c>
      <c r="E437" s="127" t="s">
        <v>137</v>
      </c>
      <c r="F437" s="128">
        <v>10</v>
      </c>
      <c r="G437" s="124"/>
      <c r="H437" s="129">
        <v>1.5</v>
      </c>
      <c r="I437" s="129">
        <v>3.5</v>
      </c>
      <c r="J437" s="129">
        <v>8.66</v>
      </c>
      <c r="K437" s="129">
        <f t="shared" si="89"/>
        <v>12</v>
      </c>
      <c r="L437" s="130">
        <f t="shared" si="90"/>
        <v>1</v>
      </c>
      <c r="M437" s="129">
        <v>2</v>
      </c>
      <c r="N437" s="129">
        <v>4</v>
      </c>
      <c r="O437" s="124"/>
      <c r="P437" s="130">
        <f t="shared" si="91"/>
        <v>1</v>
      </c>
      <c r="Q437" s="131">
        <f t="shared" si="88"/>
        <v>6.666666666666667</v>
      </c>
    </row>
    <row r="438" spans="1:17" ht="16.5">
      <c r="A438" s="436"/>
      <c r="B438" s="124" t="s">
        <v>393</v>
      </c>
      <c r="C438" s="125"/>
      <c r="D438" s="126" t="str">
        <f t="shared" si="84"/>
        <v>Pieza de 2inX4inX2_Pies</v>
      </c>
      <c r="E438" s="127" t="s">
        <v>137</v>
      </c>
      <c r="F438" s="128">
        <v>30</v>
      </c>
      <c r="G438" s="124"/>
      <c r="H438" s="129">
        <v>1.5</v>
      </c>
      <c r="I438" s="129">
        <v>3.5</v>
      </c>
      <c r="J438" s="129">
        <v>14.56</v>
      </c>
      <c r="K438" s="129">
        <f t="shared" si="89"/>
        <v>24</v>
      </c>
      <c r="L438" s="130">
        <f t="shared" si="90"/>
        <v>2</v>
      </c>
      <c r="M438" s="129">
        <v>2</v>
      </c>
      <c r="N438" s="129">
        <v>4</v>
      </c>
      <c r="O438" s="124"/>
      <c r="P438" s="130">
        <f t="shared" si="91"/>
        <v>2</v>
      </c>
      <c r="Q438" s="131">
        <f t="shared" si="88"/>
        <v>40</v>
      </c>
    </row>
    <row r="439" spans="1:17" ht="17.25" thickBot="1">
      <c r="A439" s="437"/>
      <c r="B439" s="133" t="s">
        <v>395</v>
      </c>
      <c r="C439" s="134"/>
      <c r="D439" s="135" t="str">
        <f t="shared" si="84"/>
        <v>Pieza de 2inX4inX1_Pies</v>
      </c>
      <c r="E439" s="136" t="s">
        <v>137</v>
      </c>
      <c r="F439" s="137">
        <v>7</v>
      </c>
      <c r="G439" s="133"/>
      <c r="H439" s="138">
        <v>1.5</v>
      </c>
      <c r="I439" s="138">
        <v>3.5</v>
      </c>
      <c r="J439" s="138">
        <v>12</v>
      </c>
      <c r="K439" s="138">
        <f t="shared" si="89"/>
        <v>12</v>
      </c>
      <c r="L439" s="139">
        <f t="shared" si="90"/>
        <v>1</v>
      </c>
      <c r="M439" s="138">
        <v>2</v>
      </c>
      <c r="N439" s="138">
        <v>4</v>
      </c>
      <c r="O439" s="133"/>
      <c r="P439" s="139">
        <f t="shared" si="91"/>
        <v>1</v>
      </c>
      <c r="Q439" s="140">
        <f t="shared" si="88"/>
        <v>4.666666666666667</v>
      </c>
    </row>
    <row r="440" spans="1:17" ht="16.5" thickBot="1">
      <c r="A440" s="444" t="s">
        <v>145</v>
      </c>
      <c r="B440" s="445"/>
      <c r="C440" s="445"/>
      <c r="D440" s="445"/>
      <c r="E440" s="445"/>
      <c r="F440" s="446"/>
      <c r="G440" s="447"/>
      <c r="H440" s="448"/>
      <c r="I440" s="448"/>
      <c r="J440" s="448"/>
      <c r="K440" s="448"/>
      <c r="L440" s="449"/>
      <c r="M440" s="447"/>
      <c r="N440" s="448"/>
      <c r="O440" s="448"/>
      <c r="P440" s="449"/>
      <c r="Q440" s="115">
        <f>+SUM(Q441:Q442)</f>
        <v>393.75</v>
      </c>
    </row>
    <row r="441" spans="1:17" ht="16.5">
      <c r="A441" s="453"/>
      <c r="B441" s="116" t="s">
        <v>308</v>
      </c>
      <c r="C441" s="117"/>
      <c r="D441" s="118" t="str">
        <f>+IF(_xlfn.NUMBERVALUE(O441)=0,CONCATENATE("Pieza de ",M441,"inX",N441,"inX",P441,"_Pies"),CONCATENATE("Rollizo de ",O441,"''ØX",P441,"_Pies"))</f>
        <v>Pieza de 1,25inX3,5inX5_Pies</v>
      </c>
      <c r="E441" s="119" t="s">
        <v>309</v>
      </c>
      <c r="F441" s="120">
        <v>120</v>
      </c>
      <c r="G441" s="116"/>
      <c r="H441" s="121">
        <v>1</v>
      </c>
      <c r="I441" s="121">
        <v>3</v>
      </c>
      <c r="J441" s="121">
        <v>53.67</v>
      </c>
      <c r="K441" s="121">
        <f>+L441*12</f>
        <v>60</v>
      </c>
      <c r="L441" s="122">
        <f>ROUNDUP(J441/12,0)</f>
        <v>5</v>
      </c>
      <c r="M441" s="121">
        <v>1.25</v>
      </c>
      <c r="N441" s="121">
        <v>3.5</v>
      </c>
      <c r="O441" s="116"/>
      <c r="P441" s="122">
        <f>+L441</f>
        <v>5</v>
      </c>
      <c r="Q441" s="123">
        <f>F441*M441*N441*P441/12</f>
        <v>218.75</v>
      </c>
    </row>
    <row r="442" spans="1:17" ht="17.25" thickBot="1">
      <c r="A442" s="454"/>
      <c r="B442" s="133" t="s">
        <v>310</v>
      </c>
      <c r="C442" s="134"/>
      <c r="D442" s="135" t="str">
        <f>+IF(_xlfn.NUMBERVALUE(O442)=0,CONCATENATE("Pieza de ",M442,"inX",N442,"inX",P442,"_Pies"),CONCATENATE("Rollizo de ",O442,"''ØX",P442,"_Pies"))</f>
        <v>Pieza de 1,25inX3,5inX8_Pies</v>
      </c>
      <c r="E442" s="136" t="s">
        <v>309</v>
      </c>
      <c r="F442" s="137">
        <v>60</v>
      </c>
      <c r="G442" s="133"/>
      <c r="H442" s="138">
        <v>1</v>
      </c>
      <c r="I442" s="138">
        <v>3</v>
      </c>
      <c r="J442" s="138">
        <v>96</v>
      </c>
      <c r="K442" s="138">
        <f>+L442*12</f>
        <v>96</v>
      </c>
      <c r="L442" s="139">
        <f>ROUNDUP(J442/12,0)</f>
        <v>8</v>
      </c>
      <c r="M442" s="138">
        <v>1.25</v>
      </c>
      <c r="N442" s="138">
        <v>3.5</v>
      </c>
      <c r="O442" s="133"/>
      <c r="P442" s="139">
        <f>+L442</f>
        <v>8</v>
      </c>
      <c r="Q442" s="140">
        <f>F442*M442*N442*P442/12</f>
        <v>175</v>
      </c>
    </row>
    <row r="443" spans="1:17" ht="16.5" thickBot="1">
      <c r="A443" s="444" t="s">
        <v>7</v>
      </c>
      <c r="B443" s="445"/>
      <c r="C443" s="445"/>
      <c r="D443" s="445"/>
      <c r="E443" s="445"/>
      <c r="F443" s="446"/>
      <c r="G443" s="447"/>
      <c r="H443" s="448"/>
      <c r="I443" s="448"/>
      <c r="J443" s="448"/>
      <c r="K443" s="448"/>
      <c r="L443" s="449"/>
      <c r="M443" s="447"/>
      <c r="N443" s="448"/>
      <c r="O443" s="448"/>
      <c r="P443" s="449"/>
      <c r="Q443" s="115">
        <f>+SUM(Q444:Q449)</f>
        <v>173</v>
      </c>
    </row>
    <row r="444" spans="1:17" ht="16.5">
      <c r="A444" s="467"/>
      <c r="B444" s="116" t="s">
        <v>311</v>
      </c>
      <c r="C444" s="117"/>
      <c r="D444" s="118" t="str">
        <f>+IF(_xlfn.NUMBERVALUE(O444)=0,CONCATENATE("Pieza de ",M444,"inX",N444,"inX",P444,"_Pies"),CONCATENATE("Rollizo de ",O444,"''ØX",P444,"_Pies"))</f>
        <v>Pieza de 2inX6inX11_Pies</v>
      </c>
      <c r="E444" s="119" t="s">
        <v>137</v>
      </c>
      <c r="F444" s="120">
        <v>3</v>
      </c>
      <c r="G444" s="116"/>
      <c r="H444" s="121">
        <v>1.5</v>
      </c>
      <c r="I444" s="121">
        <v>5.5</v>
      </c>
      <c r="J444" s="121">
        <v>127.95</v>
      </c>
      <c r="K444" s="121">
        <f>+L444*12</f>
        <v>132</v>
      </c>
      <c r="L444" s="122">
        <f>ROUNDUP(J444/12,0)</f>
        <v>11</v>
      </c>
      <c r="M444" s="121">
        <v>2</v>
      </c>
      <c r="N444" s="121">
        <v>6</v>
      </c>
      <c r="O444" s="116"/>
      <c r="P444" s="122">
        <f>+L444</f>
        <v>11</v>
      </c>
      <c r="Q444" s="123">
        <f t="shared" ref="Q444:Q449" si="92">F444*M444*N444*P444/12</f>
        <v>33</v>
      </c>
    </row>
    <row r="445" spans="1:17" ht="16.5">
      <c r="A445" s="468"/>
      <c r="B445" s="124" t="s">
        <v>312</v>
      </c>
      <c r="C445" s="125"/>
      <c r="D445" s="126" t="str">
        <f>+IF(_xlfn.NUMBERVALUE(O445)=0,CONCATENATE("Pieza de ",M445,"inX",N445,"inX",P445,"_Pies"),CONCATENATE("Rollizo de ",O445,"''ØX",P445,"_Pies"))</f>
        <v>Pieza de 2inX6inX7_Pies</v>
      </c>
      <c r="E445" s="127" t="s">
        <v>137</v>
      </c>
      <c r="F445" s="128">
        <v>6</v>
      </c>
      <c r="G445" s="124"/>
      <c r="H445" s="129">
        <v>1.5</v>
      </c>
      <c r="I445" s="129">
        <v>5.5</v>
      </c>
      <c r="J445" s="129">
        <v>80.31</v>
      </c>
      <c r="K445" s="129">
        <f>+L445*12</f>
        <v>84</v>
      </c>
      <c r="L445" s="130">
        <f>ROUNDUP(J445/12,0)</f>
        <v>7</v>
      </c>
      <c r="M445" s="129">
        <v>2</v>
      </c>
      <c r="N445" s="129">
        <v>6</v>
      </c>
      <c r="O445" s="124"/>
      <c r="P445" s="130">
        <f>+L445</f>
        <v>7</v>
      </c>
      <c r="Q445" s="131">
        <f t="shared" si="92"/>
        <v>42</v>
      </c>
    </row>
    <row r="446" spans="1:17" ht="16.5">
      <c r="A446" s="468"/>
      <c r="B446" s="124" t="s">
        <v>313</v>
      </c>
      <c r="C446" s="125"/>
      <c r="D446" s="126" t="str">
        <f>+IF(_xlfn.NUMBERVALUE(O446)=0,CONCATENATE("Pieza de ",M446,"inX",N446,"inX",P446,"_Pies"),CONCATENATE("Rollizo de ",O446,"''ØX",P446,"_Pies"))</f>
        <v>Pieza de 2inX6inX11_Pies</v>
      </c>
      <c r="E446" s="127" t="s">
        <v>137</v>
      </c>
      <c r="F446" s="128">
        <v>2</v>
      </c>
      <c r="G446" s="124"/>
      <c r="H446" s="129">
        <v>1.5</v>
      </c>
      <c r="I446" s="129">
        <v>5.5</v>
      </c>
      <c r="J446" s="129">
        <v>127.95</v>
      </c>
      <c r="K446" s="129">
        <f>+L446*12</f>
        <v>132</v>
      </c>
      <c r="L446" s="130">
        <f>ROUNDUP(J446/12,0)</f>
        <v>11</v>
      </c>
      <c r="M446" s="129">
        <v>2</v>
      </c>
      <c r="N446" s="129">
        <v>6</v>
      </c>
      <c r="O446" s="124"/>
      <c r="P446" s="130">
        <f>+L446</f>
        <v>11</v>
      </c>
      <c r="Q446" s="131">
        <f t="shared" si="92"/>
        <v>22</v>
      </c>
    </row>
    <row r="447" spans="1:17" ht="16.5">
      <c r="A447" s="468"/>
      <c r="B447" s="124" t="s">
        <v>314</v>
      </c>
      <c r="C447" s="125"/>
      <c r="D447" s="126" t="str">
        <f>+IF(_xlfn.NUMBERVALUE(O447)=0,CONCATENATE("Pieza de ",M447,"inX",N447,"inX",P447,"_Pies"),CONCATENATE("Rollizo de ",O447,"''ØX",P447,"_Pies"))</f>
        <v>Pieza de 2inX6inX7_Pies</v>
      </c>
      <c r="E447" s="127" t="s">
        <v>137</v>
      </c>
      <c r="F447" s="128">
        <v>4</v>
      </c>
      <c r="G447" s="124"/>
      <c r="H447" s="129">
        <v>1.5</v>
      </c>
      <c r="I447" s="129">
        <v>5.5</v>
      </c>
      <c r="J447" s="129">
        <v>80.31</v>
      </c>
      <c r="K447" s="129">
        <f>+L447*12</f>
        <v>84</v>
      </c>
      <c r="L447" s="130">
        <f>ROUNDUP(J447/12,0)</f>
        <v>7</v>
      </c>
      <c r="M447" s="129">
        <v>2</v>
      </c>
      <c r="N447" s="129">
        <v>6</v>
      </c>
      <c r="O447" s="124"/>
      <c r="P447" s="130">
        <f>+L447</f>
        <v>7</v>
      </c>
      <c r="Q447" s="131">
        <f t="shared" si="92"/>
        <v>28</v>
      </c>
    </row>
    <row r="448" spans="1:17" ht="16.5">
      <c r="A448" s="468"/>
      <c r="B448" s="124" t="s">
        <v>396</v>
      </c>
      <c r="C448" s="125"/>
      <c r="D448" s="126" t="str">
        <f t="shared" si="84"/>
        <v>Pieza de 2inX2inX11_Pies</v>
      </c>
      <c r="E448" s="127" t="s">
        <v>137</v>
      </c>
      <c r="F448" s="128">
        <v>8</v>
      </c>
      <c r="G448" s="124"/>
      <c r="H448" s="129">
        <v>1.5</v>
      </c>
      <c r="I448" s="129">
        <v>1.5</v>
      </c>
      <c r="J448" s="129">
        <v>127.95</v>
      </c>
      <c r="K448" s="129">
        <f t="shared" si="89"/>
        <v>132</v>
      </c>
      <c r="L448" s="130">
        <f t="shared" si="90"/>
        <v>11</v>
      </c>
      <c r="M448" s="129">
        <v>2</v>
      </c>
      <c r="N448" s="129">
        <v>2</v>
      </c>
      <c r="O448" s="124"/>
      <c r="P448" s="130">
        <f t="shared" si="91"/>
        <v>11</v>
      </c>
      <c r="Q448" s="131">
        <f t="shared" si="92"/>
        <v>29.333333333333332</v>
      </c>
    </row>
    <row r="449" spans="1:17" ht="17.25" thickBot="1">
      <c r="A449" s="469"/>
      <c r="B449" s="133" t="s">
        <v>397</v>
      </c>
      <c r="C449" s="134"/>
      <c r="D449" s="135" t="str">
        <f t="shared" si="84"/>
        <v>Pieza de 2inX2inX7_Pies</v>
      </c>
      <c r="E449" s="136" t="s">
        <v>137</v>
      </c>
      <c r="F449" s="137">
        <v>8</v>
      </c>
      <c r="G449" s="133"/>
      <c r="H449" s="138">
        <v>1.5</v>
      </c>
      <c r="I449" s="138">
        <v>1.5</v>
      </c>
      <c r="J449" s="138">
        <v>80.31</v>
      </c>
      <c r="K449" s="138">
        <f t="shared" si="89"/>
        <v>84</v>
      </c>
      <c r="L449" s="139">
        <f t="shared" si="90"/>
        <v>7</v>
      </c>
      <c r="M449" s="138">
        <v>2</v>
      </c>
      <c r="N449" s="138">
        <v>2</v>
      </c>
      <c r="O449" s="133"/>
      <c r="P449" s="139">
        <f t="shared" si="91"/>
        <v>7</v>
      </c>
      <c r="Q449" s="140">
        <f t="shared" si="92"/>
        <v>18.666666666666668</v>
      </c>
    </row>
    <row r="450" spans="1:17" ht="16.5" thickBot="1">
      <c r="A450" s="438" t="s">
        <v>142</v>
      </c>
      <c r="B450" s="439"/>
      <c r="C450" s="439"/>
      <c r="D450" s="439"/>
      <c r="E450" s="439"/>
      <c r="F450" s="440"/>
      <c r="G450" s="441"/>
      <c r="H450" s="442"/>
      <c r="I450" s="442"/>
      <c r="J450" s="442"/>
      <c r="K450" s="442"/>
      <c r="L450" s="443"/>
      <c r="M450" s="441"/>
      <c r="N450" s="442"/>
      <c r="O450" s="442"/>
      <c r="P450" s="443"/>
      <c r="Q450" s="141">
        <f>+SUM(Q451:Q461)</f>
        <v>674</v>
      </c>
    </row>
    <row r="451" spans="1:17" ht="16.5">
      <c r="A451" s="453"/>
      <c r="B451" s="116" t="s">
        <v>398</v>
      </c>
      <c r="C451" s="117"/>
      <c r="D451" s="118" t="str">
        <f t="shared" ref="D451:D461" si="93">+IF(_xlfn.NUMBERVALUE(O451)=0,CONCATENATE("Pieza de ",M451,"inX",N451,"inX",P451,"_Pies"),CONCATENATE("Rollizo de ",O451,"''ØX",P451,"_Pies"))</f>
        <v>Pieza de 2inX6inX16_Pies</v>
      </c>
      <c r="E451" s="119" t="s">
        <v>137</v>
      </c>
      <c r="F451" s="120">
        <v>9</v>
      </c>
      <c r="G451" s="116"/>
      <c r="H451" s="121">
        <v>1.5</v>
      </c>
      <c r="I451" s="121">
        <v>5.5</v>
      </c>
      <c r="J451" s="121">
        <v>188.19</v>
      </c>
      <c r="K451" s="121">
        <f t="shared" ref="K451:K461" si="94">+L451*12</f>
        <v>192</v>
      </c>
      <c r="L451" s="122">
        <f t="shared" ref="L451:L461" si="95">ROUNDUP(J451/12,0)</f>
        <v>16</v>
      </c>
      <c r="M451" s="121">
        <v>2</v>
      </c>
      <c r="N451" s="121">
        <v>6</v>
      </c>
      <c r="O451" s="116"/>
      <c r="P451" s="122">
        <f t="shared" ref="P451:P461" si="96">+L451</f>
        <v>16</v>
      </c>
      <c r="Q451" s="123">
        <f t="shared" ref="Q451:Q461" si="97">F451*M451*N451*P451/12</f>
        <v>144</v>
      </c>
    </row>
    <row r="452" spans="1:17" ht="16.5">
      <c r="A452" s="455"/>
      <c r="B452" s="142" t="s">
        <v>399</v>
      </c>
      <c r="C452" s="143"/>
      <c r="D452" s="144" t="str">
        <f t="shared" si="93"/>
        <v>Pieza de 2inX6inX15_Pies</v>
      </c>
      <c r="E452" s="145" t="s">
        <v>137</v>
      </c>
      <c r="F452" s="146">
        <v>8</v>
      </c>
      <c r="G452" s="142"/>
      <c r="H452" s="147">
        <v>1.5</v>
      </c>
      <c r="I452" s="147">
        <v>5.5</v>
      </c>
      <c r="J452" s="147">
        <v>170.47</v>
      </c>
      <c r="K452" s="147">
        <f t="shared" si="94"/>
        <v>180</v>
      </c>
      <c r="L452" s="148">
        <f t="shared" si="95"/>
        <v>15</v>
      </c>
      <c r="M452" s="147">
        <v>2</v>
      </c>
      <c r="N452" s="147">
        <v>6</v>
      </c>
      <c r="O452" s="142"/>
      <c r="P452" s="148">
        <f t="shared" si="96"/>
        <v>15</v>
      </c>
      <c r="Q452" s="150">
        <f t="shared" si="97"/>
        <v>120</v>
      </c>
    </row>
    <row r="453" spans="1:17" ht="16.5">
      <c r="A453" s="455"/>
      <c r="B453" s="142" t="s">
        <v>400</v>
      </c>
      <c r="C453" s="143"/>
      <c r="D453" s="144" t="str">
        <f t="shared" si="93"/>
        <v>Pieza de 2inX6inX9_Pies</v>
      </c>
      <c r="E453" s="145" t="s">
        <v>137</v>
      </c>
      <c r="F453" s="146">
        <v>4</v>
      </c>
      <c r="G453" s="142"/>
      <c r="H453" s="147">
        <v>1.5</v>
      </c>
      <c r="I453" s="147">
        <v>5.5</v>
      </c>
      <c r="J453" s="147">
        <v>100.78</v>
      </c>
      <c r="K453" s="147">
        <f t="shared" si="94"/>
        <v>108</v>
      </c>
      <c r="L453" s="148">
        <f t="shared" si="95"/>
        <v>9</v>
      </c>
      <c r="M453" s="147">
        <v>2</v>
      </c>
      <c r="N453" s="147">
        <v>6</v>
      </c>
      <c r="O453" s="142"/>
      <c r="P453" s="148">
        <f t="shared" si="96"/>
        <v>9</v>
      </c>
      <c r="Q453" s="150">
        <f t="shared" si="97"/>
        <v>36</v>
      </c>
    </row>
    <row r="454" spans="1:17" ht="16.5">
      <c r="A454" s="455"/>
      <c r="B454" s="142" t="s">
        <v>401</v>
      </c>
      <c r="C454" s="143"/>
      <c r="D454" s="144" t="str">
        <f t="shared" si="93"/>
        <v>Pieza de 2inX6inX12_Pies</v>
      </c>
      <c r="E454" s="145" t="s">
        <v>137</v>
      </c>
      <c r="F454" s="146">
        <v>4</v>
      </c>
      <c r="G454" s="142"/>
      <c r="H454" s="147">
        <v>1.5</v>
      </c>
      <c r="I454" s="147">
        <v>5.5</v>
      </c>
      <c r="J454" s="147">
        <v>140.16</v>
      </c>
      <c r="K454" s="147">
        <f t="shared" si="94"/>
        <v>144</v>
      </c>
      <c r="L454" s="148">
        <f t="shared" si="95"/>
        <v>12</v>
      </c>
      <c r="M454" s="147">
        <v>2</v>
      </c>
      <c r="N454" s="147">
        <v>6</v>
      </c>
      <c r="O454" s="142"/>
      <c r="P454" s="148">
        <f t="shared" si="96"/>
        <v>12</v>
      </c>
      <c r="Q454" s="150">
        <f t="shared" si="97"/>
        <v>48</v>
      </c>
    </row>
    <row r="455" spans="1:17" ht="16.5">
      <c r="A455" s="455"/>
      <c r="B455" s="142" t="s">
        <v>402</v>
      </c>
      <c r="C455" s="143"/>
      <c r="D455" s="144" t="str">
        <f t="shared" si="93"/>
        <v>Pieza de 2inX6inX14_Pies</v>
      </c>
      <c r="E455" s="145" t="s">
        <v>137</v>
      </c>
      <c r="F455" s="146">
        <v>9</v>
      </c>
      <c r="G455" s="142"/>
      <c r="H455" s="147">
        <v>1.5</v>
      </c>
      <c r="I455" s="147">
        <v>5.5</v>
      </c>
      <c r="J455" s="147">
        <v>163.38</v>
      </c>
      <c r="K455" s="147">
        <f t="shared" si="94"/>
        <v>168</v>
      </c>
      <c r="L455" s="148">
        <f t="shared" si="95"/>
        <v>14</v>
      </c>
      <c r="M455" s="147">
        <v>2</v>
      </c>
      <c r="N455" s="147">
        <v>6</v>
      </c>
      <c r="O455" s="142"/>
      <c r="P455" s="148">
        <f t="shared" si="96"/>
        <v>14</v>
      </c>
      <c r="Q455" s="150">
        <f t="shared" si="97"/>
        <v>126</v>
      </c>
    </row>
    <row r="456" spans="1:17" ht="16.5">
      <c r="A456" s="455"/>
      <c r="B456" s="142" t="s">
        <v>403</v>
      </c>
      <c r="C456" s="143"/>
      <c r="D456" s="144" t="str">
        <f t="shared" si="93"/>
        <v>Pieza de 2,5inX2,5inX10_Pies</v>
      </c>
      <c r="E456" s="145" t="s">
        <v>137</v>
      </c>
      <c r="F456" s="146">
        <v>12</v>
      </c>
      <c r="G456" s="142"/>
      <c r="H456" s="147">
        <v>2</v>
      </c>
      <c r="I456" s="147">
        <v>2</v>
      </c>
      <c r="J456" s="147">
        <v>116</v>
      </c>
      <c r="K456" s="147">
        <f t="shared" si="94"/>
        <v>120</v>
      </c>
      <c r="L456" s="148">
        <f t="shared" si="95"/>
        <v>10</v>
      </c>
      <c r="M456" s="147">
        <v>2.5</v>
      </c>
      <c r="N456" s="147">
        <v>2.5</v>
      </c>
      <c r="O456" s="142"/>
      <c r="P456" s="148">
        <f t="shared" si="96"/>
        <v>10</v>
      </c>
      <c r="Q456" s="150">
        <f t="shared" si="97"/>
        <v>62.5</v>
      </c>
    </row>
    <row r="457" spans="1:17" ht="16.5">
      <c r="A457" s="455"/>
      <c r="B457" s="142" t="s">
        <v>404</v>
      </c>
      <c r="C457" s="143"/>
      <c r="D457" s="144" t="str">
        <f t="shared" si="93"/>
        <v>Pieza de 2,5inX2,5inX8_Pies</v>
      </c>
      <c r="E457" s="145" t="s">
        <v>137</v>
      </c>
      <c r="F457" s="146">
        <v>4</v>
      </c>
      <c r="G457" s="142"/>
      <c r="H457" s="147">
        <v>2</v>
      </c>
      <c r="I457" s="147">
        <v>2</v>
      </c>
      <c r="J457" s="147">
        <v>86.61</v>
      </c>
      <c r="K457" s="147">
        <f t="shared" si="94"/>
        <v>96</v>
      </c>
      <c r="L457" s="148">
        <f t="shared" si="95"/>
        <v>8</v>
      </c>
      <c r="M457" s="147">
        <v>2.5</v>
      </c>
      <c r="N457" s="147">
        <v>2.5</v>
      </c>
      <c r="O457" s="142"/>
      <c r="P457" s="148">
        <f t="shared" si="96"/>
        <v>8</v>
      </c>
      <c r="Q457" s="150">
        <f t="shared" si="97"/>
        <v>16.666666666666668</v>
      </c>
    </row>
    <row r="458" spans="1:17" ht="16.5">
      <c r="A458" s="455"/>
      <c r="B458" s="142" t="s">
        <v>405</v>
      </c>
      <c r="C458" s="143"/>
      <c r="D458" s="144" t="str">
        <f t="shared" si="93"/>
        <v>Pieza de 2,5inX2,5inX9_Pies</v>
      </c>
      <c r="E458" s="145" t="s">
        <v>137</v>
      </c>
      <c r="F458" s="146">
        <v>8</v>
      </c>
      <c r="G458" s="142"/>
      <c r="H458" s="147">
        <v>2</v>
      </c>
      <c r="I458" s="147">
        <v>2</v>
      </c>
      <c r="J458" s="147">
        <v>96.85</v>
      </c>
      <c r="K458" s="147">
        <f t="shared" si="94"/>
        <v>108</v>
      </c>
      <c r="L458" s="148">
        <f t="shared" si="95"/>
        <v>9</v>
      </c>
      <c r="M458" s="147">
        <v>2.5</v>
      </c>
      <c r="N458" s="147">
        <v>2.5</v>
      </c>
      <c r="O458" s="142"/>
      <c r="P458" s="148">
        <f t="shared" si="96"/>
        <v>9</v>
      </c>
      <c r="Q458" s="150">
        <f t="shared" si="97"/>
        <v>37.5</v>
      </c>
    </row>
    <row r="459" spans="1:17" ht="16.5">
      <c r="A459" s="455"/>
      <c r="B459" s="142" t="s">
        <v>406</v>
      </c>
      <c r="C459" s="143"/>
      <c r="D459" s="144" t="str">
        <f t="shared" si="93"/>
        <v>Pieza de 2,5inX2,5inX8_Pies</v>
      </c>
      <c r="E459" s="145" t="s">
        <v>137</v>
      </c>
      <c r="F459" s="146">
        <v>8</v>
      </c>
      <c r="G459" s="142"/>
      <c r="H459" s="147">
        <v>2</v>
      </c>
      <c r="I459" s="147">
        <v>2</v>
      </c>
      <c r="J459" s="147">
        <v>86.61</v>
      </c>
      <c r="K459" s="147">
        <f t="shared" si="94"/>
        <v>96</v>
      </c>
      <c r="L459" s="148">
        <f t="shared" si="95"/>
        <v>8</v>
      </c>
      <c r="M459" s="147">
        <v>2.5</v>
      </c>
      <c r="N459" s="147">
        <v>2.5</v>
      </c>
      <c r="O459" s="142"/>
      <c r="P459" s="148">
        <f t="shared" si="96"/>
        <v>8</v>
      </c>
      <c r="Q459" s="150">
        <f t="shared" si="97"/>
        <v>33.333333333333336</v>
      </c>
    </row>
    <row r="460" spans="1:17" ht="16.5">
      <c r="A460" s="455"/>
      <c r="B460" s="142" t="s">
        <v>407</v>
      </c>
      <c r="C460" s="143"/>
      <c r="D460" s="144" t="str">
        <f t="shared" si="93"/>
        <v>Pieza de 2,5inX2,5inX8_Pies</v>
      </c>
      <c r="E460" s="145" t="s">
        <v>137</v>
      </c>
      <c r="F460" s="146">
        <v>6</v>
      </c>
      <c r="G460" s="142"/>
      <c r="H460" s="147">
        <v>2</v>
      </c>
      <c r="I460" s="147">
        <v>2</v>
      </c>
      <c r="J460" s="147">
        <v>95.28</v>
      </c>
      <c r="K460" s="147">
        <f t="shared" si="94"/>
        <v>96</v>
      </c>
      <c r="L460" s="148">
        <f t="shared" si="95"/>
        <v>8</v>
      </c>
      <c r="M460" s="147">
        <v>2.5</v>
      </c>
      <c r="N460" s="147">
        <v>2.5</v>
      </c>
      <c r="O460" s="142"/>
      <c r="P460" s="148">
        <f t="shared" si="96"/>
        <v>8</v>
      </c>
      <c r="Q460" s="150">
        <f t="shared" si="97"/>
        <v>25</v>
      </c>
    </row>
    <row r="461" spans="1:17" ht="17.25" thickBot="1">
      <c r="A461" s="454"/>
      <c r="B461" s="166" t="s">
        <v>408</v>
      </c>
      <c r="C461" s="167"/>
      <c r="D461" s="168" t="str">
        <f t="shared" si="93"/>
        <v>Pieza de 2,5inX2,5inX8_Pies</v>
      </c>
      <c r="E461" s="169" t="s">
        <v>137</v>
      </c>
      <c r="F461" s="170">
        <v>6</v>
      </c>
      <c r="G461" s="166"/>
      <c r="H461" s="171">
        <v>2</v>
      </c>
      <c r="I461" s="171">
        <v>2</v>
      </c>
      <c r="J461" s="171">
        <v>84.65</v>
      </c>
      <c r="K461" s="171">
        <f t="shared" si="94"/>
        <v>96</v>
      </c>
      <c r="L461" s="172">
        <f t="shared" si="95"/>
        <v>8</v>
      </c>
      <c r="M461" s="171">
        <v>2.5</v>
      </c>
      <c r="N461" s="171">
        <v>2.5</v>
      </c>
      <c r="O461" s="166"/>
      <c r="P461" s="172">
        <f t="shared" si="96"/>
        <v>8</v>
      </c>
      <c r="Q461" s="173">
        <f t="shared" si="97"/>
        <v>25</v>
      </c>
    </row>
    <row r="462" spans="1:17" ht="16.5" thickBot="1">
      <c r="A462" s="419" t="s">
        <v>95</v>
      </c>
      <c r="B462" s="420"/>
      <c r="C462" s="420"/>
      <c r="D462" s="420"/>
      <c r="E462" s="420"/>
      <c r="F462" s="421"/>
      <c r="G462" s="422"/>
      <c r="H462" s="423"/>
      <c r="I462" s="423"/>
      <c r="J462" s="423"/>
      <c r="K462" s="423"/>
      <c r="L462" s="424"/>
      <c r="M462" s="423"/>
      <c r="N462" s="423"/>
      <c r="O462" s="423"/>
      <c r="P462" s="423"/>
      <c r="Q462" s="114">
        <f>+Q463+Q497</f>
        <v>884.66666666666674</v>
      </c>
    </row>
    <row r="463" spans="1:17" ht="16.5" thickBot="1">
      <c r="A463" s="444" t="s">
        <v>8</v>
      </c>
      <c r="B463" s="445"/>
      <c r="C463" s="445"/>
      <c r="D463" s="445"/>
      <c r="E463" s="445"/>
      <c r="F463" s="446"/>
      <c r="G463" s="447"/>
      <c r="H463" s="448"/>
      <c r="I463" s="448"/>
      <c r="J463" s="448"/>
      <c r="K463" s="448"/>
      <c r="L463" s="449"/>
      <c r="M463" s="448"/>
      <c r="N463" s="448"/>
      <c r="O463" s="448"/>
      <c r="P463" s="448"/>
      <c r="Q463" s="115">
        <f>+SUM(Q464:Q496)</f>
        <v>714.66666666666674</v>
      </c>
    </row>
    <row r="464" spans="1:17" ht="16.5">
      <c r="A464" s="450">
        <v>1</v>
      </c>
      <c r="B464" s="116" t="s">
        <v>323</v>
      </c>
      <c r="C464" s="117"/>
      <c r="D464" s="118" t="str">
        <f t="shared" ref="D464:D496" si="98">+IF(_xlfn.NUMBERVALUE(O464)=0,CONCATENATE("Pieza de ",M464,"inX",N464,"inX",P464,"_Pies"),CONCATENATE("Rollizo de ",O464,"''ØX",P464,"_Pies"))</f>
        <v>Pieza de 2inX4inX13_Pies</v>
      </c>
      <c r="E464" s="119" t="s">
        <v>137</v>
      </c>
      <c r="F464" s="120">
        <v>4</v>
      </c>
      <c r="G464" s="116"/>
      <c r="H464" s="121">
        <v>1.5</v>
      </c>
      <c r="I464" s="121">
        <v>3.5</v>
      </c>
      <c r="J464" s="121">
        <v>150.38999999999999</v>
      </c>
      <c r="K464" s="121">
        <f t="shared" ref="K464:K476" si="99">+L464*12</f>
        <v>156</v>
      </c>
      <c r="L464" s="122">
        <f t="shared" ref="L464:L476" si="100">ROUNDUP(J464/12,0)</f>
        <v>13</v>
      </c>
      <c r="M464" s="121">
        <v>2</v>
      </c>
      <c r="N464" s="121">
        <v>4</v>
      </c>
      <c r="O464" s="116"/>
      <c r="P464" s="122">
        <f t="shared" ref="P464:P476" si="101">+L464</f>
        <v>13</v>
      </c>
      <c r="Q464" s="123">
        <f t="shared" ref="Q464:Q496" si="102">F464*M464*N464*P464/12</f>
        <v>34.666666666666664</v>
      </c>
    </row>
    <row r="465" spans="1:17" ht="16.5">
      <c r="A465" s="451"/>
      <c r="B465" s="124" t="s">
        <v>390</v>
      </c>
      <c r="C465" s="125"/>
      <c r="D465" s="126" t="str">
        <f t="shared" si="98"/>
        <v>Pieza de 2inX6inX13_Pies</v>
      </c>
      <c r="E465" s="127" t="s">
        <v>137</v>
      </c>
      <c r="F465" s="128">
        <v>1</v>
      </c>
      <c r="G465" s="124"/>
      <c r="H465" s="129">
        <v>1.5</v>
      </c>
      <c r="I465" s="129">
        <v>5.5</v>
      </c>
      <c r="J465" s="129">
        <v>150.38999999999999</v>
      </c>
      <c r="K465" s="129">
        <f t="shared" si="99"/>
        <v>156</v>
      </c>
      <c r="L465" s="130">
        <f t="shared" si="100"/>
        <v>13</v>
      </c>
      <c r="M465" s="129">
        <v>2</v>
      </c>
      <c r="N465" s="129">
        <v>6</v>
      </c>
      <c r="O465" s="124"/>
      <c r="P465" s="130">
        <f t="shared" si="101"/>
        <v>13</v>
      </c>
      <c r="Q465" s="131">
        <f t="shared" si="102"/>
        <v>13</v>
      </c>
    </row>
    <row r="466" spans="1:17" ht="16.5">
      <c r="A466" s="451"/>
      <c r="B466" s="124" t="s">
        <v>391</v>
      </c>
      <c r="C466" s="125"/>
      <c r="D466" s="126" t="str">
        <f t="shared" si="98"/>
        <v>Pieza de 2inX4inX8_Pies</v>
      </c>
      <c r="E466" s="127" t="s">
        <v>137</v>
      </c>
      <c r="F466" s="128">
        <v>12</v>
      </c>
      <c r="G466" s="124"/>
      <c r="H466" s="129">
        <v>1.5</v>
      </c>
      <c r="I466" s="129">
        <v>3.5</v>
      </c>
      <c r="J466" s="132">
        <v>91.34</v>
      </c>
      <c r="K466" s="129">
        <f t="shared" si="99"/>
        <v>96</v>
      </c>
      <c r="L466" s="130">
        <f t="shared" si="100"/>
        <v>8</v>
      </c>
      <c r="M466" s="129">
        <v>2</v>
      </c>
      <c r="N466" s="129">
        <v>4</v>
      </c>
      <c r="O466" s="124"/>
      <c r="P466" s="130">
        <f t="shared" si="101"/>
        <v>8</v>
      </c>
      <c r="Q466" s="131">
        <f t="shared" si="102"/>
        <v>64</v>
      </c>
    </row>
    <row r="467" spans="1:17" ht="16.5">
      <c r="A467" s="451"/>
      <c r="B467" s="124" t="s">
        <v>392</v>
      </c>
      <c r="C467" s="125"/>
      <c r="D467" s="126" t="str">
        <f t="shared" si="98"/>
        <v>Pieza de 2inX4inX1_Pies</v>
      </c>
      <c r="E467" s="127" t="s">
        <v>137</v>
      </c>
      <c r="F467" s="128">
        <v>10</v>
      </c>
      <c r="G467" s="124"/>
      <c r="H467" s="129">
        <v>1.5</v>
      </c>
      <c r="I467" s="129">
        <v>3.5</v>
      </c>
      <c r="J467" s="129">
        <v>9.4499999999999993</v>
      </c>
      <c r="K467" s="129">
        <f t="shared" si="99"/>
        <v>12</v>
      </c>
      <c r="L467" s="130">
        <f t="shared" si="100"/>
        <v>1</v>
      </c>
      <c r="M467" s="129">
        <v>2</v>
      </c>
      <c r="N467" s="129">
        <v>4</v>
      </c>
      <c r="O467" s="124"/>
      <c r="P467" s="130">
        <f t="shared" si="101"/>
        <v>1</v>
      </c>
      <c r="Q467" s="131">
        <f t="shared" si="102"/>
        <v>6.666666666666667</v>
      </c>
    </row>
    <row r="468" spans="1:17" ht="16.5">
      <c r="A468" s="451"/>
      <c r="B468" s="124" t="s">
        <v>393</v>
      </c>
      <c r="C468" s="125"/>
      <c r="D468" s="126" t="str">
        <f t="shared" si="98"/>
        <v>Pieza de 2inX4inX2_Pies</v>
      </c>
      <c r="E468" s="127" t="s">
        <v>137</v>
      </c>
      <c r="F468" s="128">
        <v>38</v>
      </c>
      <c r="G468" s="124"/>
      <c r="H468" s="129">
        <v>1.5</v>
      </c>
      <c r="I468" s="129">
        <v>3.5</v>
      </c>
      <c r="J468" s="129">
        <v>14.57</v>
      </c>
      <c r="K468" s="129">
        <f t="shared" si="99"/>
        <v>24</v>
      </c>
      <c r="L468" s="130">
        <f t="shared" si="100"/>
        <v>2</v>
      </c>
      <c r="M468" s="129">
        <v>2</v>
      </c>
      <c r="N468" s="129">
        <v>4</v>
      </c>
      <c r="O468" s="124"/>
      <c r="P468" s="130">
        <f t="shared" si="101"/>
        <v>2</v>
      </c>
      <c r="Q468" s="131">
        <f t="shared" si="102"/>
        <v>50.666666666666664</v>
      </c>
    </row>
    <row r="469" spans="1:17" ht="16.5">
      <c r="A469" s="451"/>
      <c r="B469" s="124" t="s">
        <v>293</v>
      </c>
      <c r="C469" s="125"/>
      <c r="D469" s="126" t="str">
        <f t="shared" si="98"/>
        <v>Pieza de 2inX4inX13_Pies</v>
      </c>
      <c r="E469" s="127" t="s">
        <v>137</v>
      </c>
      <c r="F469" s="128">
        <v>1</v>
      </c>
      <c r="G469" s="124"/>
      <c r="H469" s="129">
        <v>1.5</v>
      </c>
      <c r="I469" s="129">
        <v>3.5</v>
      </c>
      <c r="J469" s="129">
        <v>152.76</v>
      </c>
      <c r="K469" s="129">
        <f t="shared" si="99"/>
        <v>156</v>
      </c>
      <c r="L469" s="130">
        <f t="shared" si="100"/>
        <v>13</v>
      </c>
      <c r="M469" s="129">
        <v>2</v>
      </c>
      <c r="N469" s="129">
        <v>4</v>
      </c>
      <c r="O469" s="124"/>
      <c r="P469" s="130">
        <f t="shared" si="101"/>
        <v>13</v>
      </c>
      <c r="Q469" s="131">
        <f t="shared" si="102"/>
        <v>8.6666666666666661</v>
      </c>
    </row>
    <row r="470" spans="1:17" ht="17.25" thickBot="1">
      <c r="A470" s="452"/>
      <c r="B470" s="133" t="s">
        <v>366</v>
      </c>
      <c r="C470" s="134"/>
      <c r="D470" s="135" t="str">
        <f t="shared" si="98"/>
        <v>Pieza de 2inX4inX3_Pies</v>
      </c>
      <c r="E470" s="136" t="s">
        <v>137</v>
      </c>
      <c r="F470" s="137">
        <v>12</v>
      </c>
      <c r="G470" s="133"/>
      <c r="H470" s="138">
        <v>1.5</v>
      </c>
      <c r="I470" s="138">
        <v>3.5</v>
      </c>
      <c r="J470" s="138">
        <v>25.16</v>
      </c>
      <c r="K470" s="138">
        <f t="shared" si="99"/>
        <v>36</v>
      </c>
      <c r="L470" s="139">
        <f t="shared" si="100"/>
        <v>3</v>
      </c>
      <c r="M470" s="138">
        <v>2</v>
      </c>
      <c r="N470" s="138">
        <v>4</v>
      </c>
      <c r="O470" s="133"/>
      <c r="P470" s="139">
        <f t="shared" si="101"/>
        <v>3</v>
      </c>
      <c r="Q470" s="140">
        <f t="shared" si="102"/>
        <v>24</v>
      </c>
    </row>
    <row r="471" spans="1:17" ht="16.5">
      <c r="A471" s="436">
        <v>2</v>
      </c>
      <c r="B471" s="142" t="s">
        <v>323</v>
      </c>
      <c r="C471" s="143"/>
      <c r="D471" s="144" t="str">
        <f t="shared" si="98"/>
        <v>Pieza de 2inX4inX8_Pies</v>
      </c>
      <c r="E471" s="145" t="s">
        <v>137</v>
      </c>
      <c r="F471" s="146">
        <v>1</v>
      </c>
      <c r="G471" s="142"/>
      <c r="H471" s="147">
        <v>1.5</v>
      </c>
      <c r="I471" s="147">
        <v>3.5</v>
      </c>
      <c r="J471" s="147">
        <v>88.19</v>
      </c>
      <c r="K471" s="147">
        <f t="shared" si="99"/>
        <v>96</v>
      </c>
      <c r="L471" s="148">
        <f t="shared" si="100"/>
        <v>8</v>
      </c>
      <c r="M471" s="147">
        <v>2</v>
      </c>
      <c r="N471" s="147">
        <v>4</v>
      </c>
      <c r="O471" s="142"/>
      <c r="P471" s="148">
        <f t="shared" si="101"/>
        <v>8</v>
      </c>
      <c r="Q471" s="150">
        <f t="shared" si="102"/>
        <v>5.333333333333333</v>
      </c>
    </row>
    <row r="472" spans="1:17" ht="16.5">
      <c r="A472" s="436"/>
      <c r="B472" s="124" t="s">
        <v>390</v>
      </c>
      <c r="C472" s="125"/>
      <c r="D472" s="126" t="str">
        <f t="shared" si="98"/>
        <v>Pieza de 2inX6inX14_Pies</v>
      </c>
      <c r="E472" s="127" t="s">
        <v>137</v>
      </c>
      <c r="F472" s="128">
        <v>1</v>
      </c>
      <c r="G472" s="124"/>
      <c r="H472" s="129">
        <v>1.5</v>
      </c>
      <c r="I472" s="129">
        <v>5.5</v>
      </c>
      <c r="J472" s="129">
        <v>157.08000000000001</v>
      </c>
      <c r="K472" s="129">
        <f t="shared" si="99"/>
        <v>168</v>
      </c>
      <c r="L472" s="130">
        <f t="shared" si="100"/>
        <v>14</v>
      </c>
      <c r="M472" s="129">
        <v>2</v>
      </c>
      <c r="N472" s="129">
        <v>6</v>
      </c>
      <c r="O472" s="124"/>
      <c r="P472" s="130">
        <f t="shared" si="101"/>
        <v>14</v>
      </c>
      <c r="Q472" s="131">
        <f t="shared" si="102"/>
        <v>14</v>
      </c>
    </row>
    <row r="473" spans="1:17" ht="16.5">
      <c r="A473" s="436"/>
      <c r="B473" s="142" t="s">
        <v>409</v>
      </c>
      <c r="C473" s="125"/>
      <c r="D473" s="126" t="str">
        <f t="shared" si="98"/>
        <v>Pieza de 2inX4inX13_Pies</v>
      </c>
      <c r="E473" s="127" t="s">
        <v>137</v>
      </c>
      <c r="F473" s="128">
        <v>1</v>
      </c>
      <c r="G473" s="124"/>
      <c r="H473" s="129">
        <v>1.5</v>
      </c>
      <c r="I473" s="129">
        <v>3.5</v>
      </c>
      <c r="J473" s="129">
        <v>154.33000000000001</v>
      </c>
      <c r="K473" s="129">
        <f t="shared" si="99"/>
        <v>156</v>
      </c>
      <c r="L473" s="130">
        <f t="shared" si="100"/>
        <v>13</v>
      </c>
      <c r="M473" s="129">
        <v>2</v>
      </c>
      <c r="N473" s="129">
        <v>4</v>
      </c>
      <c r="O473" s="124"/>
      <c r="P473" s="130">
        <f t="shared" si="101"/>
        <v>13</v>
      </c>
      <c r="Q473" s="131">
        <f t="shared" si="102"/>
        <v>8.6666666666666661</v>
      </c>
    </row>
    <row r="474" spans="1:17" ht="16.5">
      <c r="A474" s="436"/>
      <c r="B474" s="124" t="s">
        <v>391</v>
      </c>
      <c r="C474" s="125"/>
      <c r="D474" s="126" t="str">
        <f t="shared" si="98"/>
        <v>Pieza de 2inX4inX8_Pies</v>
      </c>
      <c r="E474" s="127" t="s">
        <v>137</v>
      </c>
      <c r="F474" s="128">
        <v>11</v>
      </c>
      <c r="G474" s="124"/>
      <c r="H474" s="129">
        <v>1.5</v>
      </c>
      <c r="I474" s="129">
        <v>3.5</v>
      </c>
      <c r="J474" s="129">
        <v>91.34</v>
      </c>
      <c r="K474" s="129">
        <f t="shared" si="99"/>
        <v>96</v>
      </c>
      <c r="L474" s="130">
        <f t="shared" si="100"/>
        <v>8</v>
      </c>
      <c r="M474" s="129">
        <v>2</v>
      </c>
      <c r="N474" s="129">
        <v>4</v>
      </c>
      <c r="O474" s="124"/>
      <c r="P474" s="130">
        <f t="shared" si="101"/>
        <v>8</v>
      </c>
      <c r="Q474" s="131">
        <f t="shared" si="102"/>
        <v>58.666666666666664</v>
      </c>
    </row>
    <row r="475" spans="1:17" ht="16.5">
      <c r="A475" s="436"/>
      <c r="B475" s="124" t="s">
        <v>392</v>
      </c>
      <c r="C475" s="125"/>
      <c r="D475" s="126" t="str">
        <f t="shared" si="98"/>
        <v>Pieza de 2inX4inX1_Pies</v>
      </c>
      <c r="E475" s="127" t="s">
        <v>137</v>
      </c>
      <c r="F475" s="128">
        <v>4</v>
      </c>
      <c r="G475" s="124"/>
      <c r="H475" s="129">
        <v>1.5</v>
      </c>
      <c r="I475" s="129">
        <v>3.5</v>
      </c>
      <c r="J475" s="129">
        <v>4</v>
      </c>
      <c r="K475" s="129">
        <f t="shared" si="99"/>
        <v>12</v>
      </c>
      <c r="L475" s="130">
        <f t="shared" si="100"/>
        <v>1</v>
      </c>
      <c r="M475" s="129">
        <v>2</v>
      </c>
      <c r="N475" s="129">
        <v>4</v>
      </c>
      <c r="O475" s="124"/>
      <c r="P475" s="130">
        <f t="shared" si="101"/>
        <v>1</v>
      </c>
      <c r="Q475" s="131">
        <f t="shared" si="102"/>
        <v>2.6666666666666665</v>
      </c>
    </row>
    <row r="476" spans="1:17" ht="16.5">
      <c r="A476" s="436"/>
      <c r="B476" s="124" t="s">
        <v>393</v>
      </c>
      <c r="C476" s="125"/>
      <c r="D476" s="126" t="str">
        <f t="shared" si="98"/>
        <v>Pieza de 2inX4inX2_Pies</v>
      </c>
      <c r="E476" s="127" t="s">
        <v>137</v>
      </c>
      <c r="F476" s="128">
        <v>20</v>
      </c>
      <c r="G476" s="124"/>
      <c r="H476" s="129">
        <v>1.5</v>
      </c>
      <c r="I476" s="129">
        <v>3.5</v>
      </c>
      <c r="J476" s="129">
        <v>14.57</v>
      </c>
      <c r="K476" s="129">
        <f t="shared" si="99"/>
        <v>24</v>
      </c>
      <c r="L476" s="130">
        <f t="shared" si="100"/>
        <v>2</v>
      </c>
      <c r="M476" s="129">
        <v>2</v>
      </c>
      <c r="N476" s="129">
        <v>4</v>
      </c>
      <c r="O476" s="124"/>
      <c r="P476" s="130">
        <f t="shared" si="101"/>
        <v>2</v>
      </c>
      <c r="Q476" s="131">
        <f t="shared" si="102"/>
        <v>26.666666666666668</v>
      </c>
    </row>
    <row r="477" spans="1:17" ht="16.5">
      <c r="A477" s="436"/>
      <c r="B477" s="124" t="s">
        <v>293</v>
      </c>
      <c r="C477" s="125"/>
      <c r="D477" s="126" t="str">
        <f t="shared" si="98"/>
        <v>Pieza de 2inX4inX13_Pies</v>
      </c>
      <c r="E477" s="127" t="s">
        <v>137</v>
      </c>
      <c r="F477" s="128">
        <v>1</v>
      </c>
      <c r="G477" s="124"/>
      <c r="H477" s="129">
        <v>1.5</v>
      </c>
      <c r="I477" s="129">
        <v>3.5</v>
      </c>
      <c r="J477" s="129">
        <v>152.76</v>
      </c>
      <c r="K477" s="129">
        <f>+L477*12</f>
        <v>156</v>
      </c>
      <c r="L477" s="130">
        <f>ROUNDUP(J477/12,0)</f>
        <v>13</v>
      </c>
      <c r="M477" s="129">
        <v>2</v>
      </c>
      <c r="N477" s="129">
        <v>4</v>
      </c>
      <c r="O477" s="124"/>
      <c r="P477" s="130">
        <f>+L477</f>
        <v>13</v>
      </c>
      <c r="Q477" s="131">
        <f t="shared" si="102"/>
        <v>8.6666666666666661</v>
      </c>
    </row>
    <row r="478" spans="1:17" ht="17.25" thickBot="1">
      <c r="A478" s="437"/>
      <c r="B478" s="133" t="s">
        <v>366</v>
      </c>
      <c r="C478" s="134"/>
      <c r="D478" s="135" t="str">
        <f t="shared" si="98"/>
        <v>Pieza de 2inX4inX3_Pies</v>
      </c>
      <c r="E478" s="136" t="s">
        <v>137</v>
      </c>
      <c r="F478" s="137">
        <v>11</v>
      </c>
      <c r="G478" s="133"/>
      <c r="H478" s="138">
        <v>1.5</v>
      </c>
      <c r="I478" s="138">
        <v>3.5</v>
      </c>
      <c r="J478" s="138">
        <v>25.2</v>
      </c>
      <c r="K478" s="138">
        <f>+L478*12</f>
        <v>36</v>
      </c>
      <c r="L478" s="139">
        <f>ROUNDUP(J478/12,0)</f>
        <v>3</v>
      </c>
      <c r="M478" s="138">
        <v>2</v>
      </c>
      <c r="N478" s="138">
        <v>4</v>
      </c>
      <c r="O478" s="133"/>
      <c r="P478" s="139">
        <f>+L478</f>
        <v>3</v>
      </c>
      <c r="Q478" s="140">
        <f t="shared" si="102"/>
        <v>22</v>
      </c>
    </row>
    <row r="479" spans="1:17" ht="16.5">
      <c r="A479" s="435" t="s">
        <v>410</v>
      </c>
      <c r="B479" s="116" t="s">
        <v>323</v>
      </c>
      <c r="C479" s="117"/>
      <c r="D479" s="118" t="str">
        <f t="shared" si="98"/>
        <v>Pieza de 2inX4inX8_Pies</v>
      </c>
      <c r="E479" s="119" t="s">
        <v>137</v>
      </c>
      <c r="F479" s="120">
        <v>3</v>
      </c>
      <c r="G479" s="116"/>
      <c r="H479" s="121">
        <v>1.5</v>
      </c>
      <c r="I479" s="121">
        <v>3.5</v>
      </c>
      <c r="J479" s="121">
        <v>90.94</v>
      </c>
      <c r="K479" s="121">
        <f t="shared" ref="K479:K496" si="103">+L479*12</f>
        <v>96</v>
      </c>
      <c r="L479" s="122">
        <f t="shared" ref="L479:L496" si="104">ROUNDUP(J479/12,0)</f>
        <v>8</v>
      </c>
      <c r="M479" s="121">
        <v>2</v>
      </c>
      <c r="N479" s="121">
        <v>4</v>
      </c>
      <c r="O479" s="116"/>
      <c r="P479" s="122">
        <f t="shared" ref="P479:P496" si="105">+L479</f>
        <v>8</v>
      </c>
      <c r="Q479" s="123">
        <f t="shared" si="102"/>
        <v>16</v>
      </c>
    </row>
    <row r="480" spans="1:17" ht="16.5">
      <c r="A480" s="436"/>
      <c r="B480" s="124" t="s">
        <v>391</v>
      </c>
      <c r="C480" s="125"/>
      <c r="D480" s="126" t="str">
        <f t="shared" si="98"/>
        <v>Pieza de 2inX4inX8_Pies</v>
      </c>
      <c r="E480" s="127" t="s">
        <v>137</v>
      </c>
      <c r="F480" s="128">
        <v>5</v>
      </c>
      <c r="G480" s="124"/>
      <c r="H480" s="129">
        <v>1.5</v>
      </c>
      <c r="I480" s="129">
        <v>5.5</v>
      </c>
      <c r="J480" s="129">
        <v>91.34</v>
      </c>
      <c r="K480" s="129">
        <f t="shared" si="103"/>
        <v>96</v>
      </c>
      <c r="L480" s="130">
        <f t="shared" si="104"/>
        <v>8</v>
      </c>
      <c r="M480" s="129">
        <v>2</v>
      </c>
      <c r="N480" s="129">
        <v>4</v>
      </c>
      <c r="O480" s="124"/>
      <c r="P480" s="130">
        <f t="shared" si="105"/>
        <v>8</v>
      </c>
      <c r="Q480" s="131">
        <f t="shared" si="102"/>
        <v>26.666666666666668</v>
      </c>
    </row>
    <row r="481" spans="1:17" ht="17.25" thickBot="1">
      <c r="A481" s="437"/>
      <c r="B481" s="133" t="s">
        <v>392</v>
      </c>
      <c r="C481" s="134"/>
      <c r="D481" s="135" t="str">
        <f t="shared" si="98"/>
        <v>Pieza de 2inX4inX3_Pies</v>
      </c>
      <c r="E481" s="136" t="s">
        <v>137</v>
      </c>
      <c r="F481" s="137">
        <v>12</v>
      </c>
      <c r="G481" s="133"/>
      <c r="H481" s="138">
        <v>1.5</v>
      </c>
      <c r="I481" s="138">
        <v>3.5</v>
      </c>
      <c r="J481" s="138">
        <v>30.31</v>
      </c>
      <c r="K481" s="138">
        <f t="shared" si="103"/>
        <v>36</v>
      </c>
      <c r="L481" s="139">
        <f t="shared" si="104"/>
        <v>3</v>
      </c>
      <c r="M481" s="138">
        <v>2</v>
      </c>
      <c r="N481" s="138">
        <v>4</v>
      </c>
      <c r="O481" s="133"/>
      <c r="P481" s="139">
        <f t="shared" si="105"/>
        <v>3</v>
      </c>
      <c r="Q481" s="140">
        <f t="shared" si="102"/>
        <v>24</v>
      </c>
    </row>
    <row r="482" spans="1:17" ht="16.5">
      <c r="A482" s="435" t="s">
        <v>411</v>
      </c>
      <c r="B482" s="116" t="s">
        <v>323</v>
      </c>
      <c r="C482" s="143"/>
      <c r="D482" s="144" t="str">
        <f t="shared" si="98"/>
        <v>Pieza de 2inX4inX5_Pies</v>
      </c>
      <c r="E482" s="145" t="s">
        <v>137</v>
      </c>
      <c r="F482" s="146">
        <v>3</v>
      </c>
      <c r="G482" s="142"/>
      <c r="H482" s="147">
        <v>1.5</v>
      </c>
      <c r="I482" s="147">
        <v>3.5</v>
      </c>
      <c r="J482" s="147">
        <v>58.27</v>
      </c>
      <c r="K482" s="147">
        <f t="shared" si="103"/>
        <v>60</v>
      </c>
      <c r="L482" s="148">
        <f t="shared" si="104"/>
        <v>5</v>
      </c>
      <c r="M482" s="147">
        <v>2</v>
      </c>
      <c r="N482" s="147">
        <v>4</v>
      </c>
      <c r="O482" s="142"/>
      <c r="P482" s="148">
        <f t="shared" si="105"/>
        <v>5</v>
      </c>
      <c r="Q482" s="150">
        <f t="shared" si="102"/>
        <v>10</v>
      </c>
    </row>
    <row r="483" spans="1:17" ht="16.5">
      <c r="A483" s="436"/>
      <c r="B483" s="124" t="s">
        <v>391</v>
      </c>
      <c r="C483" s="125"/>
      <c r="D483" s="126" t="str">
        <f t="shared" si="98"/>
        <v>Pieza de 2inX4inX8_Pies</v>
      </c>
      <c r="E483" s="127" t="s">
        <v>137</v>
      </c>
      <c r="F483" s="128">
        <v>5</v>
      </c>
      <c r="G483" s="124"/>
      <c r="H483" s="129">
        <v>1.5</v>
      </c>
      <c r="I483" s="129">
        <v>3.5</v>
      </c>
      <c r="J483" s="129">
        <v>91.33</v>
      </c>
      <c r="K483" s="129">
        <f t="shared" si="103"/>
        <v>96</v>
      </c>
      <c r="L483" s="130">
        <f t="shared" si="104"/>
        <v>8</v>
      </c>
      <c r="M483" s="129">
        <v>2</v>
      </c>
      <c r="N483" s="129">
        <v>4</v>
      </c>
      <c r="O483" s="124"/>
      <c r="P483" s="130">
        <f t="shared" si="105"/>
        <v>8</v>
      </c>
      <c r="Q483" s="131">
        <f t="shared" si="102"/>
        <v>26.666666666666668</v>
      </c>
    </row>
    <row r="484" spans="1:17" ht="16.5">
      <c r="A484" s="436"/>
      <c r="B484" s="124" t="s">
        <v>392</v>
      </c>
      <c r="C484" s="125"/>
      <c r="D484" s="126" t="str">
        <f t="shared" si="98"/>
        <v>Pieza de 2inX4inX1_Pies</v>
      </c>
      <c r="E484" s="127" t="s">
        <v>137</v>
      </c>
      <c r="F484" s="128">
        <v>4</v>
      </c>
      <c r="G484" s="124"/>
      <c r="H484" s="129">
        <v>1.5</v>
      </c>
      <c r="I484" s="129">
        <v>3.5</v>
      </c>
      <c r="J484" s="129">
        <v>8.2070000000000007</v>
      </c>
      <c r="K484" s="129">
        <f t="shared" si="103"/>
        <v>12</v>
      </c>
      <c r="L484" s="130">
        <f t="shared" si="104"/>
        <v>1</v>
      </c>
      <c r="M484" s="129">
        <v>2</v>
      </c>
      <c r="N484" s="129">
        <v>4</v>
      </c>
      <c r="O484" s="124"/>
      <c r="P484" s="130">
        <f t="shared" si="105"/>
        <v>1</v>
      </c>
      <c r="Q484" s="131">
        <f t="shared" si="102"/>
        <v>2.6666666666666665</v>
      </c>
    </row>
    <row r="485" spans="1:17" ht="17.25" thickBot="1">
      <c r="A485" s="437"/>
      <c r="B485" s="124" t="s">
        <v>393</v>
      </c>
      <c r="C485" s="134"/>
      <c r="D485" s="135" t="str">
        <f t="shared" si="98"/>
        <v>Pieza de 2inX4inX2_Pies</v>
      </c>
      <c r="E485" s="136" t="s">
        <v>137</v>
      </c>
      <c r="F485" s="137">
        <v>12</v>
      </c>
      <c r="G485" s="133"/>
      <c r="H485" s="138">
        <v>1.5</v>
      </c>
      <c r="I485" s="138">
        <v>3.5</v>
      </c>
      <c r="J485" s="138">
        <v>14.57</v>
      </c>
      <c r="K485" s="138">
        <f t="shared" si="103"/>
        <v>24</v>
      </c>
      <c r="L485" s="139">
        <f t="shared" si="104"/>
        <v>2</v>
      </c>
      <c r="M485" s="138">
        <v>2</v>
      </c>
      <c r="N485" s="138">
        <v>4</v>
      </c>
      <c r="O485" s="133"/>
      <c r="P485" s="139">
        <f t="shared" si="105"/>
        <v>2</v>
      </c>
      <c r="Q485" s="140">
        <f t="shared" si="102"/>
        <v>16</v>
      </c>
    </row>
    <row r="486" spans="1:17" ht="16.5">
      <c r="A486" s="435" t="s">
        <v>12</v>
      </c>
      <c r="B486" s="116" t="s">
        <v>323</v>
      </c>
      <c r="C486" s="117"/>
      <c r="D486" s="118" t="str">
        <f t="shared" si="98"/>
        <v>Pieza de 2inX4inX9_Pies</v>
      </c>
      <c r="E486" s="119" t="s">
        <v>137</v>
      </c>
      <c r="F486" s="120">
        <v>5</v>
      </c>
      <c r="G486" s="116"/>
      <c r="H486" s="121">
        <v>1.5</v>
      </c>
      <c r="I486" s="121">
        <v>3.5</v>
      </c>
      <c r="J486" s="121">
        <v>98.03</v>
      </c>
      <c r="K486" s="121">
        <f t="shared" si="103"/>
        <v>108</v>
      </c>
      <c r="L486" s="122">
        <f t="shared" si="104"/>
        <v>9</v>
      </c>
      <c r="M486" s="121">
        <v>2</v>
      </c>
      <c r="N486" s="121">
        <v>4</v>
      </c>
      <c r="O486" s="116"/>
      <c r="P486" s="122">
        <f t="shared" si="105"/>
        <v>9</v>
      </c>
      <c r="Q486" s="123">
        <f t="shared" si="102"/>
        <v>30</v>
      </c>
    </row>
    <row r="487" spans="1:17" ht="16.5">
      <c r="A487" s="436"/>
      <c r="B487" s="124" t="s">
        <v>390</v>
      </c>
      <c r="C487" s="125"/>
      <c r="D487" s="126" t="str">
        <f t="shared" si="98"/>
        <v>Pieza de 2inX6inX9_Pies</v>
      </c>
      <c r="E487" s="127" t="s">
        <v>137</v>
      </c>
      <c r="F487" s="128">
        <v>1</v>
      </c>
      <c r="G487" s="124"/>
      <c r="H487" s="129">
        <v>1.5</v>
      </c>
      <c r="I487" s="129">
        <v>3.5</v>
      </c>
      <c r="J487" s="129">
        <v>98</v>
      </c>
      <c r="K487" s="129">
        <f t="shared" si="103"/>
        <v>108</v>
      </c>
      <c r="L487" s="130">
        <f t="shared" si="104"/>
        <v>9</v>
      </c>
      <c r="M487" s="129">
        <v>2</v>
      </c>
      <c r="N487" s="129">
        <v>6</v>
      </c>
      <c r="O487" s="124"/>
      <c r="P487" s="130">
        <f t="shared" si="105"/>
        <v>9</v>
      </c>
      <c r="Q487" s="131">
        <f t="shared" si="102"/>
        <v>9</v>
      </c>
    </row>
    <row r="488" spans="1:17" ht="16.5">
      <c r="A488" s="436"/>
      <c r="B488" s="124" t="s">
        <v>391</v>
      </c>
      <c r="C488" s="125"/>
      <c r="D488" s="126" t="str">
        <f t="shared" si="98"/>
        <v>Pieza de 2inX4inX8_Pies</v>
      </c>
      <c r="E488" s="127" t="s">
        <v>137</v>
      </c>
      <c r="F488" s="128">
        <v>10</v>
      </c>
      <c r="G488" s="124"/>
      <c r="H488" s="129">
        <v>1.5</v>
      </c>
      <c r="I488" s="129">
        <v>3.5</v>
      </c>
      <c r="J488" s="129">
        <v>91.34</v>
      </c>
      <c r="K488" s="129">
        <f t="shared" si="103"/>
        <v>96</v>
      </c>
      <c r="L488" s="130">
        <f t="shared" si="104"/>
        <v>8</v>
      </c>
      <c r="M488" s="129">
        <v>2</v>
      </c>
      <c r="N488" s="129">
        <v>4</v>
      </c>
      <c r="O488" s="124"/>
      <c r="P488" s="130">
        <f t="shared" si="105"/>
        <v>8</v>
      </c>
      <c r="Q488" s="131">
        <f t="shared" si="102"/>
        <v>53.333333333333336</v>
      </c>
    </row>
    <row r="489" spans="1:17" ht="16.5">
      <c r="A489" s="436"/>
      <c r="B489" s="124" t="s">
        <v>392</v>
      </c>
      <c r="C489" s="125"/>
      <c r="D489" s="126" t="str">
        <f t="shared" si="98"/>
        <v>Pieza de 2inX4inX2_Pies</v>
      </c>
      <c r="E489" s="127" t="s">
        <v>137</v>
      </c>
      <c r="F489" s="128">
        <v>28</v>
      </c>
      <c r="G489" s="124"/>
      <c r="H489" s="129">
        <v>1.5</v>
      </c>
      <c r="I489" s="129">
        <v>3.5</v>
      </c>
      <c r="J489" s="129">
        <v>14.57</v>
      </c>
      <c r="K489" s="129">
        <f t="shared" si="103"/>
        <v>24</v>
      </c>
      <c r="L489" s="130">
        <f t="shared" si="104"/>
        <v>2</v>
      </c>
      <c r="M489" s="129">
        <v>2</v>
      </c>
      <c r="N489" s="129">
        <v>4</v>
      </c>
      <c r="O489" s="124"/>
      <c r="P489" s="130">
        <f t="shared" si="105"/>
        <v>2</v>
      </c>
      <c r="Q489" s="131">
        <f t="shared" si="102"/>
        <v>37.333333333333336</v>
      </c>
    </row>
    <row r="490" spans="1:17" ht="17.25" thickBot="1">
      <c r="A490" s="437"/>
      <c r="B490" s="133" t="s">
        <v>366</v>
      </c>
      <c r="C490" s="134"/>
      <c r="D490" s="135" t="str">
        <f t="shared" si="98"/>
        <v>Pieza de 2inX4inX3_Pies</v>
      </c>
      <c r="E490" s="136" t="s">
        <v>137</v>
      </c>
      <c r="F490" s="137">
        <v>9</v>
      </c>
      <c r="G490" s="133"/>
      <c r="H490" s="138">
        <v>1.5</v>
      </c>
      <c r="I490" s="138">
        <v>3.5</v>
      </c>
      <c r="J490" s="138">
        <v>27.17</v>
      </c>
      <c r="K490" s="138">
        <f t="shared" si="103"/>
        <v>36</v>
      </c>
      <c r="L490" s="139">
        <f t="shared" si="104"/>
        <v>3</v>
      </c>
      <c r="M490" s="138">
        <v>2</v>
      </c>
      <c r="N490" s="138">
        <v>4</v>
      </c>
      <c r="O490" s="133"/>
      <c r="P490" s="139">
        <f t="shared" si="105"/>
        <v>3</v>
      </c>
      <c r="Q490" s="140">
        <f t="shared" si="102"/>
        <v>18</v>
      </c>
    </row>
    <row r="491" spans="1:17" ht="16.5">
      <c r="A491" s="435" t="s">
        <v>34</v>
      </c>
      <c r="B491" s="116" t="s">
        <v>323</v>
      </c>
      <c r="C491" s="117"/>
      <c r="D491" s="118" t="str">
        <f t="shared" si="98"/>
        <v>Pieza de 2inX4inX4_Pies</v>
      </c>
      <c r="E491" s="119" t="s">
        <v>137</v>
      </c>
      <c r="F491" s="120">
        <v>1</v>
      </c>
      <c r="G491" s="116"/>
      <c r="H491" s="121">
        <v>1.5</v>
      </c>
      <c r="I491" s="121">
        <v>3.5</v>
      </c>
      <c r="J491" s="121">
        <v>46.85</v>
      </c>
      <c r="K491" s="121">
        <f t="shared" si="103"/>
        <v>48</v>
      </c>
      <c r="L491" s="122">
        <f t="shared" si="104"/>
        <v>4</v>
      </c>
      <c r="M491" s="121">
        <v>2</v>
      </c>
      <c r="N491" s="121">
        <v>4</v>
      </c>
      <c r="O491" s="116"/>
      <c r="P491" s="122">
        <f t="shared" si="105"/>
        <v>4</v>
      </c>
      <c r="Q491" s="123">
        <f t="shared" si="102"/>
        <v>2.6666666666666665</v>
      </c>
    </row>
    <row r="492" spans="1:17" ht="16.5">
      <c r="A492" s="436"/>
      <c r="B492" s="124" t="s">
        <v>390</v>
      </c>
      <c r="C492" s="125"/>
      <c r="D492" s="126" t="str">
        <f t="shared" si="98"/>
        <v>Pieza de 2inX6inX8_Pies</v>
      </c>
      <c r="E492" s="127" t="s">
        <v>137</v>
      </c>
      <c r="F492" s="128">
        <v>1</v>
      </c>
      <c r="G492" s="124"/>
      <c r="H492" s="129">
        <v>1.5</v>
      </c>
      <c r="I492" s="129">
        <v>3.5</v>
      </c>
      <c r="J492" s="129">
        <v>95.28</v>
      </c>
      <c r="K492" s="129">
        <f t="shared" si="103"/>
        <v>96</v>
      </c>
      <c r="L492" s="130">
        <f t="shared" si="104"/>
        <v>8</v>
      </c>
      <c r="M492" s="129">
        <v>2</v>
      </c>
      <c r="N492" s="129">
        <v>6</v>
      </c>
      <c r="O492" s="124"/>
      <c r="P492" s="130">
        <f t="shared" si="105"/>
        <v>8</v>
      </c>
      <c r="Q492" s="131">
        <f t="shared" si="102"/>
        <v>8</v>
      </c>
    </row>
    <row r="493" spans="1:17" ht="16.5">
      <c r="A493" s="436"/>
      <c r="B493" s="124" t="s">
        <v>409</v>
      </c>
      <c r="C493" s="125"/>
      <c r="D493" s="126" t="str">
        <f t="shared" si="98"/>
        <v>Pieza de 2inX4inX8_Pies</v>
      </c>
      <c r="E493" s="127" t="s">
        <v>137</v>
      </c>
      <c r="F493" s="128">
        <v>3</v>
      </c>
      <c r="G493" s="124"/>
      <c r="H493" s="129">
        <v>1.5</v>
      </c>
      <c r="I493" s="129">
        <v>3.5</v>
      </c>
      <c r="J493" s="129">
        <v>95.28</v>
      </c>
      <c r="K493" s="129">
        <f t="shared" si="103"/>
        <v>96</v>
      </c>
      <c r="L493" s="130">
        <f t="shared" si="104"/>
        <v>8</v>
      </c>
      <c r="M493" s="129">
        <v>2</v>
      </c>
      <c r="N493" s="129">
        <v>4</v>
      </c>
      <c r="O493" s="124"/>
      <c r="P493" s="130">
        <f t="shared" si="105"/>
        <v>8</v>
      </c>
      <c r="Q493" s="131">
        <f t="shared" si="102"/>
        <v>16</v>
      </c>
    </row>
    <row r="494" spans="1:17" ht="16.5">
      <c r="A494" s="436"/>
      <c r="B494" s="124" t="s">
        <v>391</v>
      </c>
      <c r="C494" s="125"/>
      <c r="D494" s="126" t="str">
        <f t="shared" si="98"/>
        <v>Pieza de 2inX6inX8_Pies</v>
      </c>
      <c r="E494" s="127" t="s">
        <v>137</v>
      </c>
      <c r="F494" s="128">
        <v>8</v>
      </c>
      <c r="G494" s="124"/>
      <c r="H494" s="129">
        <v>1.5</v>
      </c>
      <c r="I494" s="129">
        <v>3.5</v>
      </c>
      <c r="J494" s="129">
        <v>91.34</v>
      </c>
      <c r="K494" s="129">
        <f t="shared" si="103"/>
        <v>96</v>
      </c>
      <c r="L494" s="130">
        <f t="shared" si="104"/>
        <v>8</v>
      </c>
      <c r="M494" s="129">
        <v>2</v>
      </c>
      <c r="N494" s="129">
        <v>6</v>
      </c>
      <c r="O494" s="124"/>
      <c r="P494" s="130">
        <f t="shared" si="105"/>
        <v>8</v>
      </c>
      <c r="Q494" s="131">
        <f t="shared" si="102"/>
        <v>64</v>
      </c>
    </row>
    <row r="495" spans="1:17" ht="16.5">
      <c r="A495" s="436"/>
      <c r="B495" s="124" t="s">
        <v>392</v>
      </c>
      <c r="C495" s="125"/>
      <c r="D495" s="126" t="str">
        <f t="shared" si="98"/>
        <v>Pieza de 2inX4inX1_Pies</v>
      </c>
      <c r="E495" s="127" t="s">
        <v>137</v>
      </c>
      <c r="F495" s="128">
        <v>4</v>
      </c>
      <c r="G495" s="124"/>
      <c r="H495" s="129">
        <v>1.5</v>
      </c>
      <c r="I495" s="129">
        <v>3.5</v>
      </c>
      <c r="J495" s="129">
        <v>8</v>
      </c>
      <c r="K495" s="129">
        <f t="shared" si="103"/>
        <v>12</v>
      </c>
      <c r="L495" s="130">
        <f t="shared" si="104"/>
        <v>1</v>
      </c>
      <c r="M495" s="129">
        <v>2</v>
      </c>
      <c r="N495" s="129">
        <v>4</v>
      </c>
      <c r="O495" s="124"/>
      <c r="P495" s="130">
        <f t="shared" si="105"/>
        <v>1</v>
      </c>
      <c r="Q495" s="131">
        <f t="shared" si="102"/>
        <v>2.6666666666666665</v>
      </c>
    </row>
    <row r="496" spans="1:17" ht="17.25" thickBot="1">
      <c r="A496" s="437"/>
      <c r="B496" s="133" t="s">
        <v>366</v>
      </c>
      <c r="C496" s="134"/>
      <c r="D496" s="135" t="str">
        <f t="shared" si="98"/>
        <v>Pieza de 2inX4inX1_Pies</v>
      </c>
      <c r="E496" s="136" t="s">
        <v>137</v>
      </c>
      <c r="F496" s="137">
        <v>5</v>
      </c>
      <c r="G496" s="133"/>
      <c r="H496" s="138">
        <v>1.5</v>
      </c>
      <c r="I496" s="138">
        <v>3.5</v>
      </c>
      <c r="J496" s="138">
        <v>10</v>
      </c>
      <c r="K496" s="138">
        <f t="shared" si="103"/>
        <v>12</v>
      </c>
      <c r="L496" s="139">
        <f t="shared" si="104"/>
        <v>1</v>
      </c>
      <c r="M496" s="138">
        <v>2</v>
      </c>
      <c r="N496" s="138">
        <v>4</v>
      </c>
      <c r="O496" s="133"/>
      <c r="P496" s="139">
        <f t="shared" si="105"/>
        <v>1</v>
      </c>
      <c r="Q496" s="140">
        <f t="shared" si="102"/>
        <v>3.3333333333333335</v>
      </c>
    </row>
    <row r="497" spans="1:17" ht="16.5" thickBot="1">
      <c r="A497" s="444" t="s">
        <v>7</v>
      </c>
      <c r="B497" s="445"/>
      <c r="C497" s="445"/>
      <c r="D497" s="445"/>
      <c r="E497" s="445"/>
      <c r="F497" s="446"/>
      <c r="G497" s="447"/>
      <c r="H497" s="448"/>
      <c r="I497" s="448"/>
      <c r="J497" s="448"/>
      <c r="K497" s="448"/>
      <c r="L497" s="449"/>
      <c r="M497" s="447"/>
      <c r="N497" s="448"/>
      <c r="O497" s="448"/>
      <c r="P497" s="449"/>
      <c r="Q497" s="115">
        <f>+SUM(Q498:Q507)</f>
        <v>170</v>
      </c>
    </row>
    <row r="498" spans="1:17" ht="16.5">
      <c r="A498" s="467"/>
      <c r="B498" s="159" t="s">
        <v>311</v>
      </c>
      <c r="C498" s="117"/>
      <c r="D498" s="118" t="str">
        <f t="shared" ref="D498:D505" si="106">+IF(_xlfn.NUMBERVALUE(O498)=0,CONCATENATE("Pieza de ",M498,"inX",N498,"inX",P498,"_Pies"),CONCATENATE("Rollizo de ",O498,"''ØX",P498,"_Pies"))</f>
        <v>Pieza de 2inX6inX9_Pies</v>
      </c>
      <c r="E498" s="119" t="s">
        <v>137</v>
      </c>
      <c r="F498" s="120">
        <v>3</v>
      </c>
      <c r="G498" s="116"/>
      <c r="H498" s="121">
        <v>1.5</v>
      </c>
      <c r="I498" s="121">
        <v>5.5</v>
      </c>
      <c r="J498" s="121">
        <v>96.06</v>
      </c>
      <c r="K498" s="121">
        <f t="shared" ref="K498:K505" si="107">+L498*12</f>
        <v>108</v>
      </c>
      <c r="L498" s="122">
        <f t="shared" ref="L498:L505" si="108">ROUNDUP(J498/12,0)</f>
        <v>9</v>
      </c>
      <c r="M498" s="121">
        <v>2</v>
      </c>
      <c r="N498" s="121">
        <v>6</v>
      </c>
      <c r="O498" s="116"/>
      <c r="P498" s="122">
        <f t="shared" ref="P498:P505" si="109">+L498</f>
        <v>9</v>
      </c>
      <c r="Q498" s="123">
        <f t="shared" ref="Q498:Q507" si="110">F498*M498*N498*P498/12</f>
        <v>27</v>
      </c>
    </row>
    <row r="499" spans="1:17" ht="16.5">
      <c r="A499" s="468"/>
      <c r="B499" s="160" t="s">
        <v>412</v>
      </c>
      <c r="C499" s="125"/>
      <c r="D499" s="126" t="str">
        <f t="shared" si="106"/>
        <v>Pieza de 2inX6inX9_Pies</v>
      </c>
      <c r="E499" s="127" t="s">
        <v>137</v>
      </c>
      <c r="F499" s="128">
        <v>3</v>
      </c>
      <c r="G499" s="124"/>
      <c r="H499" s="129">
        <v>1.5</v>
      </c>
      <c r="I499" s="129">
        <v>5.5</v>
      </c>
      <c r="J499" s="129">
        <v>98.43</v>
      </c>
      <c r="K499" s="129">
        <f t="shared" si="107"/>
        <v>108</v>
      </c>
      <c r="L499" s="130">
        <f t="shared" si="108"/>
        <v>9</v>
      </c>
      <c r="M499" s="129">
        <v>2</v>
      </c>
      <c r="N499" s="129">
        <v>6</v>
      </c>
      <c r="O499" s="124"/>
      <c r="P499" s="130">
        <f t="shared" si="109"/>
        <v>9</v>
      </c>
      <c r="Q499" s="131">
        <f t="shared" si="110"/>
        <v>27</v>
      </c>
    </row>
    <row r="500" spans="1:17" ht="16.5">
      <c r="A500" s="468"/>
      <c r="B500" s="160" t="s">
        <v>413</v>
      </c>
      <c r="C500" s="125"/>
      <c r="D500" s="126" t="str">
        <f>+IF(_xlfn.NUMBERVALUE(O500)=0,CONCATENATE("Pieza de ",M500,"inX",N500,"inX",P500,"_Pies"),CONCATENATE("Rollizo de ",O500,"''ØX",P500,"_Pies"))</f>
        <v>Pieza de 2inX6inX6_Pies</v>
      </c>
      <c r="E500" s="127" t="s">
        <v>137</v>
      </c>
      <c r="F500" s="128">
        <v>3</v>
      </c>
      <c r="G500" s="124"/>
      <c r="H500" s="129">
        <v>1.5</v>
      </c>
      <c r="I500" s="129">
        <v>5.5</v>
      </c>
      <c r="J500" s="129">
        <v>61.42</v>
      </c>
      <c r="K500" s="129">
        <f>+L500*12</f>
        <v>72</v>
      </c>
      <c r="L500" s="130">
        <f>ROUNDUP(J500/12,0)</f>
        <v>6</v>
      </c>
      <c r="M500" s="129">
        <v>2</v>
      </c>
      <c r="N500" s="129">
        <v>6</v>
      </c>
      <c r="O500" s="124"/>
      <c r="P500" s="130">
        <f>+L500</f>
        <v>6</v>
      </c>
      <c r="Q500" s="131">
        <f t="shared" si="110"/>
        <v>18</v>
      </c>
    </row>
    <row r="501" spans="1:17" ht="16.5">
      <c r="A501" s="468"/>
      <c r="B501" s="160" t="s">
        <v>313</v>
      </c>
      <c r="C501" s="125"/>
      <c r="D501" s="126" t="str">
        <f t="shared" si="106"/>
        <v>Pieza de 2inX6inX9_Pies</v>
      </c>
      <c r="E501" s="127" t="s">
        <v>137</v>
      </c>
      <c r="F501" s="128">
        <v>2</v>
      </c>
      <c r="G501" s="124"/>
      <c r="H501" s="129">
        <v>1.5</v>
      </c>
      <c r="I501" s="129">
        <v>5.5</v>
      </c>
      <c r="J501" s="129">
        <v>96.06</v>
      </c>
      <c r="K501" s="129">
        <f t="shared" si="107"/>
        <v>108</v>
      </c>
      <c r="L501" s="130">
        <f t="shared" si="108"/>
        <v>9</v>
      </c>
      <c r="M501" s="129">
        <v>2</v>
      </c>
      <c r="N501" s="129">
        <v>6</v>
      </c>
      <c r="O501" s="124"/>
      <c r="P501" s="130">
        <f t="shared" si="109"/>
        <v>9</v>
      </c>
      <c r="Q501" s="131">
        <f t="shared" si="110"/>
        <v>18</v>
      </c>
    </row>
    <row r="502" spans="1:17" ht="16.5">
      <c r="A502" s="468"/>
      <c r="B502" s="160" t="s">
        <v>414</v>
      </c>
      <c r="C502" s="125"/>
      <c r="D502" s="126" t="str">
        <f t="shared" si="106"/>
        <v>Pieza de 2inX6inX9_Pies</v>
      </c>
      <c r="E502" s="127" t="s">
        <v>137</v>
      </c>
      <c r="F502" s="128">
        <v>2</v>
      </c>
      <c r="G502" s="124"/>
      <c r="H502" s="129">
        <v>1.5</v>
      </c>
      <c r="I502" s="129">
        <v>5.5</v>
      </c>
      <c r="J502" s="129">
        <v>98.43</v>
      </c>
      <c r="K502" s="129">
        <f t="shared" si="107"/>
        <v>108</v>
      </c>
      <c r="L502" s="130">
        <f t="shared" si="108"/>
        <v>9</v>
      </c>
      <c r="M502" s="129">
        <v>2</v>
      </c>
      <c r="N502" s="129">
        <v>6</v>
      </c>
      <c r="O502" s="124"/>
      <c r="P502" s="130">
        <f t="shared" si="109"/>
        <v>9</v>
      </c>
      <c r="Q502" s="131">
        <f t="shared" si="110"/>
        <v>18</v>
      </c>
    </row>
    <row r="503" spans="1:17" ht="16.5">
      <c r="A503" s="468"/>
      <c r="B503" s="160" t="s">
        <v>415</v>
      </c>
      <c r="C503" s="125"/>
      <c r="D503" s="126" t="str">
        <f>+IF(_xlfn.NUMBERVALUE(O503)=0,CONCATENATE("Pieza de ",M503,"inX",N503,"inX",P503,"_Pies"),CONCATENATE("Rollizo de ",O503,"''ØX",P503,"_Pies"))</f>
        <v>Pieza de 2inX6inX6_Pies</v>
      </c>
      <c r="E503" s="127" t="s">
        <v>137</v>
      </c>
      <c r="F503" s="128">
        <v>2</v>
      </c>
      <c r="G503" s="124"/>
      <c r="H503" s="129">
        <v>1.5</v>
      </c>
      <c r="I503" s="129">
        <v>5.5</v>
      </c>
      <c r="J503" s="129">
        <v>61.42</v>
      </c>
      <c r="K503" s="129">
        <f>+L503*12</f>
        <v>72</v>
      </c>
      <c r="L503" s="130">
        <f>ROUNDUP(J503/12,0)</f>
        <v>6</v>
      </c>
      <c r="M503" s="129">
        <v>2</v>
      </c>
      <c r="N503" s="129">
        <v>6</v>
      </c>
      <c r="O503" s="124"/>
      <c r="P503" s="130">
        <f>+L503</f>
        <v>6</v>
      </c>
      <c r="Q503" s="131">
        <f t="shared" si="110"/>
        <v>12</v>
      </c>
    </row>
    <row r="504" spans="1:17" ht="16.5">
      <c r="A504" s="468"/>
      <c r="B504" s="160" t="s">
        <v>416</v>
      </c>
      <c r="C504" s="125"/>
      <c r="D504" s="126" t="str">
        <f t="shared" si="106"/>
        <v>Pieza de 2inX2inX9_Pies</v>
      </c>
      <c r="E504" s="127" t="s">
        <v>137</v>
      </c>
      <c r="F504" s="128">
        <v>4</v>
      </c>
      <c r="G504" s="124"/>
      <c r="H504" s="129">
        <v>1.5</v>
      </c>
      <c r="I504" s="129">
        <v>1.5</v>
      </c>
      <c r="J504" s="129">
        <v>96.06</v>
      </c>
      <c r="K504" s="129">
        <f t="shared" si="107"/>
        <v>108</v>
      </c>
      <c r="L504" s="130">
        <f t="shared" si="108"/>
        <v>9</v>
      </c>
      <c r="M504" s="129">
        <v>2</v>
      </c>
      <c r="N504" s="129">
        <v>2</v>
      </c>
      <c r="O504" s="124"/>
      <c r="P504" s="130">
        <f t="shared" si="109"/>
        <v>9</v>
      </c>
      <c r="Q504" s="131">
        <f t="shared" si="110"/>
        <v>12</v>
      </c>
    </row>
    <row r="505" spans="1:17" ht="16.5">
      <c r="A505" s="468"/>
      <c r="B505" s="160" t="s">
        <v>417</v>
      </c>
      <c r="C505" s="125"/>
      <c r="D505" s="126" t="str">
        <f t="shared" si="106"/>
        <v>Pieza de 2inX2inX6_Pies</v>
      </c>
      <c r="E505" s="127" t="s">
        <v>137</v>
      </c>
      <c r="F505" s="128">
        <v>4</v>
      </c>
      <c r="G505" s="124"/>
      <c r="H505" s="129">
        <v>1.5</v>
      </c>
      <c r="I505" s="129">
        <v>1.5</v>
      </c>
      <c r="J505" s="129">
        <v>61.42</v>
      </c>
      <c r="K505" s="129">
        <f t="shared" si="107"/>
        <v>72</v>
      </c>
      <c r="L505" s="130">
        <f t="shared" si="108"/>
        <v>6</v>
      </c>
      <c r="M505" s="129">
        <v>2</v>
      </c>
      <c r="N505" s="129">
        <v>2</v>
      </c>
      <c r="O505" s="124"/>
      <c r="P505" s="130">
        <f t="shared" si="109"/>
        <v>6</v>
      </c>
      <c r="Q505" s="131">
        <f t="shared" si="110"/>
        <v>8</v>
      </c>
    </row>
    <row r="506" spans="1:17" ht="16.5">
      <c r="A506" s="468"/>
      <c r="B506" s="160" t="s">
        <v>418</v>
      </c>
      <c r="C506" s="125"/>
      <c r="D506" s="126" t="str">
        <f>+IF(_xlfn.NUMBERVALUE(O506)=0,CONCATENATE("Pieza de ",M506,"inX",N506,"inX",P506,"_Pies"),CONCATENATE("Rollizo de ",O506,"''ØX",P506,"_Pies"))</f>
        <v>Pieza de 2inX2inX9_Pies</v>
      </c>
      <c r="E506" s="127" t="s">
        <v>137</v>
      </c>
      <c r="F506" s="128">
        <v>6</v>
      </c>
      <c r="G506" s="124"/>
      <c r="H506" s="129">
        <v>1.5</v>
      </c>
      <c r="I506" s="129">
        <v>1.5</v>
      </c>
      <c r="J506" s="129">
        <v>96.06</v>
      </c>
      <c r="K506" s="129">
        <f>+L506*12</f>
        <v>108</v>
      </c>
      <c r="L506" s="130">
        <f>ROUNDUP(J506/12,0)</f>
        <v>9</v>
      </c>
      <c r="M506" s="129">
        <v>2</v>
      </c>
      <c r="N506" s="129">
        <v>2</v>
      </c>
      <c r="O506" s="124"/>
      <c r="P506" s="130">
        <f>+L506</f>
        <v>9</v>
      </c>
      <c r="Q506" s="131">
        <f t="shared" si="110"/>
        <v>18</v>
      </c>
    </row>
    <row r="507" spans="1:17" ht="17.25" thickBot="1">
      <c r="A507" s="469"/>
      <c r="B507" s="161" t="s">
        <v>419</v>
      </c>
      <c r="C507" s="134"/>
      <c r="D507" s="135" t="str">
        <f>+IF(_xlfn.NUMBERVALUE(O507)=0,CONCATENATE("Pieza de ",M507,"inX",N507,"inX",P507,"_Pies"),CONCATENATE("Rollizo de ",O507,"''ØX",P507,"_Pies"))</f>
        <v>Pieza de 2inX2inX9_Pies</v>
      </c>
      <c r="E507" s="136" t="s">
        <v>137</v>
      </c>
      <c r="F507" s="137">
        <v>4</v>
      </c>
      <c r="G507" s="133"/>
      <c r="H507" s="138">
        <v>1.5</v>
      </c>
      <c r="I507" s="138">
        <v>1.5</v>
      </c>
      <c r="J507" s="138">
        <v>98.43</v>
      </c>
      <c r="K507" s="138">
        <f>+L507*12</f>
        <v>108</v>
      </c>
      <c r="L507" s="139">
        <f>ROUNDUP(J507/12,0)</f>
        <v>9</v>
      </c>
      <c r="M507" s="138">
        <v>2</v>
      </c>
      <c r="N507" s="138">
        <v>2</v>
      </c>
      <c r="O507" s="133"/>
      <c r="P507" s="139">
        <f>+L507</f>
        <v>9</v>
      </c>
      <c r="Q507" s="140">
        <f t="shared" si="110"/>
        <v>12</v>
      </c>
    </row>
    <row r="508" spans="1:17" ht="16.5" thickBot="1">
      <c r="A508" s="419" t="s">
        <v>420</v>
      </c>
      <c r="B508" s="420"/>
      <c r="C508" s="420"/>
      <c r="D508" s="420"/>
      <c r="E508" s="420"/>
      <c r="F508" s="421"/>
      <c r="G508" s="422"/>
      <c r="H508" s="423"/>
      <c r="I508" s="423"/>
      <c r="J508" s="423"/>
      <c r="K508" s="423"/>
      <c r="L508" s="424"/>
      <c r="M508" s="423"/>
      <c r="N508" s="423"/>
      <c r="O508" s="423"/>
      <c r="P508" s="423"/>
      <c r="Q508" s="114">
        <f>+Q509+Q520</f>
        <v>328</v>
      </c>
    </row>
    <row r="509" spans="1:17" ht="16.5" thickBot="1">
      <c r="A509" s="444" t="s">
        <v>8</v>
      </c>
      <c r="B509" s="445"/>
      <c r="C509" s="445"/>
      <c r="D509" s="445"/>
      <c r="E509" s="445"/>
      <c r="F509" s="446"/>
      <c r="G509" s="447"/>
      <c r="H509" s="448"/>
      <c r="I509" s="448"/>
      <c r="J509" s="448"/>
      <c r="K509" s="448"/>
      <c r="L509" s="449"/>
      <c r="M509" s="448"/>
      <c r="N509" s="448"/>
      <c r="O509" s="448"/>
      <c r="P509" s="448"/>
      <c r="Q509" s="115">
        <f>+SUM(Q510:Q519)</f>
        <v>185.33333333333331</v>
      </c>
    </row>
    <row r="510" spans="1:17" ht="16.5">
      <c r="A510" s="450">
        <v>3</v>
      </c>
      <c r="B510" s="159" t="s">
        <v>323</v>
      </c>
      <c r="C510" s="117"/>
      <c r="D510" s="118" t="str">
        <f t="shared" ref="D510:D519" si="111">+IF(_xlfn.NUMBERVALUE(O510)=0,CONCATENATE("Pieza de ",M510,"inX",N510,"inX",P510,"_Pies"),CONCATENATE("Rollizo de ",O510,"''ØX",P510,"_Pies"))</f>
        <v>Pieza de 2inX4inX11_Pies</v>
      </c>
      <c r="E510" s="119" t="s">
        <v>137</v>
      </c>
      <c r="F510" s="120">
        <v>1</v>
      </c>
      <c r="G510" s="116"/>
      <c r="H510" s="121">
        <v>1.5</v>
      </c>
      <c r="I510" s="121">
        <v>3.5</v>
      </c>
      <c r="J510" s="121">
        <v>121.26</v>
      </c>
      <c r="K510" s="121">
        <f t="shared" ref="K510:K519" si="112">+L510*12</f>
        <v>132</v>
      </c>
      <c r="L510" s="122">
        <f t="shared" ref="L510:L519" si="113">ROUNDUP(J510/12,0)</f>
        <v>11</v>
      </c>
      <c r="M510" s="121">
        <v>2</v>
      </c>
      <c r="N510" s="121">
        <v>4</v>
      </c>
      <c r="O510" s="116"/>
      <c r="P510" s="122">
        <f t="shared" ref="P510:P519" si="114">+L510</f>
        <v>11</v>
      </c>
      <c r="Q510" s="123">
        <f t="shared" ref="Q510:Q519" si="115">F510*M510*N510*P510/12</f>
        <v>7.333333333333333</v>
      </c>
    </row>
    <row r="511" spans="1:17" ht="16.5">
      <c r="A511" s="451"/>
      <c r="B511" s="160" t="s">
        <v>390</v>
      </c>
      <c r="C511" s="125"/>
      <c r="D511" s="126" t="str">
        <f t="shared" si="111"/>
        <v>Pieza de 2inX6inX13_Pies</v>
      </c>
      <c r="E511" s="127" t="s">
        <v>137</v>
      </c>
      <c r="F511" s="128">
        <v>2</v>
      </c>
      <c r="G511" s="124"/>
      <c r="H511" s="129">
        <v>1.5</v>
      </c>
      <c r="I511" s="129">
        <v>5.5</v>
      </c>
      <c r="J511" s="129">
        <v>151.57</v>
      </c>
      <c r="K511" s="129">
        <f t="shared" si="112"/>
        <v>156</v>
      </c>
      <c r="L511" s="130">
        <f t="shared" si="113"/>
        <v>13</v>
      </c>
      <c r="M511" s="129">
        <v>2</v>
      </c>
      <c r="N511" s="129">
        <v>6</v>
      </c>
      <c r="O511" s="124"/>
      <c r="P511" s="130">
        <f t="shared" si="114"/>
        <v>13</v>
      </c>
      <c r="Q511" s="131">
        <f t="shared" si="115"/>
        <v>26</v>
      </c>
    </row>
    <row r="512" spans="1:17" ht="16.5">
      <c r="A512" s="451"/>
      <c r="B512" s="160" t="s">
        <v>409</v>
      </c>
      <c r="C512" s="125"/>
      <c r="D512" s="126" t="str">
        <f>+IF(_xlfn.NUMBERVALUE(O512)=0,CONCATENATE("Pieza de ",M512,"inX",N512,"inX",P512,"_Pies"),CONCATENATE("Rollizo de ",O512,"''ØX",P512,"_Pies"))</f>
        <v>Pieza de 2inX4inX13_Pies</v>
      </c>
      <c r="E512" s="127" t="s">
        <v>137</v>
      </c>
      <c r="F512" s="128">
        <v>1</v>
      </c>
      <c r="G512" s="124"/>
      <c r="H512" s="129">
        <v>1.5</v>
      </c>
      <c r="I512" s="129">
        <v>3.5</v>
      </c>
      <c r="J512" s="129">
        <v>151.57</v>
      </c>
      <c r="K512" s="129">
        <f>+L512*12</f>
        <v>156</v>
      </c>
      <c r="L512" s="130">
        <f>ROUNDUP(J512/12,0)</f>
        <v>13</v>
      </c>
      <c r="M512" s="129">
        <v>2</v>
      </c>
      <c r="N512" s="129">
        <v>4</v>
      </c>
      <c r="O512" s="124"/>
      <c r="P512" s="130">
        <f>+L512</f>
        <v>13</v>
      </c>
      <c r="Q512" s="131">
        <f>F512*M512*N512*P512/12</f>
        <v>8.6666666666666661</v>
      </c>
    </row>
    <row r="513" spans="1:17" ht="16.5">
      <c r="A513" s="451"/>
      <c r="B513" s="160" t="s">
        <v>391</v>
      </c>
      <c r="C513" s="125"/>
      <c r="D513" s="126" t="str">
        <f t="shared" si="111"/>
        <v>Pieza de 2inX4inX8_Pies</v>
      </c>
      <c r="E513" s="127" t="s">
        <v>137</v>
      </c>
      <c r="F513" s="128">
        <v>12</v>
      </c>
      <c r="G513" s="124"/>
      <c r="H513" s="129">
        <v>1.5</v>
      </c>
      <c r="I513" s="129">
        <v>3.5</v>
      </c>
      <c r="J513" s="132">
        <v>92.91</v>
      </c>
      <c r="K513" s="129">
        <f t="shared" si="112"/>
        <v>96</v>
      </c>
      <c r="L513" s="130">
        <f t="shared" si="113"/>
        <v>8</v>
      </c>
      <c r="M513" s="129">
        <v>2</v>
      </c>
      <c r="N513" s="129">
        <v>4</v>
      </c>
      <c r="O513" s="124"/>
      <c r="P513" s="130">
        <f t="shared" si="114"/>
        <v>8</v>
      </c>
      <c r="Q513" s="131">
        <f t="shared" si="115"/>
        <v>64</v>
      </c>
    </row>
    <row r="514" spans="1:17" ht="16.5">
      <c r="A514" s="451"/>
      <c r="B514" s="160" t="s">
        <v>395</v>
      </c>
      <c r="C514" s="125"/>
      <c r="D514" s="126" t="str">
        <f>+IF(_xlfn.NUMBERVALUE(O514)=0,CONCATENATE("Pieza de ",M514,"inX",N514,"inX",P514,"_Pies"),CONCATENATE("Rollizo de ",O514,"''ØX",P514,"_Pies"))</f>
        <v>Pieza de 2inX4inX4_Pies</v>
      </c>
      <c r="E514" s="127" t="s">
        <v>137</v>
      </c>
      <c r="F514" s="128">
        <v>1</v>
      </c>
      <c r="G514" s="124"/>
      <c r="H514" s="129">
        <v>1.5</v>
      </c>
      <c r="I514" s="129">
        <v>3.5</v>
      </c>
      <c r="J514" s="132">
        <v>44.09</v>
      </c>
      <c r="K514" s="129">
        <f>+L514*12</f>
        <v>48</v>
      </c>
      <c r="L514" s="130">
        <f>ROUNDUP(J514/12,0)</f>
        <v>4</v>
      </c>
      <c r="M514" s="129">
        <v>2</v>
      </c>
      <c r="N514" s="129">
        <v>4</v>
      </c>
      <c r="O514" s="124"/>
      <c r="P514" s="130">
        <f>+L514</f>
        <v>4</v>
      </c>
      <c r="Q514" s="131">
        <f>F514*M514*N514*P514/12</f>
        <v>2.6666666666666665</v>
      </c>
    </row>
    <row r="515" spans="1:17" ht="16.5">
      <c r="A515" s="451"/>
      <c r="B515" s="160" t="s">
        <v>392</v>
      </c>
      <c r="C515" s="125"/>
      <c r="D515" s="126" t="str">
        <f t="shared" si="111"/>
        <v>Pieza de 2inX4inX2_Pies</v>
      </c>
      <c r="E515" s="127" t="s">
        <v>137</v>
      </c>
      <c r="F515" s="128">
        <v>10</v>
      </c>
      <c r="G515" s="124"/>
      <c r="H515" s="129">
        <v>1.5</v>
      </c>
      <c r="I515" s="129">
        <v>3.5</v>
      </c>
      <c r="J515" s="129">
        <v>12.2</v>
      </c>
      <c r="K515" s="129">
        <f t="shared" si="112"/>
        <v>24</v>
      </c>
      <c r="L515" s="130">
        <f t="shared" si="113"/>
        <v>2</v>
      </c>
      <c r="M515" s="129">
        <v>2</v>
      </c>
      <c r="N515" s="129">
        <v>4</v>
      </c>
      <c r="O515" s="124"/>
      <c r="P515" s="130">
        <f t="shared" si="114"/>
        <v>2</v>
      </c>
      <c r="Q515" s="131">
        <f t="shared" si="115"/>
        <v>13.333333333333334</v>
      </c>
    </row>
    <row r="516" spans="1:17" ht="16.5">
      <c r="A516" s="451"/>
      <c r="B516" s="160" t="s">
        <v>393</v>
      </c>
      <c r="C516" s="125"/>
      <c r="D516" s="126" t="str">
        <f t="shared" si="111"/>
        <v>Pieza de 2inX4inX2_Pies</v>
      </c>
      <c r="E516" s="127" t="s">
        <v>137</v>
      </c>
      <c r="F516" s="128">
        <v>10</v>
      </c>
      <c r="G516" s="124"/>
      <c r="H516" s="129">
        <v>1.5</v>
      </c>
      <c r="I516" s="129">
        <v>3.5</v>
      </c>
      <c r="J516" s="129">
        <v>13</v>
      </c>
      <c r="K516" s="129">
        <f t="shared" si="112"/>
        <v>24</v>
      </c>
      <c r="L516" s="130">
        <f t="shared" si="113"/>
        <v>2</v>
      </c>
      <c r="M516" s="129">
        <v>2</v>
      </c>
      <c r="N516" s="129">
        <v>4</v>
      </c>
      <c r="O516" s="124"/>
      <c r="P516" s="130">
        <f t="shared" si="114"/>
        <v>2</v>
      </c>
      <c r="Q516" s="131">
        <f t="shared" si="115"/>
        <v>13.333333333333334</v>
      </c>
    </row>
    <row r="517" spans="1:17" ht="16.5">
      <c r="A517" s="451"/>
      <c r="B517" s="160" t="s">
        <v>394</v>
      </c>
      <c r="C517" s="125"/>
      <c r="D517" s="126" t="str">
        <f t="shared" si="111"/>
        <v>Pieza de 2inX4inX2_Pies</v>
      </c>
      <c r="E517" s="127" t="s">
        <v>137</v>
      </c>
      <c r="F517" s="128">
        <v>20</v>
      </c>
      <c r="G517" s="124"/>
      <c r="H517" s="129">
        <v>1.5</v>
      </c>
      <c r="I517" s="129">
        <v>3.5</v>
      </c>
      <c r="J517" s="129">
        <v>14.57</v>
      </c>
      <c r="K517" s="129">
        <f t="shared" si="112"/>
        <v>24</v>
      </c>
      <c r="L517" s="130">
        <f t="shared" si="113"/>
        <v>2</v>
      </c>
      <c r="M517" s="129">
        <v>2</v>
      </c>
      <c r="N517" s="129">
        <v>4</v>
      </c>
      <c r="O517" s="124"/>
      <c r="P517" s="130">
        <f t="shared" si="114"/>
        <v>2</v>
      </c>
      <c r="Q517" s="131">
        <f t="shared" si="115"/>
        <v>26.666666666666668</v>
      </c>
    </row>
    <row r="518" spans="1:17" ht="16.5">
      <c r="A518" s="451"/>
      <c r="B518" s="160" t="s">
        <v>293</v>
      </c>
      <c r="C518" s="125"/>
      <c r="D518" s="126" t="str">
        <f t="shared" si="111"/>
        <v>Pieza de 2inX4inX13_Pies</v>
      </c>
      <c r="E518" s="127" t="s">
        <v>137</v>
      </c>
      <c r="F518" s="128">
        <v>1</v>
      </c>
      <c r="G518" s="124"/>
      <c r="H518" s="129">
        <v>1.5</v>
      </c>
      <c r="I518" s="129">
        <v>3.5</v>
      </c>
      <c r="J518" s="129">
        <v>154.30000000000001</v>
      </c>
      <c r="K518" s="129">
        <f t="shared" si="112"/>
        <v>156</v>
      </c>
      <c r="L518" s="130">
        <f t="shared" si="113"/>
        <v>13</v>
      </c>
      <c r="M518" s="129">
        <v>2</v>
      </c>
      <c r="N518" s="129">
        <v>4</v>
      </c>
      <c r="O518" s="124"/>
      <c r="P518" s="130">
        <f t="shared" si="114"/>
        <v>13</v>
      </c>
      <c r="Q518" s="131">
        <f t="shared" si="115"/>
        <v>8.6666666666666661</v>
      </c>
    </row>
    <row r="519" spans="1:17" ht="17.25" thickBot="1">
      <c r="A519" s="452"/>
      <c r="B519" s="161" t="s">
        <v>366</v>
      </c>
      <c r="C519" s="134"/>
      <c r="D519" s="135" t="str">
        <f t="shared" si="111"/>
        <v>Pieza de 2inX4inX2_Pies</v>
      </c>
      <c r="E519" s="136" t="s">
        <v>137</v>
      </c>
      <c r="F519" s="137">
        <v>11</v>
      </c>
      <c r="G519" s="133"/>
      <c r="H519" s="138">
        <v>1.5</v>
      </c>
      <c r="I519" s="138">
        <v>3.5</v>
      </c>
      <c r="J519" s="138">
        <v>23.22</v>
      </c>
      <c r="K519" s="138">
        <f t="shared" si="112"/>
        <v>24</v>
      </c>
      <c r="L519" s="139">
        <f t="shared" si="113"/>
        <v>2</v>
      </c>
      <c r="M519" s="138">
        <v>2</v>
      </c>
      <c r="N519" s="138">
        <v>4</v>
      </c>
      <c r="O519" s="133"/>
      <c r="P519" s="139">
        <f t="shared" si="114"/>
        <v>2</v>
      </c>
      <c r="Q519" s="140">
        <f t="shared" si="115"/>
        <v>14.666666666666666</v>
      </c>
    </row>
    <row r="520" spans="1:17" ht="16.5" thickBot="1">
      <c r="A520" s="444" t="s">
        <v>7</v>
      </c>
      <c r="B520" s="445"/>
      <c r="C520" s="445"/>
      <c r="D520" s="445"/>
      <c r="E520" s="445"/>
      <c r="F520" s="446"/>
      <c r="G520" s="447"/>
      <c r="H520" s="448"/>
      <c r="I520" s="448"/>
      <c r="J520" s="448"/>
      <c r="K520" s="448"/>
      <c r="L520" s="449"/>
      <c r="M520" s="447"/>
      <c r="N520" s="448"/>
      <c r="O520" s="448"/>
      <c r="P520" s="449"/>
      <c r="Q520" s="115">
        <f>+SUM(Q521:Q526)</f>
        <v>142.66666666666669</v>
      </c>
    </row>
    <row r="521" spans="1:17" ht="16.5">
      <c r="A521" s="467"/>
      <c r="B521" s="159" t="s">
        <v>311</v>
      </c>
      <c r="C521" s="117"/>
      <c r="D521" s="118" t="str">
        <f t="shared" ref="D521:D526" si="116">+IF(_xlfn.NUMBERVALUE(O521)=0,CONCATENATE("Pieza de ",M521,"inX",N521,"inX",P521,"_Pies"),CONCATENATE("Rollizo de ",O521,"''ØX",P521,"_Pies"))</f>
        <v>Pieza de 2inX6inX10_Pies</v>
      </c>
      <c r="E521" s="119" t="s">
        <v>137</v>
      </c>
      <c r="F521" s="120">
        <v>3</v>
      </c>
      <c r="G521" s="116"/>
      <c r="H521" s="121">
        <v>1.5</v>
      </c>
      <c r="I521" s="121">
        <v>5.5</v>
      </c>
      <c r="J521" s="121">
        <v>111.42</v>
      </c>
      <c r="K521" s="121">
        <f t="shared" ref="K521:K526" si="117">+L521*12</f>
        <v>120</v>
      </c>
      <c r="L521" s="122">
        <f t="shared" ref="L521:L526" si="118">ROUNDUP(J521/12,0)</f>
        <v>10</v>
      </c>
      <c r="M521" s="121">
        <v>2</v>
      </c>
      <c r="N521" s="121">
        <v>6</v>
      </c>
      <c r="O521" s="116"/>
      <c r="P521" s="122">
        <f t="shared" ref="P521:P526" si="119">+L521</f>
        <v>10</v>
      </c>
      <c r="Q521" s="123">
        <f t="shared" ref="Q521:Q526" si="120">F521*M521*N521*P521/12</f>
        <v>30</v>
      </c>
    </row>
    <row r="522" spans="1:17" ht="16.5">
      <c r="A522" s="468"/>
      <c r="B522" s="160" t="s">
        <v>312</v>
      </c>
      <c r="C522" s="125"/>
      <c r="D522" s="126" t="str">
        <f t="shared" si="116"/>
        <v>Pieza de 2inX6inX7_Pies</v>
      </c>
      <c r="E522" s="127" t="s">
        <v>137</v>
      </c>
      <c r="F522" s="128">
        <v>6</v>
      </c>
      <c r="G522" s="124"/>
      <c r="H522" s="129">
        <v>1.5</v>
      </c>
      <c r="I522" s="129">
        <v>5.5</v>
      </c>
      <c r="J522" s="129">
        <v>79.92</v>
      </c>
      <c r="K522" s="129">
        <f t="shared" si="117"/>
        <v>84</v>
      </c>
      <c r="L522" s="130">
        <f t="shared" si="118"/>
        <v>7</v>
      </c>
      <c r="M522" s="129">
        <v>2</v>
      </c>
      <c r="N522" s="129">
        <v>6</v>
      </c>
      <c r="O522" s="124"/>
      <c r="P522" s="130">
        <f t="shared" si="119"/>
        <v>7</v>
      </c>
      <c r="Q522" s="131">
        <f t="shared" si="120"/>
        <v>42</v>
      </c>
    </row>
    <row r="523" spans="1:17" ht="16.5">
      <c r="A523" s="468"/>
      <c r="B523" s="160" t="s">
        <v>313</v>
      </c>
      <c r="C523" s="125"/>
      <c r="D523" s="126" t="str">
        <f t="shared" si="116"/>
        <v>Pieza de 2inX6inX10_Pies</v>
      </c>
      <c r="E523" s="127" t="s">
        <v>137</v>
      </c>
      <c r="F523" s="128">
        <v>2</v>
      </c>
      <c r="G523" s="124"/>
      <c r="H523" s="129">
        <v>1.5</v>
      </c>
      <c r="I523" s="129">
        <v>5.5</v>
      </c>
      <c r="J523" s="129">
        <v>111.42</v>
      </c>
      <c r="K523" s="129">
        <f t="shared" si="117"/>
        <v>120</v>
      </c>
      <c r="L523" s="130">
        <f t="shared" si="118"/>
        <v>10</v>
      </c>
      <c r="M523" s="129">
        <v>2</v>
      </c>
      <c r="N523" s="129">
        <v>6</v>
      </c>
      <c r="O523" s="124"/>
      <c r="P523" s="130">
        <f t="shared" si="119"/>
        <v>10</v>
      </c>
      <c r="Q523" s="131">
        <f t="shared" si="120"/>
        <v>20</v>
      </c>
    </row>
    <row r="524" spans="1:17" ht="16.5">
      <c r="A524" s="468"/>
      <c r="B524" s="160" t="s">
        <v>314</v>
      </c>
      <c r="C524" s="125"/>
      <c r="D524" s="126" t="str">
        <f t="shared" si="116"/>
        <v>Pieza de 2inX6inX7_Pies</v>
      </c>
      <c r="E524" s="127" t="s">
        <v>137</v>
      </c>
      <c r="F524" s="128">
        <v>4</v>
      </c>
      <c r="G524" s="124"/>
      <c r="H524" s="129">
        <v>1.5</v>
      </c>
      <c r="I524" s="129">
        <v>5.5</v>
      </c>
      <c r="J524" s="129">
        <v>79.92</v>
      </c>
      <c r="K524" s="129">
        <f t="shared" si="117"/>
        <v>84</v>
      </c>
      <c r="L524" s="130">
        <f t="shared" si="118"/>
        <v>7</v>
      </c>
      <c r="M524" s="129">
        <v>2</v>
      </c>
      <c r="N524" s="129">
        <v>6</v>
      </c>
      <c r="O524" s="124"/>
      <c r="P524" s="130">
        <f t="shared" si="119"/>
        <v>7</v>
      </c>
      <c r="Q524" s="131">
        <f t="shared" si="120"/>
        <v>28</v>
      </c>
    </row>
    <row r="525" spans="1:17" ht="16.5">
      <c r="A525" s="468"/>
      <c r="B525" s="160" t="s">
        <v>421</v>
      </c>
      <c r="C525" s="125"/>
      <c r="D525" s="126" t="str">
        <f t="shared" si="116"/>
        <v>Pieza de 2inX2inX10_Pies</v>
      </c>
      <c r="E525" s="127" t="s">
        <v>137</v>
      </c>
      <c r="F525" s="128">
        <v>4</v>
      </c>
      <c r="G525" s="124"/>
      <c r="H525" s="129">
        <v>1.5</v>
      </c>
      <c r="I525" s="129">
        <v>1.5</v>
      </c>
      <c r="J525" s="129">
        <v>111.42</v>
      </c>
      <c r="K525" s="129">
        <f t="shared" si="117"/>
        <v>120</v>
      </c>
      <c r="L525" s="130">
        <f t="shared" si="118"/>
        <v>10</v>
      </c>
      <c r="M525" s="129">
        <v>2</v>
      </c>
      <c r="N525" s="129">
        <v>2</v>
      </c>
      <c r="O525" s="124"/>
      <c r="P525" s="130">
        <f t="shared" si="119"/>
        <v>10</v>
      </c>
      <c r="Q525" s="131">
        <f t="shared" si="120"/>
        <v>13.333333333333334</v>
      </c>
    </row>
    <row r="526" spans="1:17" ht="17.25" thickBot="1">
      <c r="A526" s="469"/>
      <c r="B526" s="161" t="s">
        <v>422</v>
      </c>
      <c r="C526" s="134"/>
      <c r="D526" s="135" t="str">
        <f t="shared" si="116"/>
        <v>Pieza de 2inX2inX7_Pies</v>
      </c>
      <c r="E526" s="136" t="s">
        <v>137</v>
      </c>
      <c r="F526" s="137">
        <v>4</v>
      </c>
      <c r="G526" s="133"/>
      <c r="H526" s="138">
        <v>1.5</v>
      </c>
      <c r="I526" s="138">
        <v>1.5</v>
      </c>
      <c r="J526" s="138">
        <v>79.92</v>
      </c>
      <c r="K526" s="138">
        <f t="shared" si="117"/>
        <v>84</v>
      </c>
      <c r="L526" s="139">
        <f t="shared" si="118"/>
        <v>7</v>
      </c>
      <c r="M526" s="138">
        <v>2</v>
      </c>
      <c r="N526" s="138">
        <v>2</v>
      </c>
      <c r="O526" s="133"/>
      <c r="P526" s="139">
        <f t="shared" si="119"/>
        <v>7</v>
      </c>
      <c r="Q526" s="140">
        <f t="shared" si="120"/>
        <v>9.3333333333333339</v>
      </c>
    </row>
    <row r="527" spans="1:17" ht="16.5" thickBot="1">
      <c r="A527" s="419" t="s">
        <v>423</v>
      </c>
      <c r="B527" s="420"/>
      <c r="C527" s="420"/>
      <c r="D527" s="420"/>
      <c r="E527" s="420"/>
      <c r="F527" s="421"/>
      <c r="G527" s="422"/>
      <c r="H527" s="423"/>
      <c r="I527" s="423"/>
      <c r="J527" s="423"/>
      <c r="K527" s="423"/>
      <c r="L527" s="424"/>
      <c r="M527" s="423"/>
      <c r="N527" s="423"/>
      <c r="O527" s="423"/>
      <c r="P527" s="423"/>
      <c r="Q527" s="114">
        <f>+Q528</f>
        <v>80</v>
      </c>
    </row>
    <row r="528" spans="1:17" ht="16.5" thickBot="1">
      <c r="A528" s="444" t="s">
        <v>7</v>
      </c>
      <c r="B528" s="445"/>
      <c r="C528" s="445"/>
      <c r="D528" s="445"/>
      <c r="E528" s="445"/>
      <c r="F528" s="446"/>
      <c r="G528" s="447"/>
      <c r="H528" s="448"/>
      <c r="I528" s="448"/>
      <c r="J528" s="448"/>
      <c r="K528" s="448"/>
      <c r="L528" s="449"/>
      <c r="M528" s="447"/>
      <c r="N528" s="448"/>
      <c r="O528" s="448"/>
      <c r="P528" s="449"/>
      <c r="Q528" s="115">
        <f>+SUM(Q529:Q534)</f>
        <v>80</v>
      </c>
    </row>
    <row r="529" spans="1:17" ht="16.5">
      <c r="A529" s="467"/>
      <c r="B529" s="159" t="s">
        <v>311</v>
      </c>
      <c r="C529" s="117"/>
      <c r="D529" s="118" t="str">
        <f t="shared" ref="D529:D534" si="121">+IF(_xlfn.NUMBERVALUE(O529)=0,CONCATENATE("Pieza de ",M529,"inX",N529,"inX",P529,"_Pies"),CONCATENATE("Rollizo de ",O529,"''ØX",P529,"_Pies"))</f>
        <v>Pieza de 2inX6inX5_Pies</v>
      </c>
      <c r="E529" s="119" t="s">
        <v>137</v>
      </c>
      <c r="F529" s="120">
        <v>3</v>
      </c>
      <c r="G529" s="116"/>
      <c r="H529" s="121">
        <v>1.5</v>
      </c>
      <c r="I529" s="121">
        <v>5.5</v>
      </c>
      <c r="J529" s="121">
        <v>48.03</v>
      </c>
      <c r="K529" s="121">
        <f t="shared" ref="K529:K534" si="122">+L529*12</f>
        <v>60</v>
      </c>
      <c r="L529" s="122">
        <f t="shared" ref="L529:L534" si="123">ROUNDUP(J529/12,0)</f>
        <v>5</v>
      </c>
      <c r="M529" s="121">
        <v>2</v>
      </c>
      <c r="N529" s="121">
        <v>6</v>
      </c>
      <c r="O529" s="116"/>
      <c r="P529" s="122">
        <f t="shared" ref="P529:P534" si="124">+L529</f>
        <v>5</v>
      </c>
      <c r="Q529" s="123">
        <f t="shared" ref="Q529:Q534" si="125">F529*M529*N529*P529/12</f>
        <v>15</v>
      </c>
    </row>
    <row r="530" spans="1:17" ht="16.5">
      <c r="A530" s="468"/>
      <c r="B530" s="160" t="s">
        <v>312</v>
      </c>
      <c r="C530" s="125"/>
      <c r="D530" s="126" t="str">
        <f t="shared" si="121"/>
        <v>Pieza de 2inX6inX7_Pies</v>
      </c>
      <c r="E530" s="127" t="s">
        <v>137</v>
      </c>
      <c r="F530" s="128">
        <v>4</v>
      </c>
      <c r="G530" s="124"/>
      <c r="H530" s="129">
        <v>1.5</v>
      </c>
      <c r="I530" s="129">
        <v>5.5</v>
      </c>
      <c r="J530" s="129">
        <v>79.92</v>
      </c>
      <c r="K530" s="129">
        <f t="shared" si="122"/>
        <v>84</v>
      </c>
      <c r="L530" s="130">
        <f t="shared" si="123"/>
        <v>7</v>
      </c>
      <c r="M530" s="129">
        <v>2</v>
      </c>
      <c r="N530" s="129">
        <v>6</v>
      </c>
      <c r="O530" s="124"/>
      <c r="P530" s="130">
        <f t="shared" si="124"/>
        <v>7</v>
      </c>
      <c r="Q530" s="131">
        <f t="shared" si="125"/>
        <v>28</v>
      </c>
    </row>
    <row r="531" spans="1:17" ht="16.5">
      <c r="A531" s="468"/>
      <c r="B531" s="160" t="s">
        <v>313</v>
      </c>
      <c r="C531" s="125"/>
      <c r="D531" s="126" t="str">
        <f t="shared" si="121"/>
        <v>Pieza de 2inX6inX5_Pies</v>
      </c>
      <c r="E531" s="127" t="s">
        <v>137</v>
      </c>
      <c r="F531" s="128">
        <v>2</v>
      </c>
      <c r="G531" s="124"/>
      <c r="H531" s="129">
        <v>1.5</v>
      </c>
      <c r="I531" s="129">
        <v>5.5</v>
      </c>
      <c r="J531" s="129">
        <v>48.03</v>
      </c>
      <c r="K531" s="129">
        <f t="shared" si="122"/>
        <v>60</v>
      </c>
      <c r="L531" s="130">
        <f t="shared" si="123"/>
        <v>5</v>
      </c>
      <c r="M531" s="129">
        <v>2</v>
      </c>
      <c r="N531" s="129">
        <v>6</v>
      </c>
      <c r="O531" s="124"/>
      <c r="P531" s="130">
        <f t="shared" si="124"/>
        <v>5</v>
      </c>
      <c r="Q531" s="131">
        <f t="shared" si="125"/>
        <v>10</v>
      </c>
    </row>
    <row r="532" spans="1:17" ht="16.5">
      <c r="A532" s="468"/>
      <c r="B532" s="160" t="s">
        <v>314</v>
      </c>
      <c r="C532" s="125"/>
      <c r="D532" s="126" t="str">
        <f t="shared" si="121"/>
        <v>Pieza de 2inX6inX7_Pies</v>
      </c>
      <c r="E532" s="127" t="s">
        <v>137</v>
      </c>
      <c r="F532" s="128">
        <v>2</v>
      </c>
      <c r="G532" s="124"/>
      <c r="H532" s="129">
        <v>1.5</v>
      </c>
      <c r="I532" s="129">
        <v>5.5</v>
      </c>
      <c r="J532" s="129">
        <v>79.92</v>
      </c>
      <c r="K532" s="129">
        <f t="shared" si="122"/>
        <v>84</v>
      </c>
      <c r="L532" s="130">
        <f t="shared" si="123"/>
        <v>7</v>
      </c>
      <c r="M532" s="129">
        <v>2</v>
      </c>
      <c r="N532" s="129">
        <v>6</v>
      </c>
      <c r="O532" s="124"/>
      <c r="P532" s="130">
        <f t="shared" si="124"/>
        <v>7</v>
      </c>
      <c r="Q532" s="131">
        <f t="shared" si="125"/>
        <v>14</v>
      </c>
    </row>
    <row r="533" spans="1:17" ht="16.5">
      <c r="A533" s="468"/>
      <c r="B533" s="160" t="s">
        <v>421</v>
      </c>
      <c r="C533" s="125"/>
      <c r="D533" s="126" t="str">
        <f t="shared" si="121"/>
        <v>Pieza de 2inX2inX7_Pies</v>
      </c>
      <c r="E533" s="127" t="s">
        <v>137</v>
      </c>
      <c r="F533" s="128">
        <v>2</v>
      </c>
      <c r="G533" s="124"/>
      <c r="H533" s="129">
        <v>1.5</v>
      </c>
      <c r="I533" s="129">
        <v>1.5</v>
      </c>
      <c r="J533" s="129">
        <v>79.92</v>
      </c>
      <c r="K533" s="129">
        <f t="shared" si="122"/>
        <v>84</v>
      </c>
      <c r="L533" s="130">
        <f t="shared" si="123"/>
        <v>7</v>
      </c>
      <c r="M533" s="129">
        <v>2</v>
      </c>
      <c r="N533" s="129">
        <v>2</v>
      </c>
      <c r="O533" s="124"/>
      <c r="P533" s="130">
        <f t="shared" si="124"/>
        <v>7</v>
      </c>
      <c r="Q533" s="131">
        <f t="shared" si="125"/>
        <v>4.666666666666667</v>
      </c>
    </row>
    <row r="534" spans="1:17" ht="17.25" thickBot="1">
      <c r="A534" s="469"/>
      <c r="B534" s="161" t="s">
        <v>422</v>
      </c>
      <c r="C534" s="134"/>
      <c r="D534" s="135" t="str">
        <f t="shared" si="121"/>
        <v>Pieza de 2inX2inX5_Pies</v>
      </c>
      <c r="E534" s="136" t="s">
        <v>137</v>
      </c>
      <c r="F534" s="137">
        <v>5</v>
      </c>
      <c r="G534" s="133"/>
      <c r="H534" s="138">
        <v>1.5</v>
      </c>
      <c r="I534" s="138">
        <v>1.5</v>
      </c>
      <c r="J534" s="138">
        <v>48.03</v>
      </c>
      <c r="K534" s="138">
        <f t="shared" si="122"/>
        <v>60</v>
      </c>
      <c r="L534" s="139">
        <f t="shared" si="123"/>
        <v>5</v>
      </c>
      <c r="M534" s="138">
        <v>2</v>
      </c>
      <c r="N534" s="138">
        <v>2</v>
      </c>
      <c r="O534" s="133"/>
      <c r="P534" s="139">
        <f t="shared" si="124"/>
        <v>5</v>
      </c>
      <c r="Q534" s="140">
        <f t="shared" si="125"/>
        <v>8.3333333333333339</v>
      </c>
    </row>
    <row r="535" spans="1:17" ht="16.5" thickBot="1">
      <c r="A535" s="419" t="s">
        <v>119</v>
      </c>
      <c r="B535" s="420"/>
      <c r="C535" s="420"/>
      <c r="D535" s="420"/>
      <c r="E535" s="420"/>
      <c r="F535" s="421"/>
      <c r="G535" s="422"/>
      <c r="H535" s="423"/>
      <c r="I535" s="423"/>
      <c r="J535" s="423"/>
      <c r="K535" s="423"/>
      <c r="L535" s="424"/>
      <c r="M535" s="423"/>
      <c r="N535" s="423"/>
      <c r="O535" s="423"/>
      <c r="P535" s="423"/>
      <c r="Q535" s="114">
        <f>+Q536+Q548</f>
        <v>594.5</v>
      </c>
    </row>
    <row r="536" spans="1:17" ht="16.5" thickBot="1">
      <c r="A536" s="444" t="s">
        <v>376</v>
      </c>
      <c r="B536" s="445"/>
      <c r="C536" s="445"/>
      <c r="D536" s="445"/>
      <c r="E536" s="445"/>
      <c r="F536" s="446"/>
      <c r="G536" s="447"/>
      <c r="H536" s="448"/>
      <c r="I536" s="448"/>
      <c r="J536" s="448"/>
      <c r="K536" s="448"/>
      <c r="L536" s="449"/>
      <c r="M536" s="448"/>
      <c r="N536" s="448"/>
      <c r="O536" s="448"/>
      <c r="P536" s="448"/>
      <c r="Q536" s="115">
        <f>+SUM(Q537:Q547)</f>
        <v>518.5</v>
      </c>
    </row>
    <row r="537" spans="1:17" ht="16.5">
      <c r="A537" s="450">
        <v>1</v>
      </c>
      <c r="B537" s="116" t="s">
        <v>377</v>
      </c>
      <c r="C537" s="117"/>
      <c r="D537" s="118" t="str">
        <f t="shared" ref="D537:D547" si="126">+IF(_xlfn.NUMBERVALUE(O537)=0,CONCATENATE("Pieza de ",M537,"inX",N537,"inX",P537,"_Pies"),CONCATENATE("Rollizo de ",O537,"''ØX",P537,"_Pies"))</f>
        <v>Pieza de 1inX6inX3_Pies</v>
      </c>
      <c r="E537" s="119" t="s">
        <v>309</v>
      </c>
      <c r="F537" s="120">
        <v>63</v>
      </c>
      <c r="G537" s="116"/>
      <c r="H537" s="121">
        <v>0.75</v>
      </c>
      <c r="I537" s="121">
        <v>5.5</v>
      </c>
      <c r="J537" s="121">
        <v>32</v>
      </c>
      <c r="K537" s="121">
        <f t="shared" ref="K537:K547" si="127">+L537*12</f>
        <v>36</v>
      </c>
      <c r="L537" s="122">
        <f t="shared" ref="L537:L547" si="128">ROUNDUP(J537/12,0)</f>
        <v>3</v>
      </c>
      <c r="M537" s="121">
        <v>1</v>
      </c>
      <c r="N537" s="121">
        <v>6</v>
      </c>
      <c r="O537" s="116"/>
      <c r="P537" s="122">
        <f t="shared" ref="P537:P547" si="129">+L537</f>
        <v>3</v>
      </c>
      <c r="Q537" s="123">
        <f t="shared" ref="Q537:Q547" si="130">F537*M537*N537*P537/12</f>
        <v>94.5</v>
      </c>
    </row>
    <row r="538" spans="1:17" ht="16.5">
      <c r="A538" s="451"/>
      <c r="B538" s="124" t="s">
        <v>378</v>
      </c>
      <c r="C538" s="125"/>
      <c r="D538" s="126" t="str">
        <f t="shared" si="126"/>
        <v>Pieza de 1inX6inX3_Pies</v>
      </c>
      <c r="E538" s="127" t="s">
        <v>309</v>
      </c>
      <c r="F538" s="128">
        <v>22</v>
      </c>
      <c r="G538" s="124"/>
      <c r="H538" s="129">
        <v>0.75</v>
      </c>
      <c r="I538" s="129">
        <v>5.5</v>
      </c>
      <c r="J538" s="129">
        <v>32</v>
      </c>
      <c r="K538" s="129">
        <f t="shared" si="127"/>
        <v>36</v>
      </c>
      <c r="L538" s="130">
        <f t="shared" si="128"/>
        <v>3</v>
      </c>
      <c r="M538" s="129">
        <v>1</v>
      </c>
      <c r="N538" s="129">
        <v>6</v>
      </c>
      <c r="O538" s="124"/>
      <c r="P538" s="130">
        <f t="shared" si="129"/>
        <v>3</v>
      </c>
      <c r="Q538" s="131">
        <f t="shared" si="130"/>
        <v>33</v>
      </c>
    </row>
    <row r="539" spans="1:17" ht="17.25" thickBot="1">
      <c r="A539" s="452"/>
      <c r="B539" s="133" t="s">
        <v>379</v>
      </c>
      <c r="C539" s="134"/>
      <c r="D539" s="135" t="str">
        <f t="shared" si="126"/>
        <v>Pieza de 1inX3inX8_Pies</v>
      </c>
      <c r="E539" s="136" t="s">
        <v>309</v>
      </c>
      <c r="F539" s="137">
        <v>6</v>
      </c>
      <c r="G539" s="133"/>
      <c r="H539" s="138">
        <v>0.75</v>
      </c>
      <c r="I539" s="138">
        <v>2.5</v>
      </c>
      <c r="J539" s="138">
        <v>94.49</v>
      </c>
      <c r="K539" s="138">
        <f t="shared" si="127"/>
        <v>96</v>
      </c>
      <c r="L539" s="139">
        <f t="shared" si="128"/>
        <v>8</v>
      </c>
      <c r="M539" s="138">
        <v>1</v>
      </c>
      <c r="N539" s="138">
        <v>3</v>
      </c>
      <c r="O539" s="133"/>
      <c r="P539" s="139">
        <f t="shared" si="129"/>
        <v>8</v>
      </c>
      <c r="Q539" s="140">
        <f t="shared" si="130"/>
        <v>12</v>
      </c>
    </row>
    <row r="540" spans="1:17" ht="16.5">
      <c r="A540" s="450">
        <v>2</v>
      </c>
      <c r="B540" s="116" t="s">
        <v>377</v>
      </c>
      <c r="C540" s="117"/>
      <c r="D540" s="118" t="str">
        <f t="shared" si="126"/>
        <v>Pieza de 1inX6inX3_Pies</v>
      </c>
      <c r="E540" s="119" t="s">
        <v>309</v>
      </c>
      <c r="F540" s="120">
        <v>84</v>
      </c>
      <c r="G540" s="116"/>
      <c r="H540" s="121">
        <v>0.75</v>
      </c>
      <c r="I540" s="121">
        <v>5.5</v>
      </c>
      <c r="J540" s="121">
        <v>32</v>
      </c>
      <c r="K540" s="121">
        <f t="shared" si="127"/>
        <v>36</v>
      </c>
      <c r="L540" s="122">
        <f t="shared" si="128"/>
        <v>3</v>
      </c>
      <c r="M540" s="121">
        <v>1</v>
      </c>
      <c r="N540" s="121">
        <v>6</v>
      </c>
      <c r="O540" s="116"/>
      <c r="P540" s="122">
        <f t="shared" si="129"/>
        <v>3</v>
      </c>
      <c r="Q540" s="123">
        <f t="shared" si="130"/>
        <v>126</v>
      </c>
    </row>
    <row r="541" spans="1:17" ht="17.25" thickBot="1">
      <c r="A541" s="452"/>
      <c r="B541" s="133" t="s">
        <v>379</v>
      </c>
      <c r="C541" s="134"/>
      <c r="D541" s="135" t="str">
        <f t="shared" si="126"/>
        <v>Pieza de 1inX3inX8_Pies</v>
      </c>
      <c r="E541" s="136" t="s">
        <v>309</v>
      </c>
      <c r="F541" s="137">
        <v>6</v>
      </c>
      <c r="G541" s="133"/>
      <c r="H541" s="138">
        <v>0.75</v>
      </c>
      <c r="I541" s="138">
        <v>2.5</v>
      </c>
      <c r="J541" s="138">
        <v>94.49</v>
      </c>
      <c r="K541" s="138">
        <f t="shared" si="127"/>
        <v>96</v>
      </c>
      <c r="L541" s="139">
        <f t="shared" si="128"/>
        <v>8</v>
      </c>
      <c r="M541" s="138">
        <v>1</v>
      </c>
      <c r="N541" s="138">
        <v>3</v>
      </c>
      <c r="O541" s="133"/>
      <c r="P541" s="139">
        <f t="shared" si="129"/>
        <v>8</v>
      </c>
      <c r="Q541" s="140">
        <f t="shared" si="130"/>
        <v>12</v>
      </c>
    </row>
    <row r="542" spans="1:17" ht="16.5">
      <c r="A542" s="450" t="s">
        <v>33</v>
      </c>
      <c r="B542" s="116" t="s">
        <v>377</v>
      </c>
      <c r="C542" s="117"/>
      <c r="D542" s="118" t="str">
        <f t="shared" si="126"/>
        <v>Pieza de 1inX6inX3_Pies</v>
      </c>
      <c r="E542" s="119" t="s">
        <v>309</v>
      </c>
      <c r="F542" s="120">
        <v>84</v>
      </c>
      <c r="G542" s="116"/>
      <c r="H542" s="121">
        <v>0.75</v>
      </c>
      <c r="I542" s="121">
        <v>5.5</v>
      </c>
      <c r="J542" s="121">
        <v>32</v>
      </c>
      <c r="K542" s="121">
        <f t="shared" si="127"/>
        <v>36</v>
      </c>
      <c r="L542" s="122">
        <f t="shared" si="128"/>
        <v>3</v>
      </c>
      <c r="M542" s="121">
        <v>1</v>
      </c>
      <c r="N542" s="121">
        <v>6</v>
      </c>
      <c r="O542" s="116"/>
      <c r="P542" s="122">
        <f t="shared" si="129"/>
        <v>3</v>
      </c>
      <c r="Q542" s="123">
        <f t="shared" si="130"/>
        <v>126</v>
      </c>
    </row>
    <row r="543" spans="1:17" ht="17.25" thickBot="1">
      <c r="A543" s="465"/>
      <c r="B543" s="151" t="s">
        <v>379</v>
      </c>
      <c r="C543" s="152"/>
      <c r="D543" s="153" t="str">
        <f t="shared" si="126"/>
        <v>Pieza de 1inX3inX8_Pies</v>
      </c>
      <c r="E543" s="154" t="s">
        <v>309</v>
      </c>
      <c r="F543" s="155">
        <v>5</v>
      </c>
      <c r="G543" s="151"/>
      <c r="H543" s="156">
        <v>0.75</v>
      </c>
      <c r="I543" s="156">
        <v>2.5</v>
      </c>
      <c r="J543" s="156">
        <v>94.49</v>
      </c>
      <c r="K543" s="156">
        <f t="shared" si="127"/>
        <v>96</v>
      </c>
      <c r="L543" s="157">
        <f t="shared" si="128"/>
        <v>8</v>
      </c>
      <c r="M543" s="156">
        <v>1</v>
      </c>
      <c r="N543" s="156">
        <v>3</v>
      </c>
      <c r="O543" s="151"/>
      <c r="P543" s="157">
        <f t="shared" si="129"/>
        <v>8</v>
      </c>
      <c r="Q543" s="158">
        <f t="shared" si="130"/>
        <v>10</v>
      </c>
    </row>
    <row r="544" spans="1:17" ht="16.5">
      <c r="A544" s="450" t="s">
        <v>34</v>
      </c>
      <c r="B544" s="116" t="s">
        <v>377</v>
      </c>
      <c r="C544" s="117"/>
      <c r="D544" s="118" t="str">
        <f t="shared" si="126"/>
        <v>Pieza de 1inX6inX3_Pies</v>
      </c>
      <c r="E544" s="119" t="s">
        <v>309</v>
      </c>
      <c r="F544" s="120">
        <v>42</v>
      </c>
      <c r="G544" s="116"/>
      <c r="H544" s="121">
        <v>0.75</v>
      </c>
      <c r="I544" s="121">
        <v>5.5</v>
      </c>
      <c r="J544" s="121">
        <v>32</v>
      </c>
      <c r="K544" s="121">
        <f t="shared" si="127"/>
        <v>36</v>
      </c>
      <c r="L544" s="122">
        <f t="shared" si="128"/>
        <v>3</v>
      </c>
      <c r="M544" s="121">
        <v>1</v>
      </c>
      <c r="N544" s="121">
        <v>6</v>
      </c>
      <c r="O544" s="116"/>
      <c r="P544" s="122">
        <f t="shared" si="129"/>
        <v>3</v>
      </c>
      <c r="Q544" s="123">
        <f t="shared" si="130"/>
        <v>63</v>
      </c>
    </row>
    <row r="545" spans="1:17" ht="16.5">
      <c r="A545" s="451"/>
      <c r="B545" s="124" t="s">
        <v>378</v>
      </c>
      <c r="C545" s="125"/>
      <c r="D545" s="126" t="str">
        <f t="shared" si="126"/>
        <v>Pieza de 1inX6inX3_Pies</v>
      </c>
      <c r="E545" s="127" t="s">
        <v>309</v>
      </c>
      <c r="F545" s="128">
        <v>22</v>
      </c>
      <c r="G545" s="124"/>
      <c r="H545" s="129">
        <v>0.75</v>
      </c>
      <c r="I545" s="129">
        <v>5.5</v>
      </c>
      <c r="J545" s="129">
        <v>32</v>
      </c>
      <c r="K545" s="129">
        <f t="shared" si="127"/>
        <v>36</v>
      </c>
      <c r="L545" s="130">
        <f t="shared" si="128"/>
        <v>3</v>
      </c>
      <c r="M545" s="129">
        <v>1</v>
      </c>
      <c r="N545" s="129">
        <v>6</v>
      </c>
      <c r="O545" s="124"/>
      <c r="P545" s="130">
        <f t="shared" si="129"/>
        <v>3</v>
      </c>
      <c r="Q545" s="131">
        <f t="shared" si="130"/>
        <v>33</v>
      </c>
    </row>
    <row r="546" spans="1:17" ht="16.5">
      <c r="A546" s="451"/>
      <c r="B546" s="124" t="s">
        <v>379</v>
      </c>
      <c r="C546" s="125"/>
      <c r="D546" s="126" t="str">
        <f t="shared" si="126"/>
        <v>Pieza de 1inX3inX8_Pies</v>
      </c>
      <c r="E546" s="127" t="s">
        <v>309</v>
      </c>
      <c r="F546" s="128">
        <v>4</v>
      </c>
      <c r="G546" s="124"/>
      <c r="H546" s="129">
        <v>0.75</v>
      </c>
      <c r="I546" s="129">
        <v>2.5</v>
      </c>
      <c r="J546" s="129">
        <v>94.49</v>
      </c>
      <c r="K546" s="129">
        <f t="shared" si="127"/>
        <v>96</v>
      </c>
      <c r="L546" s="130">
        <f t="shared" si="128"/>
        <v>8</v>
      </c>
      <c r="M546" s="129">
        <v>1</v>
      </c>
      <c r="N546" s="129">
        <v>3</v>
      </c>
      <c r="O546" s="124"/>
      <c r="P546" s="130">
        <f t="shared" si="129"/>
        <v>8</v>
      </c>
      <c r="Q546" s="131">
        <f t="shared" si="130"/>
        <v>8</v>
      </c>
    </row>
    <row r="547" spans="1:17" ht="17.25" thickBot="1">
      <c r="A547" s="452"/>
      <c r="B547" s="133" t="s">
        <v>380</v>
      </c>
      <c r="C547" s="134"/>
      <c r="D547" s="135" t="str">
        <f t="shared" si="126"/>
        <v>Pieza de 1inX3inX4_Pies</v>
      </c>
      <c r="E547" s="136" t="s">
        <v>309</v>
      </c>
      <c r="F547" s="137">
        <v>1</v>
      </c>
      <c r="G547" s="133"/>
      <c r="H547" s="138">
        <v>0.75</v>
      </c>
      <c r="I547" s="138">
        <v>2.5</v>
      </c>
      <c r="J547" s="138">
        <v>47.24</v>
      </c>
      <c r="K547" s="138">
        <f t="shared" si="127"/>
        <v>48</v>
      </c>
      <c r="L547" s="139">
        <f t="shared" si="128"/>
        <v>4</v>
      </c>
      <c r="M547" s="138">
        <v>1</v>
      </c>
      <c r="N547" s="138">
        <v>3</v>
      </c>
      <c r="O547" s="133"/>
      <c r="P547" s="139">
        <f t="shared" si="129"/>
        <v>4</v>
      </c>
      <c r="Q547" s="140">
        <f t="shared" si="130"/>
        <v>1</v>
      </c>
    </row>
    <row r="548" spans="1:17" ht="16.5" thickBot="1">
      <c r="A548" s="444" t="s">
        <v>381</v>
      </c>
      <c r="B548" s="445"/>
      <c r="C548" s="445"/>
      <c r="D548" s="445"/>
      <c r="E548" s="445"/>
      <c r="F548" s="446"/>
      <c r="G548" s="447"/>
      <c r="H548" s="448"/>
      <c r="I548" s="448"/>
      <c r="J548" s="448"/>
      <c r="K548" s="448"/>
      <c r="L548" s="449"/>
      <c r="M548" s="448"/>
      <c r="N548" s="448"/>
      <c r="O548" s="448"/>
      <c r="P548" s="448"/>
      <c r="Q548" s="115">
        <f>+SUM(Q549:Q553)</f>
        <v>76</v>
      </c>
    </row>
    <row r="549" spans="1:17" ht="17.25" thickBot="1">
      <c r="A549" s="174">
        <v>2</v>
      </c>
      <c r="B549" s="175" t="s">
        <v>377</v>
      </c>
      <c r="C549" s="176"/>
      <c r="D549" s="177" t="str">
        <f>+IF(_xlfn.NUMBERVALUE(O549)=0,CONCATENATE("Pieza de ",M549,"inX",N549,"inX",P549,"_Pies"),CONCATENATE("Rollizo de ",O549,"''ØX",P549,"_Pies"))</f>
        <v>Pieza de 1inX6inX2_Pies</v>
      </c>
      <c r="E549" s="178" t="s">
        <v>309</v>
      </c>
      <c r="F549" s="179">
        <v>34</v>
      </c>
      <c r="G549" s="175"/>
      <c r="H549" s="180">
        <v>0.75</v>
      </c>
      <c r="I549" s="180">
        <v>5.5</v>
      </c>
      <c r="J549" s="180">
        <v>23.02</v>
      </c>
      <c r="K549" s="180">
        <f>+L549*12</f>
        <v>24</v>
      </c>
      <c r="L549" s="181">
        <f>ROUNDUP(J549/12,0)</f>
        <v>2</v>
      </c>
      <c r="M549" s="180">
        <v>1</v>
      </c>
      <c r="N549" s="180">
        <v>6</v>
      </c>
      <c r="O549" s="175"/>
      <c r="P549" s="181">
        <f>+L549</f>
        <v>2</v>
      </c>
      <c r="Q549" s="182">
        <f>F549*M549*N549*P549/12</f>
        <v>34</v>
      </c>
    </row>
    <row r="550" spans="1:17" ht="16.5">
      <c r="A550" s="450" t="s">
        <v>33</v>
      </c>
      <c r="B550" s="116" t="s">
        <v>377</v>
      </c>
      <c r="C550" s="117"/>
      <c r="D550" s="118" t="str">
        <f>+IF(_xlfn.NUMBERVALUE(O550)=0,CONCATENATE("Pieza de ",M550,"inX",N550,"inX",P550,"_Pies"),CONCATENATE("Rollizo de ",O550,"''ØX",P550,"_Pies"))</f>
        <v>Pieza de 1inX6inX2_Pies</v>
      </c>
      <c r="E550" s="119" t="s">
        <v>309</v>
      </c>
      <c r="F550" s="120">
        <v>14</v>
      </c>
      <c r="G550" s="116"/>
      <c r="H550" s="121">
        <v>0.75</v>
      </c>
      <c r="I550" s="121">
        <v>5.5</v>
      </c>
      <c r="J550" s="121">
        <v>23.02</v>
      </c>
      <c r="K550" s="121">
        <f>+L550*12</f>
        <v>24</v>
      </c>
      <c r="L550" s="122">
        <f>ROUNDUP(J550/12,0)</f>
        <v>2</v>
      </c>
      <c r="M550" s="121">
        <v>1</v>
      </c>
      <c r="N550" s="121">
        <v>6</v>
      </c>
      <c r="O550" s="116"/>
      <c r="P550" s="122">
        <f>+L550</f>
        <v>2</v>
      </c>
      <c r="Q550" s="123">
        <f>F550*M550*N550*P550/12</f>
        <v>14</v>
      </c>
    </row>
    <row r="551" spans="1:17" ht="17.25" thickBot="1">
      <c r="A551" s="452"/>
      <c r="B551" s="133" t="s">
        <v>378</v>
      </c>
      <c r="C551" s="134"/>
      <c r="D551" s="135" t="str">
        <f>+IF(_xlfn.NUMBERVALUE(O551)=0,CONCATENATE("Pieza de ",M551,"inX",N551,"inX",P551,"_Pies"),CONCATENATE("Rollizo de ",O551,"''ØX",P551,"_Pies"))</f>
        <v>Pieza de 1inX3inX2_Pies</v>
      </c>
      <c r="E551" s="136" t="s">
        <v>309</v>
      </c>
      <c r="F551" s="137">
        <v>14</v>
      </c>
      <c r="G551" s="133"/>
      <c r="H551" s="138">
        <v>0.75</v>
      </c>
      <c r="I551" s="138">
        <v>2.5</v>
      </c>
      <c r="J551" s="138">
        <v>14.05</v>
      </c>
      <c r="K551" s="138">
        <f>+L551*12</f>
        <v>24</v>
      </c>
      <c r="L551" s="139">
        <f>ROUNDUP(J551/12,0)</f>
        <v>2</v>
      </c>
      <c r="M551" s="138">
        <v>1</v>
      </c>
      <c r="N551" s="138">
        <v>3</v>
      </c>
      <c r="O551" s="133"/>
      <c r="P551" s="139">
        <f>+L551</f>
        <v>2</v>
      </c>
      <c r="Q551" s="140">
        <f>F551*M551*N551*P551/12</f>
        <v>7</v>
      </c>
    </row>
    <row r="552" spans="1:17" ht="16.5">
      <c r="A552" s="450" t="s">
        <v>34</v>
      </c>
      <c r="B552" s="116" t="s">
        <v>377</v>
      </c>
      <c r="C552" s="117"/>
      <c r="D552" s="118" t="str">
        <f>+IF(_xlfn.NUMBERVALUE(O552)=0,CONCATENATE("Pieza de ",M552,"inX",N552,"inX",P552,"_Pies"),CONCATENATE("Rollizo de ",O552,"''ØX",P552,"_Pies"))</f>
        <v>Pieza de 1inX6inX2_Pies</v>
      </c>
      <c r="E552" s="119" t="s">
        <v>309</v>
      </c>
      <c r="F552" s="120">
        <v>14</v>
      </c>
      <c r="G552" s="116"/>
      <c r="H552" s="121">
        <v>0.75</v>
      </c>
      <c r="I552" s="121">
        <v>5.5</v>
      </c>
      <c r="J552" s="121">
        <v>23.02</v>
      </c>
      <c r="K552" s="121">
        <f>+L552*12</f>
        <v>24</v>
      </c>
      <c r="L552" s="122">
        <f>ROUNDUP(J552/12,0)</f>
        <v>2</v>
      </c>
      <c r="M552" s="121">
        <v>1</v>
      </c>
      <c r="N552" s="121">
        <v>6</v>
      </c>
      <c r="O552" s="116"/>
      <c r="P552" s="122">
        <f>+L552</f>
        <v>2</v>
      </c>
      <c r="Q552" s="123">
        <f>F552*M552*N552*P552/12</f>
        <v>14</v>
      </c>
    </row>
    <row r="553" spans="1:17" ht="17.25" thickBot="1">
      <c r="A553" s="452"/>
      <c r="B553" s="133" t="s">
        <v>378</v>
      </c>
      <c r="C553" s="134"/>
      <c r="D553" s="135" t="str">
        <f>+IF(_xlfn.NUMBERVALUE(O553)=0,CONCATENATE("Pieza de ",M553,"inX",N553,"inX",P553,"_Pies"),CONCATENATE("Rollizo de ",O553,"''ØX",P553,"_Pies"))</f>
        <v>Pieza de 1inX3inX2_Pies</v>
      </c>
      <c r="E553" s="136" t="s">
        <v>309</v>
      </c>
      <c r="F553" s="137">
        <v>14</v>
      </c>
      <c r="G553" s="133"/>
      <c r="H553" s="138">
        <v>0.75</v>
      </c>
      <c r="I553" s="138">
        <v>2.5</v>
      </c>
      <c r="J553" s="138">
        <v>14.05</v>
      </c>
      <c r="K553" s="138">
        <f>+L553*12</f>
        <v>24</v>
      </c>
      <c r="L553" s="139">
        <f>ROUNDUP(J553/12,0)</f>
        <v>2</v>
      </c>
      <c r="M553" s="138">
        <v>1</v>
      </c>
      <c r="N553" s="138">
        <v>3</v>
      </c>
      <c r="O553" s="133"/>
      <c r="P553" s="139">
        <f>+L553</f>
        <v>2</v>
      </c>
      <c r="Q553" s="140">
        <f>F553*M553*N553*P553/12</f>
        <v>7</v>
      </c>
    </row>
    <row r="554" spans="1:17" ht="16.5" thickBot="1">
      <c r="A554" s="419" t="s">
        <v>161</v>
      </c>
      <c r="B554" s="420"/>
      <c r="C554" s="420"/>
      <c r="D554" s="420"/>
      <c r="E554" s="420"/>
      <c r="F554" s="421"/>
      <c r="G554" s="422"/>
      <c r="H554" s="423"/>
      <c r="I554" s="423"/>
      <c r="J554" s="423"/>
      <c r="K554" s="423"/>
      <c r="L554" s="424"/>
      <c r="M554" s="423"/>
      <c r="N554" s="423"/>
      <c r="O554" s="423"/>
      <c r="P554" s="423"/>
      <c r="Q554" s="114">
        <f>+Q555+Q567</f>
        <v>594.5</v>
      </c>
    </row>
    <row r="555" spans="1:17" ht="16.5" thickBot="1">
      <c r="A555" s="444" t="s">
        <v>376</v>
      </c>
      <c r="B555" s="445"/>
      <c r="C555" s="445"/>
      <c r="D555" s="445"/>
      <c r="E555" s="445"/>
      <c r="F555" s="446"/>
      <c r="G555" s="447"/>
      <c r="H555" s="448"/>
      <c r="I555" s="448"/>
      <c r="J555" s="448"/>
      <c r="K555" s="448"/>
      <c r="L555" s="449"/>
      <c r="M555" s="448"/>
      <c r="N555" s="448"/>
      <c r="O555" s="448"/>
      <c r="P555" s="448"/>
      <c r="Q555" s="115">
        <f>+SUM(Q556:Q566)</f>
        <v>518.5</v>
      </c>
    </row>
    <row r="556" spans="1:17" ht="16.5">
      <c r="A556" s="450">
        <v>1</v>
      </c>
      <c r="B556" s="116" t="s">
        <v>377</v>
      </c>
      <c r="C556" s="117"/>
      <c r="D556" s="118" t="str">
        <f t="shared" ref="D556:D566" si="131">+IF(_xlfn.NUMBERVALUE(O556)=0,CONCATENATE("Pieza de ",M556,"inX",N556,"inX",P556,"_Pies"),CONCATENATE("Rollizo de ",O556,"''ØX",P556,"_Pies"))</f>
        <v>Pieza de 1inX6inX3_Pies</v>
      </c>
      <c r="E556" s="119" t="s">
        <v>309</v>
      </c>
      <c r="F556" s="120">
        <v>63</v>
      </c>
      <c r="G556" s="116"/>
      <c r="H556" s="121">
        <v>0.75</v>
      </c>
      <c r="I556" s="121">
        <v>5.5</v>
      </c>
      <c r="J556" s="121">
        <v>32</v>
      </c>
      <c r="K556" s="121">
        <f t="shared" ref="K556:K566" si="132">+L556*12</f>
        <v>36</v>
      </c>
      <c r="L556" s="122">
        <f t="shared" ref="L556:L566" si="133">ROUNDUP(J556/12,0)</f>
        <v>3</v>
      </c>
      <c r="M556" s="121">
        <v>1</v>
      </c>
      <c r="N556" s="121">
        <v>6</v>
      </c>
      <c r="O556" s="116"/>
      <c r="P556" s="122">
        <f t="shared" ref="P556:P566" si="134">+L556</f>
        <v>3</v>
      </c>
      <c r="Q556" s="123">
        <f t="shared" ref="Q556:Q566" si="135">F556*M556*N556*P556/12</f>
        <v>94.5</v>
      </c>
    </row>
    <row r="557" spans="1:17" ht="16.5">
      <c r="A557" s="451"/>
      <c r="B557" s="124" t="s">
        <v>378</v>
      </c>
      <c r="C557" s="125"/>
      <c r="D557" s="126" t="str">
        <f t="shared" si="131"/>
        <v>Pieza de 1inX6inX3_Pies</v>
      </c>
      <c r="E557" s="127" t="s">
        <v>309</v>
      </c>
      <c r="F557" s="128">
        <v>22</v>
      </c>
      <c r="G557" s="124"/>
      <c r="H557" s="129">
        <v>0.75</v>
      </c>
      <c r="I557" s="129">
        <v>5.5</v>
      </c>
      <c r="J557" s="129">
        <v>32</v>
      </c>
      <c r="K557" s="129">
        <f t="shared" si="132"/>
        <v>36</v>
      </c>
      <c r="L557" s="130">
        <f t="shared" si="133"/>
        <v>3</v>
      </c>
      <c r="M557" s="129">
        <v>1</v>
      </c>
      <c r="N557" s="129">
        <v>6</v>
      </c>
      <c r="O557" s="124"/>
      <c r="P557" s="130">
        <f t="shared" si="134"/>
        <v>3</v>
      </c>
      <c r="Q557" s="131">
        <f t="shared" si="135"/>
        <v>33</v>
      </c>
    </row>
    <row r="558" spans="1:17" ht="17.25" thickBot="1">
      <c r="A558" s="452"/>
      <c r="B558" s="133" t="s">
        <v>379</v>
      </c>
      <c r="C558" s="134"/>
      <c r="D558" s="135" t="str">
        <f t="shared" si="131"/>
        <v>Pieza de 1inX3inX8_Pies</v>
      </c>
      <c r="E558" s="136" t="s">
        <v>309</v>
      </c>
      <c r="F558" s="137">
        <v>6</v>
      </c>
      <c r="G558" s="133"/>
      <c r="H558" s="138">
        <v>0.75</v>
      </c>
      <c r="I558" s="138">
        <v>2.5</v>
      </c>
      <c r="J558" s="138">
        <v>94.49</v>
      </c>
      <c r="K558" s="138">
        <f t="shared" si="132"/>
        <v>96</v>
      </c>
      <c r="L558" s="139">
        <f t="shared" si="133"/>
        <v>8</v>
      </c>
      <c r="M558" s="138">
        <v>1</v>
      </c>
      <c r="N558" s="138">
        <v>3</v>
      </c>
      <c r="O558" s="133"/>
      <c r="P558" s="139">
        <f t="shared" si="134"/>
        <v>8</v>
      </c>
      <c r="Q558" s="140">
        <f t="shared" si="135"/>
        <v>12</v>
      </c>
    </row>
    <row r="559" spans="1:17" ht="16.5">
      <c r="A559" s="450">
        <v>2</v>
      </c>
      <c r="B559" s="116" t="s">
        <v>377</v>
      </c>
      <c r="C559" s="117"/>
      <c r="D559" s="118" t="str">
        <f t="shared" si="131"/>
        <v>Pieza de 1inX6inX3_Pies</v>
      </c>
      <c r="E559" s="119" t="s">
        <v>309</v>
      </c>
      <c r="F559" s="120">
        <v>84</v>
      </c>
      <c r="G559" s="116"/>
      <c r="H559" s="121">
        <v>0.75</v>
      </c>
      <c r="I559" s="121">
        <v>5.5</v>
      </c>
      <c r="J559" s="121">
        <v>32</v>
      </c>
      <c r="K559" s="121">
        <f t="shared" si="132"/>
        <v>36</v>
      </c>
      <c r="L559" s="122">
        <f t="shared" si="133"/>
        <v>3</v>
      </c>
      <c r="M559" s="121">
        <v>1</v>
      </c>
      <c r="N559" s="121">
        <v>6</v>
      </c>
      <c r="O559" s="116"/>
      <c r="P559" s="122">
        <f t="shared" si="134"/>
        <v>3</v>
      </c>
      <c r="Q559" s="123">
        <f t="shared" si="135"/>
        <v>126</v>
      </c>
    </row>
    <row r="560" spans="1:17" ht="17.25" thickBot="1">
      <c r="A560" s="452"/>
      <c r="B560" s="133" t="s">
        <v>379</v>
      </c>
      <c r="C560" s="134"/>
      <c r="D560" s="135" t="str">
        <f t="shared" si="131"/>
        <v>Pieza de 1inX3inX8_Pies</v>
      </c>
      <c r="E560" s="136" t="s">
        <v>309</v>
      </c>
      <c r="F560" s="137">
        <v>6</v>
      </c>
      <c r="G560" s="133"/>
      <c r="H560" s="138">
        <v>0.75</v>
      </c>
      <c r="I560" s="138">
        <v>2.5</v>
      </c>
      <c r="J560" s="138">
        <v>94.49</v>
      </c>
      <c r="K560" s="138">
        <f t="shared" si="132"/>
        <v>96</v>
      </c>
      <c r="L560" s="139">
        <f t="shared" si="133"/>
        <v>8</v>
      </c>
      <c r="M560" s="138">
        <v>1</v>
      </c>
      <c r="N560" s="138">
        <v>3</v>
      </c>
      <c r="O560" s="133"/>
      <c r="P560" s="139">
        <f t="shared" si="134"/>
        <v>8</v>
      </c>
      <c r="Q560" s="140">
        <f t="shared" si="135"/>
        <v>12</v>
      </c>
    </row>
    <row r="561" spans="1:17" ht="16.5">
      <c r="A561" s="450" t="s">
        <v>33</v>
      </c>
      <c r="B561" s="116" t="s">
        <v>377</v>
      </c>
      <c r="C561" s="117"/>
      <c r="D561" s="118" t="str">
        <f t="shared" si="131"/>
        <v>Pieza de 1inX6inX3_Pies</v>
      </c>
      <c r="E561" s="119" t="s">
        <v>309</v>
      </c>
      <c r="F561" s="120">
        <v>84</v>
      </c>
      <c r="G561" s="116"/>
      <c r="H561" s="121">
        <v>0.75</v>
      </c>
      <c r="I561" s="121">
        <v>5.5</v>
      </c>
      <c r="J561" s="121">
        <v>32</v>
      </c>
      <c r="K561" s="121">
        <f t="shared" si="132"/>
        <v>36</v>
      </c>
      <c r="L561" s="122">
        <f t="shared" si="133"/>
        <v>3</v>
      </c>
      <c r="M561" s="121">
        <v>1</v>
      </c>
      <c r="N561" s="121">
        <v>6</v>
      </c>
      <c r="O561" s="116"/>
      <c r="P561" s="122">
        <f t="shared" si="134"/>
        <v>3</v>
      </c>
      <c r="Q561" s="123">
        <f t="shared" si="135"/>
        <v>126</v>
      </c>
    </row>
    <row r="562" spans="1:17" ht="17.25" thickBot="1">
      <c r="A562" s="465"/>
      <c r="B562" s="151" t="s">
        <v>379</v>
      </c>
      <c r="C562" s="152"/>
      <c r="D562" s="153" t="str">
        <f t="shared" si="131"/>
        <v>Pieza de 1inX3inX8_Pies</v>
      </c>
      <c r="E562" s="154" t="s">
        <v>309</v>
      </c>
      <c r="F562" s="155">
        <v>5</v>
      </c>
      <c r="G562" s="151"/>
      <c r="H562" s="156">
        <v>0.75</v>
      </c>
      <c r="I562" s="156">
        <v>2.5</v>
      </c>
      <c r="J562" s="156">
        <v>94.49</v>
      </c>
      <c r="K562" s="156">
        <f t="shared" si="132"/>
        <v>96</v>
      </c>
      <c r="L562" s="157">
        <f t="shared" si="133"/>
        <v>8</v>
      </c>
      <c r="M562" s="156">
        <v>1</v>
      </c>
      <c r="N562" s="156">
        <v>3</v>
      </c>
      <c r="O562" s="151"/>
      <c r="P562" s="157">
        <f t="shared" si="134"/>
        <v>8</v>
      </c>
      <c r="Q562" s="158">
        <f t="shared" si="135"/>
        <v>10</v>
      </c>
    </row>
    <row r="563" spans="1:17" ht="16.5">
      <c r="A563" s="450" t="s">
        <v>34</v>
      </c>
      <c r="B563" s="116" t="s">
        <v>377</v>
      </c>
      <c r="C563" s="117"/>
      <c r="D563" s="118" t="str">
        <f t="shared" si="131"/>
        <v>Pieza de 1inX6inX3_Pies</v>
      </c>
      <c r="E563" s="119" t="s">
        <v>309</v>
      </c>
      <c r="F563" s="120">
        <v>42</v>
      </c>
      <c r="G563" s="116"/>
      <c r="H563" s="121">
        <v>0.75</v>
      </c>
      <c r="I563" s="121">
        <v>5.5</v>
      </c>
      <c r="J563" s="121">
        <v>32</v>
      </c>
      <c r="K563" s="121">
        <f t="shared" si="132"/>
        <v>36</v>
      </c>
      <c r="L563" s="122">
        <f t="shared" si="133"/>
        <v>3</v>
      </c>
      <c r="M563" s="121">
        <v>1</v>
      </c>
      <c r="N563" s="121">
        <v>6</v>
      </c>
      <c r="O563" s="116"/>
      <c r="P563" s="122">
        <f t="shared" si="134"/>
        <v>3</v>
      </c>
      <c r="Q563" s="123">
        <f t="shared" si="135"/>
        <v>63</v>
      </c>
    </row>
    <row r="564" spans="1:17" ht="16.5">
      <c r="A564" s="451"/>
      <c r="B564" s="124" t="s">
        <v>378</v>
      </c>
      <c r="C564" s="125"/>
      <c r="D564" s="126" t="str">
        <f t="shared" si="131"/>
        <v>Pieza de 1inX6inX3_Pies</v>
      </c>
      <c r="E564" s="127" t="s">
        <v>309</v>
      </c>
      <c r="F564" s="128">
        <v>22</v>
      </c>
      <c r="G564" s="124"/>
      <c r="H564" s="129">
        <v>0.75</v>
      </c>
      <c r="I564" s="129">
        <v>5.5</v>
      </c>
      <c r="J564" s="129">
        <v>32</v>
      </c>
      <c r="K564" s="129">
        <f t="shared" si="132"/>
        <v>36</v>
      </c>
      <c r="L564" s="130">
        <f t="shared" si="133"/>
        <v>3</v>
      </c>
      <c r="M564" s="129">
        <v>1</v>
      </c>
      <c r="N564" s="129">
        <v>6</v>
      </c>
      <c r="O564" s="124"/>
      <c r="P564" s="130">
        <f t="shared" si="134"/>
        <v>3</v>
      </c>
      <c r="Q564" s="131">
        <f t="shared" si="135"/>
        <v>33</v>
      </c>
    </row>
    <row r="565" spans="1:17" ht="16.5">
      <c r="A565" s="451"/>
      <c r="B565" s="124" t="s">
        <v>379</v>
      </c>
      <c r="C565" s="125"/>
      <c r="D565" s="126" t="str">
        <f t="shared" si="131"/>
        <v>Pieza de 1inX3inX8_Pies</v>
      </c>
      <c r="E565" s="127" t="s">
        <v>309</v>
      </c>
      <c r="F565" s="128">
        <v>4</v>
      </c>
      <c r="G565" s="124"/>
      <c r="H565" s="129">
        <v>0.75</v>
      </c>
      <c r="I565" s="129">
        <v>2.5</v>
      </c>
      <c r="J565" s="129">
        <v>94.49</v>
      </c>
      <c r="K565" s="129">
        <f t="shared" si="132"/>
        <v>96</v>
      </c>
      <c r="L565" s="130">
        <f t="shared" si="133"/>
        <v>8</v>
      </c>
      <c r="M565" s="129">
        <v>1</v>
      </c>
      <c r="N565" s="129">
        <v>3</v>
      </c>
      <c r="O565" s="124"/>
      <c r="P565" s="130">
        <f t="shared" si="134"/>
        <v>8</v>
      </c>
      <c r="Q565" s="131">
        <f t="shared" si="135"/>
        <v>8</v>
      </c>
    </row>
    <row r="566" spans="1:17" ht="17.25" thickBot="1">
      <c r="A566" s="452"/>
      <c r="B566" s="133" t="s">
        <v>380</v>
      </c>
      <c r="C566" s="134"/>
      <c r="D566" s="135" t="str">
        <f t="shared" si="131"/>
        <v>Pieza de 1inX3inX4_Pies</v>
      </c>
      <c r="E566" s="136" t="s">
        <v>309</v>
      </c>
      <c r="F566" s="137">
        <v>1</v>
      </c>
      <c r="G566" s="133"/>
      <c r="H566" s="138">
        <v>0.75</v>
      </c>
      <c r="I566" s="138">
        <v>2.5</v>
      </c>
      <c r="J566" s="138">
        <v>47.24</v>
      </c>
      <c r="K566" s="138">
        <f t="shared" si="132"/>
        <v>48</v>
      </c>
      <c r="L566" s="139">
        <f t="shared" si="133"/>
        <v>4</v>
      </c>
      <c r="M566" s="138">
        <v>1</v>
      </c>
      <c r="N566" s="138">
        <v>3</v>
      </c>
      <c r="O566" s="133"/>
      <c r="P566" s="139">
        <f t="shared" si="134"/>
        <v>4</v>
      </c>
      <c r="Q566" s="140">
        <f t="shared" si="135"/>
        <v>1</v>
      </c>
    </row>
    <row r="567" spans="1:17" ht="16.5" thickBot="1">
      <c r="A567" s="444" t="s">
        <v>381</v>
      </c>
      <c r="B567" s="445"/>
      <c r="C567" s="445"/>
      <c r="D567" s="445"/>
      <c r="E567" s="445"/>
      <c r="F567" s="446"/>
      <c r="G567" s="447"/>
      <c r="H567" s="448"/>
      <c r="I567" s="448"/>
      <c r="J567" s="448"/>
      <c r="K567" s="448"/>
      <c r="L567" s="449"/>
      <c r="M567" s="448"/>
      <c r="N567" s="448"/>
      <c r="O567" s="448"/>
      <c r="P567" s="448"/>
      <c r="Q567" s="115">
        <f>+SUM(Q568:Q572)</f>
        <v>76</v>
      </c>
    </row>
    <row r="568" spans="1:17" ht="17.25" thickBot="1">
      <c r="A568" s="174">
        <v>2</v>
      </c>
      <c r="B568" s="175" t="s">
        <v>377</v>
      </c>
      <c r="C568" s="176"/>
      <c r="D568" s="177" t="str">
        <f>+IF(_xlfn.NUMBERVALUE(O568)=0,CONCATENATE("Pieza de ",M568,"inX",N568,"inX",P568,"_Pies"),CONCATENATE("Rollizo de ",O568,"''ØX",P568,"_Pies"))</f>
        <v>Pieza de 1inX6inX2_Pies</v>
      </c>
      <c r="E568" s="178" t="s">
        <v>309</v>
      </c>
      <c r="F568" s="179">
        <v>34</v>
      </c>
      <c r="G568" s="175"/>
      <c r="H568" s="180">
        <v>0.75</v>
      </c>
      <c r="I568" s="180">
        <v>5.5</v>
      </c>
      <c r="J568" s="180">
        <v>23.02</v>
      </c>
      <c r="K568" s="180">
        <f>+L568*12</f>
        <v>24</v>
      </c>
      <c r="L568" s="181">
        <f>ROUNDUP(J568/12,0)</f>
        <v>2</v>
      </c>
      <c r="M568" s="180">
        <v>1</v>
      </c>
      <c r="N568" s="180">
        <v>6</v>
      </c>
      <c r="O568" s="175"/>
      <c r="P568" s="181">
        <f>+L568</f>
        <v>2</v>
      </c>
      <c r="Q568" s="182">
        <f>F568*M568*N568*P568/12</f>
        <v>34</v>
      </c>
    </row>
    <row r="569" spans="1:17" ht="16.5">
      <c r="A569" s="450" t="s">
        <v>33</v>
      </c>
      <c r="B569" s="116" t="s">
        <v>377</v>
      </c>
      <c r="C569" s="117"/>
      <c r="D569" s="118" t="str">
        <f>+IF(_xlfn.NUMBERVALUE(O569)=0,CONCATENATE("Pieza de ",M569,"inX",N569,"inX",P569,"_Pies"),CONCATENATE("Rollizo de ",O569,"''ØX",P569,"_Pies"))</f>
        <v>Pieza de 1inX6inX2_Pies</v>
      </c>
      <c r="E569" s="119" t="s">
        <v>309</v>
      </c>
      <c r="F569" s="120">
        <v>14</v>
      </c>
      <c r="G569" s="116"/>
      <c r="H569" s="121">
        <v>0.75</v>
      </c>
      <c r="I569" s="121">
        <v>5.5</v>
      </c>
      <c r="J569" s="121">
        <v>23.02</v>
      </c>
      <c r="K569" s="121">
        <f>+L569*12</f>
        <v>24</v>
      </c>
      <c r="L569" s="122">
        <f>ROUNDUP(J569/12,0)</f>
        <v>2</v>
      </c>
      <c r="M569" s="121">
        <v>1</v>
      </c>
      <c r="N569" s="121">
        <v>6</v>
      </c>
      <c r="O569" s="116"/>
      <c r="P569" s="122">
        <f>+L569</f>
        <v>2</v>
      </c>
      <c r="Q569" s="123">
        <f>F569*M569*N569*P569/12</f>
        <v>14</v>
      </c>
    </row>
    <row r="570" spans="1:17" ht="17.25" thickBot="1">
      <c r="A570" s="452"/>
      <c r="B570" s="133" t="s">
        <v>378</v>
      </c>
      <c r="C570" s="134"/>
      <c r="D570" s="135" t="str">
        <f>+IF(_xlfn.NUMBERVALUE(O570)=0,CONCATENATE("Pieza de ",M570,"inX",N570,"inX",P570,"_Pies"),CONCATENATE("Rollizo de ",O570,"''ØX",P570,"_Pies"))</f>
        <v>Pieza de 1inX3inX2_Pies</v>
      </c>
      <c r="E570" s="136" t="s">
        <v>309</v>
      </c>
      <c r="F570" s="137">
        <v>14</v>
      </c>
      <c r="G570" s="133"/>
      <c r="H570" s="138">
        <v>0.75</v>
      </c>
      <c r="I570" s="138">
        <v>2.5</v>
      </c>
      <c r="J570" s="138">
        <v>14.05</v>
      </c>
      <c r="K570" s="138">
        <f>+L570*12</f>
        <v>24</v>
      </c>
      <c r="L570" s="139">
        <f>ROUNDUP(J570/12,0)</f>
        <v>2</v>
      </c>
      <c r="M570" s="138">
        <v>1</v>
      </c>
      <c r="N570" s="138">
        <v>3</v>
      </c>
      <c r="O570" s="133"/>
      <c r="P570" s="139">
        <f>+L570</f>
        <v>2</v>
      </c>
      <c r="Q570" s="140">
        <f>F570*M570*N570*P570/12</f>
        <v>7</v>
      </c>
    </row>
    <row r="571" spans="1:17" ht="16.5">
      <c r="A571" s="450" t="s">
        <v>34</v>
      </c>
      <c r="B571" s="116" t="s">
        <v>377</v>
      </c>
      <c r="C571" s="117"/>
      <c r="D571" s="118" t="str">
        <f>+IF(_xlfn.NUMBERVALUE(O571)=0,CONCATENATE("Pieza de ",M571,"inX",N571,"inX",P571,"_Pies"),CONCATENATE("Rollizo de ",O571,"''ØX",P571,"_Pies"))</f>
        <v>Pieza de 1inX6inX2_Pies</v>
      </c>
      <c r="E571" s="119" t="s">
        <v>309</v>
      </c>
      <c r="F571" s="120">
        <v>14</v>
      </c>
      <c r="G571" s="116"/>
      <c r="H571" s="121">
        <v>0.75</v>
      </c>
      <c r="I571" s="121">
        <v>5.5</v>
      </c>
      <c r="J571" s="121">
        <v>23.02</v>
      </c>
      <c r="K571" s="121">
        <f>+L571*12</f>
        <v>24</v>
      </c>
      <c r="L571" s="122">
        <f>ROUNDUP(J571/12,0)</f>
        <v>2</v>
      </c>
      <c r="M571" s="121">
        <v>1</v>
      </c>
      <c r="N571" s="121">
        <v>6</v>
      </c>
      <c r="O571" s="116"/>
      <c r="P571" s="122">
        <f>+L571</f>
        <v>2</v>
      </c>
      <c r="Q571" s="123">
        <f>F571*M571*N571*P571/12</f>
        <v>14</v>
      </c>
    </row>
    <row r="572" spans="1:17" ht="17.25" thickBot="1">
      <c r="A572" s="452"/>
      <c r="B572" s="133" t="s">
        <v>378</v>
      </c>
      <c r="C572" s="134"/>
      <c r="D572" s="135" t="str">
        <f>+IF(_xlfn.NUMBERVALUE(O572)=0,CONCATENATE("Pieza de ",M572,"inX",N572,"inX",P572,"_Pies"),CONCATENATE("Rollizo de ",O572,"''ØX",P572,"_Pies"))</f>
        <v>Pieza de 1inX3inX2_Pies</v>
      </c>
      <c r="E572" s="136" t="s">
        <v>309</v>
      </c>
      <c r="F572" s="137">
        <v>14</v>
      </c>
      <c r="G572" s="133"/>
      <c r="H572" s="138">
        <v>0.75</v>
      </c>
      <c r="I572" s="138">
        <v>2.5</v>
      </c>
      <c r="J572" s="138">
        <v>14.05</v>
      </c>
      <c r="K572" s="138">
        <f>+L572*12</f>
        <v>24</v>
      </c>
      <c r="L572" s="139">
        <f>ROUNDUP(J572/12,0)</f>
        <v>2</v>
      </c>
      <c r="M572" s="138">
        <v>1</v>
      </c>
      <c r="N572" s="138">
        <v>3</v>
      </c>
      <c r="O572" s="133"/>
      <c r="P572" s="139">
        <f>+L572</f>
        <v>2</v>
      </c>
      <c r="Q572" s="140">
        <f>F572*M572*N572*P572/12</f>
        <v>7</v>
      </c>
    </row>
    <row r="573" spans="1:17" ht="16.5" thickBot="1">
      <c r="A573" s="419" t="s">
        <v>95</v>
      </c>
      <c r="B573" s="420"/>
      <c r="C573" s="420"/>
      <c r="D573" s="420"/>
      <c r="E573" s="420"/>
      <c r="F573" s="421"/>
      <c r="G573" s="422"/>
      <c r="H573" s="423"/>
      <c r="I573" s="423"/>
      <c r="J573" s="423"/>
      <c r="K573" s="423"/>
      <c r="L573" s="424"/>
      <c r="M573" s="423"/>
      <c r="N573" s="423"/>
      <c r="O573" s="423"/>
      <c r="P573" s="423"/>
      <c r="Q573" s="114">
        <f>+Q574+Q591</f>
        <v>667</v>
      </c>
    </row>
    <row r="574" spans="1:17" ht="16.5" thickBot="1">
      <c r="A574" s="444" t="s">
        <v>376</v>
      </c>
      <c r="B574" s="445"/>
      <c r="C574" s="445"/>
      <c r="D574" s="445"/>
      <c r="E574" s="445"/>
      <c r="F574" s="446"/>
      <c r="G574" s="447"/>
      <c r="H574" s="448"/>
      <c r="I574" s="448"/>
      <c r="J574" s="448"/>
      <c r="K574" s="448"/>
      <c r="L574" s="449"/>
      <c r="M574" s="448"/>
      <c r="N574" s="448"/>
      <c r="O574" s="448"/>
      <c r="P574" s="448"/>
      <c r="Q574" s="115">
        <f>+SUM(Q575:Q590)</f>
        <v>590</v>
      </c>
    </row>
    <row r="575" spans="1:17" ht="16.5">
      <c r="A575" s="450">
        <v>1</v>
      </c>
      <c r="B575" s="116" t="s">
        <v>377</v>
      </c>
      <c r="C575" s="117"/>
      <c r="D575" s="118" t="str">
        <f t="shared" ref="D575:D590" si="136">+IF(_xlfn.NUMBERVALUE(O575)=0,CONCATENATE("Pieza de ",M575,"inX",N575,"inX",P575,"_Pies"),CONCATENATE("Rollizo de ",O575,"''ØX",P575,"_Pies"))</f>
        <v>Pieza de 1inX6inX3_Pies</v>
      </c>
      <c r="E575" s="119" t="s">
        <v>309</v>
      </c>
      <c r="F575" s="120">
        <v>63</v>
      </c>
      <c r="G575" s="116"/>
      <c r="H575" s="121">
        <v>0.75</v>
      </c>
      <c r="I575" s="121">
        <v>5.5</v>
      </c>
      <c r="J575" s="121">
        <v>32.57</v>
      </c>
      <c r="K575" s="121">
        <f t="shared" ref="K575:K590" si="137">+L575*12</f>
        <v>36</v>
      </c>
      <c r="L575" s="122">
        <f t="shared" ref="L575:L590" si="138">ROUNDUP(J575/12,0)</f>
        <v>3</v>
      </c>
      <c r="M575" s="121">
        <v>1</v>
      </c>
      <c r="N575" s="121">
        <v>6</v>
      </c>
      <c r="O575" s="116"/>
      <c r="P575" s="122">
        <f t="shared" ref="P575:P590" si="139">+L575</f>
        <v>3</v>
      </c>
      <c r="Q575" s="123">
        <f t="shared" ref="Q575:Q590" si="140">F575*M575*N575*P575/12</f>
        <v>94.5</v>
      </c>
    </row>
    <row r="576" spans="1:17" ht="16.5">
      <c r="A576" s="451"/>
      <c r="B576" s="124" t="s">
        <v>378</v>
      </c>
      <c r="C576" s="125"/>
      <c r="D576" s="126" t="str">
        <f t="shared" si="136"/>
        <v>Pieza de 1inX6inX3_Pies</v>
      </c>
      <c r="E576" s="127" t="s">
        <v>309</v>
      </c>
      <c r="F576" s="128">
        <v>11</v>
      </c>
      <c r="G576" s="124"/>
      <c r="H576" s="129">
        <v>0.75</v>
      </c>
      <c r="I576" s="129">
        <v>5.5</v>
      </c>
      <c r="J576" s="129">
        <v>32.57</v>
      </c>
      <c r="K576" s="129">
        <f t="shared" si="137"/>
        <v>36</v>
      </c>
      <c r="L576" s="130">
        <f t="shared" si="138"/>
        <v>3</v>
      </c>
      <c r="M576" s="129">
        <v>1</v>
      </c>
      <c r="N576" s="129">
        <v>6</v>
      </c>
      <c r="O576" s="124"/>
      <c r="P576" s="130">
        <f t="shared" si="139"/>
        <v>3</v>
      </c>
      <c r="Q576" s="131">
        <f t="shared" si="140"/>
        <v>16.5</v>
      </c>
    </row>
    <row r="577" spans="1:17" ht="17.25" thickBot="1">
      <c r="A577" s="465"/>
      <c r="B577" s="151" t="s">
        <v>379</v>
      </c>
      <c r="C577" s="152"/>
      <c r="D577" s="153" t="str">
        <f t="shared" si="136"/>
        <v>Pieza de 1inX3inX9_Pies</v>
      </c>
      <c r="E577" s="154" t="s">
        <v>309</v>
      </c>
      <c r="F577" s="155">
        <v>5</v>
      </c>
      <c r="G577" s="151"/>
      <c r="H577" s="156">
        <v>0.75</v>
      </c>
      <c r="I577" s="156">
        <v>2.5</v>
      </c>
      <c r="J577" s="156">
        <v>98.43</v>
      </c>
      <c r="K577" s="156">
        <f t="shared" si="137"/>
        <v>108</v>
      </c>
      <c r="L577" s="157">
        <f t="shared" si="138"/>
        <v>9</v>
      </c>
      <c r="M577" s="156">
        <v>1</v>
      </c>
      <c r="N577" s="156">
        <v>3</v>
      </c>
      <c r="O577" s="151"/>
      <c r="P577" s="157">
        <f t="shared" si="139"/>
        <v>9</v>
      </c>
      <c r="Q577" s="158">
        <f t="shared" si="140"/>
        <v>11.25</v>
      </c>
    </row>
    <row r="578" spans="1:17" ht="16.5">
      <c r="A578" s="450">
        <v>2</v>
      </c>
      <c r="B578" s="116" t="s">
        <v>377</v>
      </c>
      <c r="C578" s="117"/>
      <c r="D578" s="118" t="str">
        <f t="shared" si="136"/>
        <v>Pieza de 1inX6inX3_Pies</v>
      </c>
      <c r="E578" s="119" t="s">
        <v>309</v>
      </c>
      <c r="F578" s="120">
        <v>42</v>
      </c>
      <c r="G578" s="116"/>
      <c r="H578" s="121">
        <v>0.75</v>
      </c>
      <c r="I578" s="121">
        <v>5.5</v>
      </c>
      <c r="J578" s="121">
        <v>28.5</v>
      </c>
      <c r="K578" s="121">
        <f t="shared" si="137"/>
        <v>36</v>
      </c>
      <c r="L578" s="122">
        <f t="shared" si="138"/>
        <v>3</v>
      </c>
      <c r="M578" s="121">
        <v>1</v>
      </c>
      <c r="N578" s="121">
        <v>6</v>
      </c>
      <c r="O578" s="116"/>
      <c r="P578" s="122">
        <f t="shared" si="139"/>
        <v>3</v>
      </c>
      <c r="Q578" s="123">
        <f t="shared" si="140"/>
        <v>63</v>
      </c>
    </row>
    <row r="579" spans="1:17" ht="16.5">
      <c r="A579" s="451"/>
      <c r="B579" s="124" t="s">
        <v>378</v>
      </c>
      <c r="C579" s="125"/>
      <c r="D579" s="126" t="str">
        <f t="shared" si="136"/>
        <v>Pieza de 1inX6inX3_Pies</v>
      </c>
      <c r="E579" s="127" t="s">
        <v>309</v>
      </c>
      <c r="F579" s="128">
        <v>42</v>
      </c>
      <c r="G579" s="124"/>
      <c r="H579" s="129">
        <v>0.75</v>
      </c>
      <c r="I579" s="129">
        <v>5.5</v>
      </c>
      <c r="J579" s="129">
        <v>32.57</v>
      </c>
      <c r="K579" s="129">
        <f t="shared" si="137"/>
        <v>36</v>
      </c>
      <c r="L579" s="130">
        <f t="shared" si="138"/>
        <v>3</v>
      </c>
      <c r="M579" s="129">
        <v>1</v>
      </c>
      <c r="N579" s="129">
        <v>6</v>
      </c>
      <c r="O579" s="124"/>
      <c r="P579" s="130">
        <f t="shared" si="139"/>
        <v>3</v>
      </c>
      <c r="Q579" s="131">
        <f t="shared" si="140"/>
        <v>63</v>
      </c>
    </row>
    <row r="580" spans="1:17" ht="17.25" thickBot="1">
      <c r="A580" s="465"/>
      <c r="B580" s="151" t="s">
        <v>379</v>
      </c>
      <c r="C580" s="152"/>
      <c r="D580" s="153" t="str">
        <f t="shared" si="136"/>
        <v>Pieza de 1inX3inX9_Pies</v>
      </c>
      <c r="E580" s="154" t="s">
        <v>309</v>
      </c>
      <c r="F580" s="155">
        <v>3</v>
      </c>
      <c r="G580" s="151"/>
      <c r="H580" s="156">
        <v>0.75</v>
      </c>
      <c r="I580" s="156">
        <v>2.5</v>
      </c>
      <c r="J580" s="156">
        <v>98.43</v>
      </c>
      <c r="K580" s="156">
        <f t="shared" si="137"/>
        <v>108</v>
      </c>
      <c r="L580" s="157">
        <f t="shared" si="138"/>
        <v>9</v>
      </c>
      <c r="M580" s="156">
        <v>1</v>
      </c>
      <c r="N580" s="156">
        <v>3</v>
      </c>
      <c r="O580" s="151"/>
      <c r="P580" s="157">
        <f t="shared" si="139"/>
        <v>9</v>
      </c>
      <c r="Q580" s="158">
        <f t="shared" si="140"/>
        <v>6.75</v>
      </c>
    </row>
    <row r="581" spans="1:17" ht="16.5">
      <c r="A581" s="435">
        <v>3</v>
      </c>
      <c r="B581" s="116" t="s">
        <v>377</v>
      </c>
      <c r="C581" s="117"/>
      <c r="D581" s="118" t="str">
        <f t="shared" si="136"/>
        <v>Pieza de 1inX6inX3_Pies</v>
      </c>
      <c r="E581" s="119" t="s">
        <v>309</v>
      </c>
      <c r="F581" s="120">
        <v>42</v>
      </c>
      <c r="G581" s="116"/>
      <c r="H581" s="121">
        <v>0.75</v>
      </c>
      <c r="I581" s="121">
        <v>5.5</v>
      </c>
      <c r="J581" s="121">
        <v>32.57</v>
      </c>
      <c r="K581" s="121">
        <f t="shared" si="137"/>
        <v>36</v>
      </c>
      <c r="L581" s="122">
        <f t="shared" si="138"/>
        <v>3</v>
      </c>
      <c r="M581" s="121">
        <v>1</v>
      </c>
      <c r="N581" s="121">
        <v>6</v>
      </c>
      <c r="O581" s="116"/>
      <c r="P581" s="122">
        <f t="shared" si="139"/>
        <v>3</v>
      </c>
      <c r="Q581" s="123">
        <f t="shared" si="140"/>
        <v>63</v>
      </c>
    </row>
    <row r="582" spans="1:17" ht="16.5">
      <c r="A582" s="436"/>
      <c r="B582" s="142" t="s">
        <v>378</v>
      </c>
      <c r="C582" s="143"/>
      <c r="D582" s="126" t="str">
        <f t="shared" si="136"/>
        <v>Pieza de 1inX6inX3_Pies</v>
      </c>
      <c r="E582" s="127" t="s">
        <v>309</v>
      </c>
      <c r="F582" s="128">
        <v>22</v>
      </c>
      <c r="G582" s="142"/>
      <c r="H582" s="129">
        <v>0.75</v>
      </c>
      <c r="I582" s="147">
        <v>5.5</v>
      </c>
      <c r="J582" s="147">
        <v>32.57</v>
      </c>
      <c r="K582" s="129">
        <f t="shared" si="137"/>
        <v>36</v>
      </c>
      <c r="L582" s="130">
        <f t="shared" si="138"/>
        <v>3</v>
      </c>
      <c r="M582" s="129">
        <v>1</v>
      </c>
      <c r="N582" s="147">
        <v>6</v>
      </c>
      <c r="O582" s="142"/>
      <c r="P582" s="130">
        <f t="shared" si="139"/>
        <v>3</v>
      </c>
      <c r="Q582" s="131">
        <f t="shared" si="140"/>
        <v>33</v>
      </c>
    </row>
    <row r="583" spans="1:17" ht="16.5">
      <c r="A583" s="436"/>
      <c r="B583" s="124" t="s">
        <v>379</v>
      </c>
      <c r="C583" s="125"/>
      <c r="D583" s="126" t="str">
        <f t="shared" si="136"/>
        <v>Pieza de 1inX3inX4_Pies</v>
      </c>
      <c r="E583" s="127" t="s">
        <v>309</v>
      </c>
      <c r="F583" s="128">
        <v>2</v>
      </c>
      <c r="G583" s="124"/>
      <c r="H583" s="129">
        <v>0.75</v>
      </c>
      <c r="I583" s="129">
        <v>2.5</v>
      </c>
      <c r="J583" s="129">
        <v>47.24</v>
      </c>
      <c r="K583" s="129">
        <f t="shared" si="137"/>
        <v>48</v>
      </c>
      <c r="L583" s="130">
        <f t="shared" si="138"/>
        <v>4</v>
      </c>
      <c r="M583" s="129">
        <v>1</v>
      </c>
      <c r="N583" s="129">
        <v>3</v>
      </c>
      <c r="O583" s="124"/>
      <c r="P583" s="130">
        <f t="shared" si="139"/>
        <v>4</v>
      </c>
      <c r="Q583" s="131">
        <f t="shared" si="140"/>
        <v>2</v>
      </c>
    </row>
    <row r="584" spans="1:17" ht="17.25" thickBot="1">
      <c r="A584" s="437"/>
      <c r="B584" s="133" t="s">
        <v>380</v>
      </c>
      <c r="C584" s="134"/>
      <c r="D584" s="135" t="str">
        <f t="shared" si="136"/>
        <v>Pieza de 1inX3inX9_Pies</v>
      </c>
      <c r="E584" s="136" t="s">
        <v>309</v>
      </c>
      <c r="F584" s="137">
        <v>3</v>
      </c>
      <c r="G584" s="133"/>
      <c r="H584" s="138">
        <v>0.75</v>
      </c>
      <c r="I584" s="138">
        <v>2.5</v>
      </c>
      <c r="J584" s="138">
        <v>98.43</v>
      </c>
      <c r="K584" s="138">
        <f t="shared" si="137"/>
        <v>108</v>
      </c>
      <c r="L584" s="139">
        <f t="shared" si="138"/>
        <v>9</v>
      </c>
      <c r="M584" s="138">
        <v>1</v>
      </c>
      <c r="N584" s="138">
        <v>3</v>
      </c>
      <c r="O584" s="133"/>
      <c r="P584" s="139">
        <f t="shared" si="139"/>
        <v>9</v>
      </c>
      <c r="Q584" s="140">
        <f t="shared" si="140"/>
        <v>6.75</v>
      </c>
    </row>
    <row r="585" spans="1:17" ht="16.5">
      <c r="A585" s="466" t="s">
        <v>33</v>
      </c>
      <c r="B585" s="142" t="s">
        <v>377</v>
      </c>
      <c r="C585" s="143"/>
      <c r="D585" s="144" t="str">
        <f t="shared" si="136"/>
        <v>Pieza de 1inX6inX3_Pies</v>
      </c>
      <c r="E585" s="145" t="s">
        <v>309</v>
      </c>
      <c r="F585" s="146">
        <v>42</v>
      </c>
      <c r="G585" s="142"/>
      <c r="H585" s="147">
        <v>0.75</v>
      </c>
      <c r="I585" s="147">
        <v>5.5</v>
      </c>
      <c r="J585" s="147">
        <v>32.57</v>
      </c>
      <c r="K585" s="147">
        <f t="shared" si="137"/>
        <v>36</v>
      </c>
      <c r="L585" s="148">
        <f t="shared" si="138"/>
        <v>3</v>
      </c>
      <c r="M585" s="147">
        <v>1</v>
      </c>
      <c r="N585" s="147">
        <v>6</v>
      </c>
      <c r="O585" s="142"/>
      <c r="P585" s="148">
        <f t="shared" si="139"/>
        <v>3</v>
      </c>
      <c r="Q585" s="150">
        <f t="shared" si="140"/>
        <v>63</v>
      </c>
    </row>
    <row r="586" spans="1:17" ht="16.5">
      <c r="A586" s="436"/>
      <c r="B586" s="142" t="s">
        <v>378</v>
      </c>
      <c r="C586" s="143"/>
      <c r="D586" s="144" t="str">
        <f t="shared" si="136"/>
        <v>Pieza de 1inX6inX3_Pies</v>
      </c>
      <c r="E586" s="145" t="s">
        <v>309</v>
      </c>
      <c r="F586" s="146">
        <v>33</v>
      </c>
      <c r="G586" s="142"/>
      <c r="H586" s="147">
        <v>0.75</v>
      </c>
      <c r="I586" s="147">
        <v>5.5</v>
      </c>
      <c r="J586" s="147">
        <v>32.57</v>
      </c>
      <c r="K586" s="147">
        <f t="shared" si="137"/>
        <v>36</v>
      </c>
      <c r="L586" s="148">
        <f t="shared" si="138"/>
        <v>3</v>
      </c>
      <c r="M586" s="147">
        <v>1</v>
      </c>
      <c r="N586" s="147">
        <v>6</v>
      </c>
      <c r="O586" s="142"/>
      <c r="P586" s="148">
        <f t="shared" si="139"/>
        <v>3</v>
      </c>
      <c r="Q586" s="150">
        <f t="shared" si="140"/>
        <v>49.5</v>
      </c>
    </row>
    <row r="587" spans="1:17" ht="16.5">
      <c r="A587" s="436"/>
      <c r="B587" s="151" t="s">
        <v>379</v>
      </c>
      <c r="C587" s="152"/>
      <c r="D587" s="153" t="str">
        <f t="shared" si="136"/>
        <v>Pieza de 1inX3inX4_Pies</v>
      </c>
      <c r="E587" s="154" t="s">
        <v>309</v>
      </c>
      <c r="F587" s="155">
        <v>3</v>
      </c>
      <c r="G587" s="151"/>
      <c r="H587" s="156">
        <v>0.75</v>
      </c>
      <c r="I587" s="156">
        <v>2.5</v>
      </c>
      <c r="J587" s="156">
        <v>47.323999999999998</v>
      </c>
      <c r="K587" s="156">
        <f t="shared" si="137"/>
        <v>48</v>
      </c>
      <c r="L587" s="157">
        <f t="shared" si="138"/>
        <v>4</v>
      </c>
      <c r="M587" s="156">
        <v>1</v>
      </c>
      <c r="N587" s="156">
        <v>3</v>
      </c>
      <c r="O587" s="151"/>
      <c r="P587" s="157">
        <f t="shared" si="139"/>
        <v>4</v>
      </c>
      <c r="Q587" s="158">
        <f t="shared" si="140"/>
        <v>3</v>
      </c>
    </row>
    <row r="588" spans="1:17" ht="17.25" thickBot="1">
      <c r="A588" s="465"/>
      <c r="B588" s="151" t="s">
        <v>380</v>
      </c>
      <c r="C588" s="152"/>
      <c r="D588" s="153" t="str">
        <f t="shared" si="136"/>
        <v>Pieza de 1inX3inX9_Pies</v>
      </c>
      <c r="E588" s="154" t="s">
        <v>309</v>
      </c>
      <c r="F588" s="155">
        <v>3</v>
      </c>
      <c r="G588" s="151"/>
      <c r="H588" s="156">
        <v>0.75</v>
      </c>
      <c r="I588" s="156">
        <v>2.5</v>
      </c>
      <c r="J588" s="156">
        <v>98.43</v>
      </c>
      <c r="K588" s="156">
        <f t="shared" si="137"/>
        <v>108</v>
      </c>
      <c r="L588" s="157">
        <f t="shared" si="138"/>
        <v>9</v>
      </c>
      <c r="M588" s="156">
        <v>1</v>
      </c>
      <c r="N588" s="156">
        <v>3</v>
      </c>
      <c r="O588" s="151"/>
      <c r="P588" s="157">
        <f t="shared" si="139"/>
        <v>9</v>
      </c>
      <c r="Q588" s="158">
        <f t="shared" si="140"/>
        <v>6.75</v>
      </c>
    </row>
    <row r="589" spans="1:17" ht="16.5">
      <c r="A589" s="450" t="s">
        <v>34</v>
      </c>
      <c r="B589" s="116" t="s">
        <v>377</v>
      </c>
      <c r="C589" s="117"/>
      <c r="D589" s="118" t="str">
        <f t="shared" si="136"/>
        <v>Pieza de 1inX6inX3_Pies</v>
      </c>
      <c r="E589" s="119" t="s">
        <v>309</v>
      </c>
      <c r="F589" s="120">
        <v>63</v>
      </c>
      <c r="G589" s="116"/>
      <c r="H589" s="121">
        <v>0.75</v>
      </c>
      <c r="I589" s="121">
        <v>5.5</v>
      </c>
      <c r="J589" s="121">
        <v>32.57</v>
      </c>
      <c r="K589" s="121">
        <f t="shared" si="137"/>
        <v>36</v>
      </c>
      <c r="L589" s="122">
        <f t="shared" si="138"/>
        <v>3</v>
      </c>
      <c r="M589" s="121">
        <v>1</v>
      </c>
      <c r="N589" s="121">
        <v>6</v>
      </c>
      <c r="O589" s="116"/>
      <c r="P589" s="122">
        <f t="shared" si="139"/>
        <v>3</v>
      </c>
      <c r="Q589" s="123">
        <f t="shared" si="140"/>
        <v>94.5</v>
      </c>
    </row>
    <row r="590" spans="1:17" ht="17.25" thickBot="1">
      <c r="A590" s="451"/>
      <c r="B590" s="124" t="s">
        <v>379</v>
      </c>
      <c r="C590" s="125"/>
      <c r="D590" s="126" t="str">
        <f t="shared" si="136"/>
        <v>Pieza de 1inX3inX9_Pies</v>
      </c>
      <c r="E590" s="127" t="s">
        <v>309</v>
      </c>
      <c r="F590" s="128">
        <v>6</v>
      </c>
      <c r="G590" s="124"/>
      <c r="H590" s="129">
        <v>0.75</v>
      </c>
      <c r="I590" s="129">
        <v>2.5</v>
      </c>
      <c r="J590" s="129">
        <v>98.43</v>
      </c>
      <c r="K590" s="129">
        <f t="shared" si="137"/>
        <v>108</v>
      </c>
      <c r="L590" s="130">
        <f t="shared" si="138"/>
        <v>9</v>
      </c>
      <c r="M590" s="129">
        <v>1</v>
      </c>
      <c r="N590" s="129">
        <v>3</v>
      </c>
      <c r="O590" s="124"/>
      <c r="P590" s="130">
        <f t="shared" si="139"/>
        <v>9</v>
      </c>
      <c r="Q590" s="131">
        <f t="shared" si="140"/>
        <v>13.5</v>
      </c>
    </row>
    <row r="591" spans="1:17" ht="16.5" thickBot="1">
      <c r="A591" s="444" t="s">
        <v>381</v>
      </c>
      <c r="B591" s="445"/>
      <c r="C591" s="445"/>
      <c r="D591" s="445"/>
      <c r="E591" s="445"/>
      <c r="F591" s="446"/>
      <c r="G591" s="447"/>
      <c r="H591" s="448"/>
      <c r="I591" s="448"/>
      <c r="J591" s="448"/>
      <c r="K591" s="448"/>
      <c r="L591" s="449"/>
      <c r="M591" s="448"/>
      <c r="N591" s="448"/>
      <c r="O591" s="448"/>
      <c r="P591" s="448"/>
      <c r="Q591" s="115">
        <f>+SUM(Q592:Q596)</f>
        <v>77</v>
      </c>
    </row>
    <row r="592" spans="1:17" ht="17.25" thickBot="1">
      <c r="A592" s="174" t="s">
        <v>34</v>
      </c>
      <c r="B592" s="175" t="s">
        <v>377</v>
      </c>
      <c r="C592" s="176"/>
      <c r="D592" s="177" t="str">
        <f>+IF(_xlfn.NUMBERVALUE(O592)=0,CONCATENATE("Pieza de ",M592,"inX",N592,"inX",P592,"_Pies"),CONCATENATE("Rollizo de ",O592,"''ØX",P592,"_Pies"))</f>
        <v>Pieza de 1inX6inX2_Pies</v>
      </c>
      <c r="E592" s="178" t="s">
        <v>309</v>
      </c>
      <c r="F592" s="179">
        <v>35</v>
      </c>
      <c r="G592" s="175"/>
      <c r="H592" s="180">
        <v>0.75</v>
      </c>
      <c r="I592" s="180">
        <v>5.5</v>
      </c>
      <c r="J592" s="180">
        <v>23.01</v>
      </c>
      <c r="K592" s="180">
        <f>+L592*12</f>
        <v>24</v>
      </c>
      <c r="L592" s="181">
        <f>ROUNDUP(J592/12,0)</f>
        <v>2</v>
      </c>
      <c r="M592" s="180">
        <v>1</v>
      </c>
      <c r="N592" s="180">
        <v>6</v>
      </c>
      <c r="O592" s="175"/>
      <c r="P592" s="181">
        <f>+L592</f>
        <v>2</v>
      </c>
      <c r="Q592" s="182">
        <f>F592*M592*N592*P592/12</f>
        <v>35</v>
      </c>
    </row>
    <row r="593" spans="1:17" ht="16.5">
      <c r="A593" s="450">
        <v>1</v>
      </c>
      <c r="B593" s="116" t="s">
        <v>377</v>
      </c>
      <c r="C593" s="117"/>
      <c r="D593" s="118" t="str">
        <f>+IF(_xlfn.NUMBERVALUE(O593)=0,CONCATENATE("Pieza de ",M593,"inX",N593,"inX",P593,"_Pies"),CONCATENATE("Rollizo de ",O593,"''ØX",P593,"_Pies"))</f>
        <v>Pieza de 1inX6inX2_Pies</v>
      </c>
      <c r="E593" s="119" t="s">
        <v>309</v>
      </c>
      <c r="F593" s="120">
        <v>14</v>
      </c>
      <c r="G593" s="116"/>
      <c r="H593" s="121">
        <v>0.75</v>
      </c>
      <c r="I593" s="121">
        <v>5.5</v>
      </c>
      <c r="J593" s="121">
        <v>23.01</v>
      </c>
      <c r="K593" s="121">
        <f>+L593*12</f>
        <v>24</v>
      </c>
      <c r="L593" s="122">
        <f>ROUNDUP(J593/12,0)</f>
        <v>2</v>
      </c>
      <c r="M593" s="121">
        <v>1</v>
      </c>
      <c r="N593" s="121">
        <v>6</v>
      </c>
      <c r="O593" s="116"/>
      <c r="P593" s="122">
        <f>+L593</f>
        <v>2</v>
      </c>
      <c r="Q593" s="123">
        <f>F593*M593*N593*P593/12</f>
        <v>14</v>
      </c>
    </row>
    <row r="594" spans="1:17" ht="17.25" thickBot="1">
      <c r="A594" s="452"/>
      <c r="B594" s="133" t="s">
        <v>378</v>
      </c>
      <c r="C594" s="134"/>
      <c r="D594" s="135" t="str">
        <f>+IF(_xlfn.NUMBERVALUE(O594)=0,CONCATENATE("Pieza de ",M594,"inX",N594,"inX",P594,"_Pies"),CONCATENATE("Rollizo de ",O594,"''ØX",P594,"_Pies"))</f>
        <v>Pieza de 1inX3inX2_Pies</v>
      </c>
      <c r="E594" s="136" t="s">
        <v>309</v>
      </c>
      <c r="F594" s="137">
        <v>14</v>
      </c>
      <c r="G594" s="133"/>
      <c r="H594" s="138">
        <v>0.75</v>
      </c>
      <c r="I594" s="138">
        <v>2.5</v>
      </c>
      <c r="J594" s="138">
        <v>13.5</v>
      </c>
      <c r="K594" s="138">
        <f>+L594*12</f>
        <v>24</v>
      </c>
      <c r="L594" s="139">
        <f>ROUNDUP(J594/12,0)</f>
        <v>2</v>
      </c>
      <c r="M594" s="138">
        <v>1</v>
      </c>
      <c r="N594" s="138">
        <v>3</v>
      </c>
      <c r="O594" s="133"/>
      <c r="P594" s="139">
        <f>+L594</f>
        <v>2</v>
      </c>
      <c r="Q594" s="140">
        <f>F594*M594*N594*P594/12</f>
        <v>7</v>
      </c>
    </row>
    <row r="595" spans="1:17" ht="16.5">
      <c r="A595" s="450">
        <v>2</v>
      </c>
      <c r="B595" s="116" t="s">
        <v>377</v>
      </c>
      <c r="C595" s="117"/>
      <c r="D595" s="118" t="str">
        <f>+IF(_xlfn.NUMBERVALUE(O595)=0,CONCATENATE("Pieza de ",M595,"inX",N595,"inX",P595,"_Pies"),CONCATENATE("Rollizo de ",O595,"''ØX",P595,"_Pies"))</f>
        <v>Pieza de 1inX6inX2_Pies</v>
      </c>
      <c r="E595" s="119" t="s">
        <v>309</v>
      </c>
      <c r="F595" s="120">
        <v>14</v>
      </c>
      <c r="G595" s="116"/>
      <c r="H595" s="121">
        <v>0.75</v>
      </c>
      <c r="I595" s="121">
        <v>5.5</v>
      </c>
      <c r="J595" s="121">
        <v>23.01</v>
      </c>
      <c r="K595" s="121">
        <f>+L595*12</f>
        <v>24</v>
      </c>
      <c r="L595" s="122">
        <f>ROUNDUP(J595/12,0)</f>
        <v>2</v>
      </c>
      <c r="M595" s="121">
        <v>1</v>
      </c>
      <c r="N595" s="121">
        <v>6</v>
      </c>
      <c r="O595" s="116"/>
      <c r="P595" s="122">
        <f>+L595</f>
        <v>2</v>
      </c>
      <c r="Q595" s="123">
        <f>F595*M595*N595*P595/12</f>
        <v>14</v>
      </c>
    </row>
    <row r="596" spans="1:17" ht="17.25" thickBot="1">
      <c r="A596" s="452"/>
      <c r="B596" s="133" t="s">
        <v>378</v>
      </c>
      <c r="C596" s="134"/>
      <c r="D596" s="135" t="str">
        <f>+IF(_xlfn.NUMBERVALUE(O596)=0,CONCATENATE("Pieza de ",M596,"inX",N596,"inX",P596,"_Pies"),CONCATENATE("Rollizo de ",O596,"''ØX",P596,"_Pies"))</f>
        <v>Pieza de 1inX3inX2_Pies</v>
      </c>
      <c r="E596" s="136" t="s">
        <v>309</v>
      </c>
      <c r="F596" s="137">
        <v>14</v>
      </c>
      <c r="G596" s="133"/>
      <c r="H596" s="138">
        <v>0.75</v>
      </c>
      <c r="I596" s="138">
        <v>2.5</v>
      </c>
      <c r="J596" s="138">
        <v>13.5</v>
      </c>
      <c r="K596" s="138">
        <f>+L596*12</f>
        <v>24</v>
      </c>
      <c r="L596" s="139">
        <f>ROUNDUP(J596/12,0)</f>
        <v>2</v>
      </c>
      <c r="M596" s="138">
        <v>1</v>
      </c>
      <c r="N596" s="138">
        <v>3</v>
      </c>
      <c r="O596" s="133"/>
      <c r="P596" s="139">
        <f>+L596</f>
        <v>2</v>
      </c>
      <c r="Q596" s="140">
        <f>F596*M596*N596*P596/12</f>
        <v>7</v>
      </c>
    </row>
    <row r="597" spans="1:17" ht="16.5" thickBot="1">
      <c r="A597" s="419" t="s">
        <v>420</v>
      </c>
      <c r="B597" s="420"/>
      <c r="C597" s="420"/>
      <c r="D597" s="420"/>
      <c r="E597" s="420"/>
      <c r="F597" s="421"/>
      <c r="G597" s="422"/>
      <c r="H597" s="423"/>
      <c r="I597" s="423"/>
      <c r="J597" s="423"/>
      <c r="K597" s="423"/>
      <c r="L597" s="424"/>
      <c r="M597" s="423"/>
      <c r="N597" s="423"/>
      <c r="O597" s="423"/>
      <c r="P597" s="423"/>
      <c r="Q597" s="114">
        <f>+Q598+Q601</f>
        <v>143</v>
      </c>
    </row>
    <row r="598" spans="1:17" ht="16.5" thickBot="1">
      <c r="A598" s="444" t="s">
        <v>376</v>
      </c>
      <c r="B598" s="445"/>
      <c r="C598" s="445"/>
      <c r="D598" s="445"/>
      <c r="E598" s="445"/>
      <c r="F598" s="446"/>
      <c r="G598" s="447"/>
      <c r="H598" s="448"/>
      <c r="I598" s="448"/>
      <c r="J598" s="448"/>
      <c r="K598" s="448"/>
      <c r="L598" s="449"/>
      <c r="M598" s="448"/>
      <c r="N598" s="448"/>
      <c r="O598" s="448"/>
      <c r="P598" s="448"/>
      <c r="Q598" s="115">
        <f>+SUM(Q599:Q600)</f>
        <v>108</v>
      </c>
    </row>
    <row r="599" spans="1:17" ht="16.5">
      <c r="A599" s="450" t="s">
        <v>34</v>
      </c>
      <c r="B599" s="116" t="s">
        <v>377</v>
      </c>
      <c r="C599" s="117"/>
      <c r="D599" s="118" t="str">
        <f>+IF(_xlfn.NUMBERVALUE(O599)=0,CONCATENATE("Pieza de ",M599,"inX",N599,"inX",P599,"_Pies"),CONCATENATE("Rollizo de ",O599,"''ØX",P599,"_Pies"))</f>
        <v>Pieza de 1inX6inX3_Pies</v>
      </c>
      <c r="E599" s="119" t="s">
        <v>309</v>
      </c>
      <c r="F599" s="120">
        <v>63</v>
      </c>
      <c r="G599" s="116"/>
      <c r="H599" s="121">
        <v>0.75</v>
      </c>
      <c r="I599" s="121">
        <v>5.5</v>
      </c>
      <c r="J599" s="121">
        <v>32.57</v>
      </c>
      <c r="K599" s="121">
        <f>+L599*12</f>
        <v>36</v>
      </c>
      <c r="L599" s="122">
        <f>ROUNDUP(J599/12,0)</f>
        <v>3</v>
      </c>
      <c r="M599" s="121">
        <v>1</v>
      </c>
      <c r="N599" s="121">
        <v>6</v>
      </c>
      <c r="O599" s="116"/>
      <c r="P599" s="122">
        <f>+L599</f>
        <v>3</v>
      </c>
      <c r="Q599" s="123">
        <f>F599*M599*N599*P599/12</f>
        <v>94.5</v>
      </c>
    </row>
    <row r="600" spans="1:17" ht="17.25" thickBot="1">
      <c r="A600" s="451"/>
      <c r="B600" s="124" t="s">
        <v>379</v>
      </c>
      <c r="C600" s="125"/>
      <c r="D600" s="126" t="str">
        <f>+IF(_xlfn.NUMBERVALUE(O600)=0,CONCATENATE("Pieza de ",M600,"inX",N600,"inX",P600,"_Pies"),CONCATENATE("Rollizo de ",O600,"''ØX",P600,"_Pies"))</f>
        <v>Pieza de 1inX3inX9_Pies</v>
      </c>
      <c r="E600" s="127" t="s">
        <v>309</v>
      </c>
      <c r="F600" s="128">
        <v>6</v>
      </c>
      <c r="G600" s="124"/>
      <c r="H600" s="129">
        <v>0.75</v>
      </c>
      <c r="I600" s="129">
        <v>2.5</v>
      </c>
      <c r="J600" s="129">
        <v>98.43</v>
      </c>
      <c r="K600" s="129">
        <f>+L600*12</f>
        <v>108</v>
      </c>
      <c r="L600" s="130">
        <f>ROUNDUP(J600/12,0)</f>
        <v>9</v>
      </c>
      <c r="M600" s="129">
        <v>1</v>
      </c>
      <c r="N600" s="129">
        <v>3</v>
      </c>
      <c r="O600" s="124"/>
      <c r="P600" s="130">
        <f>+L600</f>
        <v>9</v>
      </c>
      <c r="Q600" s="131">
        <f>F600*M600*N600*P600/12</f>
        <v>13.5</v>
      </c>
    </row>
    <row r="601" spans="1:17" ht="16.5" thickBot="1">
      <c r="A601" s="444" t="s">
        <v>381</v>
      </c>
      <c r="B601" s="445"/>
      <c r="C601" s="445"/>
      <c r="D601" s="445"/>
      <c r="E601" s="445"/>
      <c r="F601" s="446"/>
      <c r="G601" s="447"/>
      <c r="H601" s="448"/>
      <c r="I601" s="448"/>
      <c r="J601" s="448"/>
      <c r="K601" s="448"/>
      <c r="L601" s="449"/>
      <c r="M601" s="448"/>
      <c r="N601" s="448"/>
      <c r="O601" s="448"/>
      <c r="P601" s="448"/>
      <c r="Q601" s="115">
        <f>+SUM(Q602)</f>
        <v>35</v>
      </c>
    </row>
    <row r="602" spans="1:17" ht="17.25" thickBot="1">
      <c r="A602" s="174" t="s">
        <v>34</v>
      </c>
      <c r="B602" s="175" t="s">
        <v>377</v>
      </c>
      <c r="C602" s="176"/>
      <c r="D602" s="177" t="str">
        <f>+IF(_xlfn.NUMBERVALUE(O602)=0,CONCATENATE("Pieza de ",M602,"inX",N602,"inX",P602,"_Pies"),CONCATENATE("Rollizo de ",O602,"''ØX",P602,"_Pies"))</f>
        <v>Pieza de 1inX6inX2_Pies</v>
      </c>
      <c r="E602" s="178" t="s">
        <v>309</v>
      </c>
      <c r="F602" s="179">
        <v>35</v>
      </c>
      <c r="G602" s="175"/>
      <c r="H602" s="180">
        <v>0.75</v>
      </c>
      <c r="I602" s="180">
        <v>5.5</v>
      </c>
      <c r="J602" s="180">
        <v>23.01</v>
      </c>
      <c r="K602" s="180">
        <f>+L602*12</f>
        <v>24</v>
      </c>
      <c r="L602" s="181">
        <f>ROUNDUP(J602/12,0)</f>
        <v>2</v>
      </c>
      <c r="M602" s="180">
        <v>1</v>
      </c>
      <c r="N602" s="180">
        <v>6</v>
      </c>
      <c r="O602" s="175"/>
      <c r="P602" s="181">
        <f>+L602</f>
        <v>2</v>
      </c>
      <c r="Q602" s="182">
        <f>F602*M602*N602*P602/12</f>
        <v>35</v>
      </c>
    </row>
    <row r="603" spans="1:17" ht="16.5" thickBot="1">
      <c r="A603" s="419" t="s">
        <v>96</v>
      </c>
      <c r="B603" s="420"/>
      <c r="C603" s="420"/>
      <c r="D603" s="420"/>
      <c r="E603" s="420"/>
      <c r="F603" s="421"/>
      <c r="G603" s="422"/>
      <c r="H603" s="423"/>
      <c r="I603" s="423"/>
      <c r="J603" s="423"/>
      <c r="K603" s="423"/>
      <c r="L603" s="424"/>
      <c r="M603" s="423"/>
      <c r="N603" s="423"/>
      <c r="O603" s="423"/>
      <c r="P603" s="423"/>
      <c r="Q603" s="114">
        <f>+Q604</f>
        <v>342</v>
      </c>
    </row>
    <row r="604" spans="1:17" ht="16.5" thickBot="1">
      <c r="A604" s="444" t="s">
        <v>376</v>
      </c>
      <c r="B604" s="445"/>
      <c r="C604" s="445"/>
      <c r="D604" s="445"/>
      <c r="E604" s="445"/>
      <c r="F604" s="446"/>
      <c r="G604" s="447"/>
      <c r="H604" s="448"/>
      <c r="I604" s="448"/>
      <c r="J604" s="448"/>
      <c r="K604" s="448"/>
      <c r="L604" s="449"/>
      <c r="M604" s="448"/>
      <c r="N604" s="448"/>
      <c r="O604" s="448"/>
      <c r="P604" s="448"/>
      <c r="Q604" s="115">
        <f>+SUM(Q605:Q614)</f>
        <v>342</v>
      </c>
    </row>
    <row r="605" spans="1:17" ht="16.5">
      <c r="A605" s="450">
        <v>1</v>
      </c>
      <c r="B605" s="116" t="s">
        <v>377</v>
      </c>
      <c r="C605" s="117"/>
      <c r="D605" s="118" t="str">
        <f t="shared" ref="D605:D614" si="141">+IF(_xlfn.NUMBERVALUE(O605)=0,CONCATENATE("Pieza de ",M605,"inX",N605,"inX",P605,"_Pies"),CONCATENATE("Rollizo de ",O605,"''ØX",P605,"_Pies"))</f>
        <v>Pieza de 1inX6inX3_Pies</v>
      </c>
      <c r="E605" s="119" t="s">
        <v>309</v>
      </c>
      <c r="F605" s="120">
        <v>42</v>
      </c>
      <c r="G605" s="116"/>
      <c r="H605" s="121">
        <v>0.75</v>
      </c>
      <c r="I605" s="121">
        <v>5.5</v>
      </c>
      <c r="J605" s="121">
        <v>32</v>
      </c>
      <c r="K605" s="121">
        <f t="shared" ref="K605:K614" si="142">+L605*12</f>
        <v>36</v>
      </c>
      <c r="L605" s="122">
        <f t="shared" ref="L605:L614" si="143">ROUNDUP(J605/12,0)</f>
        <v>3</v>
      </c>
      <c r="M605" s="121">
        <v>1</v>
      </c>
      <c r="N605" s="121">
        <v>6</v>
      </c>
      <c r="O605" s="116"/>
      <c r="P605" s="122">
        <f t="shared" ref="P605:P614" si="144">+L605</f>
        <v>3</v>
      </c>
      <c r="Q605" s="123">
        <f t="shared" ref="Q605:Q614" si="145">F605*M605*N605*P605/12</f>
        <v>63</v>
      </c>
    </row>
    <row r="606" spans="1:17" ht="17.25" thickBot="1">
      <c r="A606" s="465"/>
      <c r="B606" s="151" t="s">
        <v>379</v>
      </c>
      <c r="C606" s="152"/>
      <c r="D606" s="153" t="str">
        <f t="shared" si="141"/>
        <v>Pieza de 1inX3inX9_Pies</v>
      </c>
      <c r="E606" s="154" t="s">
        <v>309</v>
      </c>
      <c r="F606" s="155">
        <v>3</v>
      </c>
      <c r="G606" s="151"/>
      <c r="H606" s="156">
        <v>0.75</v>
      </c>
      <c r="I606" s="156">
        <v>2.5</v>
      </c>
      <c r="J606" s="156">
        <v>98.43</v>
      </c>
      <c r="K606" s="156">
        <f t="shared" si="142"/>
        <v>108</v>
      </c>
      <c r="L606" s="157">
        <f t="shared" si="143"/>
        <v>9</v>
      </c>
      <c r="M606" s="156">
        <v>1</v>
      </c>
      <c r="N606" s="156">
        <v>3</v>
      </c>
      <c r="O606" s="151"/>
      <c r="P606" s="157">
        <f t="shared" si="144"/>
        <v>9</v>
      </c>
      <c r="Q606" s="158">
        <f t="shared" si="145"/>
        <v>6.75</v>
      </c>
    </row>
    <row r="607" spans="1:17" ht="16.5">
      <c r="A607" s="450">
        <v>2</v>
      </c>
      <c r="B607" s="116" t="s">
        <v>377</v>
      </c>
      <c r="C607" s="117"/>
      <c r="D607" s="118" t="str">
        <f t="shared" si="141"/>
        <v>Pieza de 1inX6inX3_Pies</v>
      </c>
      <c r="E607" s="119" t="s">
        <v>309</v>
      </c>
      <c r="F607" s="120">
        <v>42</v>
      </c>
      <c r="G607" s="116"/>
      <c r="H607" s="121">
        <v>0.75</v>
      </c>
      <c r="I607" s="121">
        <v>5.5</v>
      </c>
      <c r="J607" s="121">
        <v>28.85</v>
      </c>
      <c r="K607" s="121">
        <f t="shared" si="142"/>
        <v>36</v>
      </c>
      <c r="L607" s="122">
        <f t="shared" si="143"/>
        <v>3</v>
      </c>
      <c r="M607" s="121">
        <v>1</v>
      </c>
      <c r="N607" s="121">
        <v>6</v>
      </c>
      <c r="O607" s="116"/>
      <c r="P607" s="122">
        <f t="shared" si="144"/>
        <v>3</v>
      </c>
      <c r="Q607" s="123">
        <f t="shared" si="145"/>
        <v>63</v>
      </c>
    </row>
    <row r="608" spans="1:17" ht="17.25" thickBot="1">
      <c r="A608" s="465"/>
      <c r="B608" s="151" t="s">
        <v>379</v>
      </c>
      <c r="C608" s="152"/>
      <c r="D608" s="153" t="str">
        <f t="shared" si="141"/>
        <v>Pieza de 1inX3inX9_Pies</v>
      </c>
      <c r="E608" s="154" t="s">
        <v>309</v>
      </c>
      <c r="F608" s="155">
        <v>1</v>
      </c>
      <c r="G608" s="151"/>
      <c r="H608" s="156">
        <v>0.75</v>
      </c>
      <c r="I608" s="156">
        <v>2.5</v>
      </c>
      <c r="J608" s="156">
        <v>98.43</v>
      </c>
      <c r="K608" s="156">
        <f t="shared" si="142"/>
        <v>108</v>
      </c>
      <c r="L608" s="157">
        <f t="shared" si="143"/>
        <v>9</v>
      </c>
      <c r="M608" s="156">
        <v>1</v>
      </c>
      <c r="N608" s="156">
        <v>3</v>
      </c>
      <c r="O608" s="151"/>
      <c r="P608" s="157">
        <f t="shared" si="144"/>
        <v>9</v>
      </c>
      <c r="Q608" s="158">
        <f t="shared" si="145"/>
        <v>2.25</v>
      </c>
    </row>
    <row r="609" spans="1:17" ht="16.5">
      <c r="A609" s="435">
        <v>3</v>
      </c>
      <c r="B609" s="116" t="s">
        <v>377</v>
      </c>
      <c r="C609" s="117"/>
      <c r="D609" s="118" t="str">
        <f t="shared" si="141"/>
        <v>Pieza de 1inX6inX3_Pies</v>
      </c>
      <c r="E609" s="119" t="s">
        <v>309</v>
      </c>
      <c r="F609" s="120">
        <v>42</v>
      </c>
      <c r="G609" s="116"/>
      <c r="H609" s="121">
        <v>0.75</v>
      </c>
      <c r="I609" s="121">
        <v>5.5</v>
      </c>
      <c r="J609" s="121">
        <v>32</v>
      </c>
      <c r="K609" s="121">
        <f t="shared" si="142"/>
        <v>36</v>
      </c>
      <c r="L609" s="122">
        <f t="shared" si="143"/>
        <v>3</v>
      </c>
      <c r="M609" s="121">
        <v>1</v>
      </c>
      <c r="N609" s="121">
        <v>6</v>
      </c>
      <c r="O609" s="116"/>
      <c r="P609" s="122">
        <f t="shared" si="144"/>
        <v>3</v>
      </c>
      <c r="Q609" s="123">
        <f t="shared" si="145"/>
        <v>63</v>
      </c>
    </row>
    <row r="610" spans="1:17" ht="17.25" thickBot="1">
      <c r="A610" s="437"/>
      <c r="B610" s="133" t="s">
        <v>379</v>
      </c>
      <c r="C610" s="134"/>
      <c r="D610" s="135" t="str">
        <f t="shared" si="141"/>
        <v>Pieza de 1inX3inX9_Pies</v>
      </c>
      <c r="E610" s="136" t="s">
        <v>309</v>
      </c>
      <c r="F610" s="137">
        <v>3</v>
      </c>
      <c r="G610" s="133"/>
      <c r="H610" s="138">
        <v>0.75</v>
      </c>
      <c r="I610" s="138">
        <v>2.5</v>
      </c>
      <c r="J610" s="138">
        <v>98.43</v>
      </c>
      <c r="K610" s="138">
        <f t="shared" si="142"/>
        <v>108</v>
      </c>
      <c r="L610" s="139">
        <f t="shared" si="143"/>
        <v>9</v>
      </c>
      <c r="M610" s="138">
        <v>1</v>
      </c>
      <c r="N610" s="138">
        <v>3</v>
      </c>
      <c r="O610" s="133"/>
      <c r="P610" s="139">
        <f t="shared" si="144"/>
        <v>9</v>
      </c>
      <c r="Q610" s="140">
        <f t="shared" si="145"/>
        <v>6.75</v>
      </c>
    </row>
    <row r="611" spans="1:17" ht="16.5">
      <c r="A611" s="466" t="s">
        <v>33</v>
      </c>
      <c r="B611" s="142" t="s">
        <v>377</v>
      </c>
      <c r="C611" s="143"/>
      <c r="D611" s="144" t="str">
        <f t="shared" si="141"/>
        <v>Pieza de 1inX6inX3_Pies</v>
      </c>
      <c r="E611" s="145" t="s">
        <v>309</v>
      </c>
      <c r="F611" s="146">
        <v>63</v>
      </c>
      <c r="G611" s="142"/>
      <c r="H611" s="147">
        <v>0.75</v>
      </c>
      <c r="I611" s="147">
        <v>5.5</v>
      </c>
      <c r="J611" s="147">
        <v>32</v>
      </c>
      <c r="K611" s="147">
        <f t="shared" si="142"/>
        <v>36</v>
      </c>
      <c r="L611" s="148">
        <f t="shared" si="143"/>
        <v>3</v>
      </c>
      <c r="M611" s="147">
        <v>1</v>
      </c>
      <c r="N611" s="147">
        <v>6</v>
      </c>
      <c r="O611" s="142"/>
      <c r="P611" s="148">
        <f t="shared" si="144"/>
        <v>3</v>
      </c>
      <c r="Q611" s="150">
        <f t="shared" si="145"/>
        <v>94.5</v>
      </c>
    </row>
    <row r="612" spans="1:17" ht="17.25" thickBot="1">
      <c r="A612" s="436"/>
      <c r="B612" s="151" t="s">
        <v>379</v>
      </c>
      <c r="C612" s="152"/>
      <c r="D612" s="153" t="str">
        <f t="shared" si="141"/>
        <v>Pieza de 1inX3inX9_Pies</v>
      </c>
      <c r="E612" s="154" t="s">
        <v>309</v>
      </c>
      <c r="F612" s="155">
        <v>3</v>
      </c>
      <c r="G612" s="151"/>
      <c r="H612" s="156">
        <v>0.75</v>
      </c>
      <c r="I612" s="156">
        <v>2.5</v>
      </c>
      <c r="J612" s="156">
        <v>98.43</v>
      </c>
      <c r="K612" s="156">
        <f t="shared" si="142"/>
        <v>108</v>
      </c>
      <c r="L612" s="157">
        <f t="shared" si="143"/>
        <v>9</v>
      </c>
      <c r="M612" s="156">
        <v>1</v>
      </c>
      <c r="N612" s="156">
        <v>3</v>
      </c>
      <c r="O612" s="151"/>
      <c r="P612" s="157">
        <f t="shared" si="144"/>
        <v>9</v>
      </c>
      <c r="Q612" s="158">
        <f t="shared" si="145"/>
        <v>6.75</v>
      </c>
    </row>
    <row r="613" spans="1:17" ht="16.5">
      <c r="A613" s="450" t="s">
        <v>34</v>
      </c>
      <c r="B613" s="116" t="s">
        <v>377</v>
      </c>
      <c r="C613" s="117"/>
      <c r="D613" s="118" t="str">
        <f t="shared" si="141"/>
        <v>Pieza de 1inX6inX3_Pies</v>
      </c>
      <c r="E613" s="119" t="s">
        <v>309</v>
      </c>
      <c r="F613" s="120">
        <v>21</v>
      </c>
      <c r="G613" s="116"/>
      <c r="H613" s="121">
        <v>0.75</v>
      </c>
      <c r="I613" s="121">
        <v>5.5</v>
      </c>
      <c r="J613" s="121">
        <v>32</v>
      </c>
      <c r="K613" s="121">
        <f t="shared" si="142"/>
        <v>36</v>
      </c>
      <c r="L613" s="122">
        <f t="shared" si="143"/>
        <v>3</v>
      </c>
      <c r="M613" s="121">
        <v>1</v>
      </c>
      <c r="N613" s="121">
        <v>6</v>
      </c>
      <c r="O613" s="116"/>
      <c r="P613" s="122">
        <f t="shared" si="144"/>
        <v>3</v>
      </c>
      <c r="Q613" s="123">
        <f t="shared" si="145"/>
        <v>31.5</v>
      </c>
    </row>
    <row r="614" spans="1:17" ht="17.25" thickBot="1">
      <c r="A614" s="451"/>
      <c r="B614" s="124" t="s">
        <v>379</v>
      </c>
      <c r="C614" s="125"/>
      <c r="D614" s="126" t="str">
        <f t="shared" si="141"/>
        <v>Pieza de 1inX3inX9_Pies</v>
      </c>
      <c r="E614" s="127" t="s">
        <v>309</v>
      </c>
      <c r="F614" s="128">
        <v>2</v>
      </c>
      <c r="G614" s="124"/>
      <c r="H614" s="129">
        <v>0.75</v>
      </c>
      <c r="I614" s="129">
        <v>2.5</v>
      </c>
      <c r="J614" s="129">
        <v>98.43</v>
      </c>
      <c r="K614" s="129">
        <f t="shared" si="142"/>
        <v>108</v>
      </c>
      <c r="L614" s="130">
        <f t="shared" si="143"/>
        <v>9</v>
      </c>
      <c r="M614" s="129">
        <v>1</v>
      </c>
      <c r="N614" s="129">
        <v>3</v>
      </c>
      <c r="O614" s="124"/>
      <c r="P614" s="130">
        <f t="shared" si="144"/>
        <v>9</v>
      </c>
      <c r="Q614" s="131">
        <f t="shared" si="145"/>
        <v>4.5</v>
      </c>
    </row>
    <row r="615" spans="1:17" ht="16.5" thickBot="1">
      <c r="A615" s="419" t="s">
        <v>382</v>
      </c>
      <c r="B615" s="420"/>
      <c r="C615" s="420"/>
      <c r="D615" s="420"/>
      <c r="E615" s="420"/>
      <c r="F615" s="421"/>
      <c r="G615" s="422"/>
      <c r="H615" s="423"/>
      <c r="I615" s="423"/>
      <c r="J615" s="423"/>
      <c r="K615" s="423"/>
      <c r="L615" s="424"/>
      <c r="M615" s="423"/>
      <c r="N615" s="423"/>
      <c r="O615" s="423"/>
      <c r="P615" s="423"/>
      <c r="Q615" s="114">
        <f>+Q616+Q619+Q622+Q625+Q626</f>
        <v>869.80000000000007</v>
      </c>
    </row>
    <row r="616" spans="1:17" ht="16.5" thickBot="1">
      <c r="A616" s="444" t="s">
        <v>119</v>
      </c>
      <c r="B616" s="445"/>
      <c r="C616" s="445"/>
      <c r="D616" s="445"/>
      <c r="E616" s="445"/>
      <c r="F616" s="446"/>
      <c r="G616" s="447"/>
      <c r="H616" s="448"/>
      <c r="I616" s="448"/>
      <c r="J616" s="448"/>
      <c r="K616" s="448"/>
      <c r="L616" s="449"/>
      <c r="M616" s="448"/>
      <c r="N616" s="448"/>
      <c r="O616" s="448"/>
      <c r="P616" s="448"/>
      <c r="Q616" s="115">
        <f>+SUM(Q617:Q618)</f>
        <v>206.25</v>
      </c>
    </row>
    <row r="617" spans="1:17" ht="16.5">
      <c r="A617" s="450"/>
      <c r="B617" s="116" t="s">
        <v>383</v>
      </c>
      <c r="C617" s="117"/>
      <c r="D617" s="118" t="str">
        <f>+IF(_xlfn.NUMBERVALUE(O617)=0,CONCATENATE("Pieza de ",M617,"inX",N617,"inX",P617,"_Pies"),CONCATENATE("Rollizo de ",O617,"''ØX",P617,"_Pies"))</f>
        <v>Pieza de 1inX5inX8_Pies</v>
      </c>
      <c r="E617" s="119" t="s">
        <v>317</v>
      </c>
      <c r="F617" s="120">
        <v>45</v>
      </c>
      <c r="G617" s="116"/>
      <c r="H617" s="121">
        <v>0.75</v>
      </c>
      <c r="I617" s="121">
        <v>4.5</v>
      </c>
      <c r="J617" s="121">
        <v>88.58</v>
      </c>
      <c r="K617" s="121">
        <f>+L617*12</f>
        <v>96</v>
      </c>
      <c r="L617" s="122">
        <f>ROUNDUP(J617/12,0)</f>
        <v>8</v>
      </c>
      <c r="M617" s="121">
        <v>1</v>
      </c>
      <c r="N617" s="121">
        <v>5</v>
      </c>
      <c r="O617" s="116"/>
      <c r="P617" s="122">
        <f>+L617</f>
        <v>8</v>
      </c>
      <c r="Q617" s="123">
        <f>F617*M617*N617*P617/12</f>
        <v>150</v>
      </c>
    </row>
    <row r="618" spans="1:17" ht="17.25" thickBot="1">
      <c r="A618" s="451"/>
      <c r="B618" s="124" t="s">
        <v>384</v>
      </c>
      <c r="C618" s="125"/>
      <c r="D618" s="126" t="str">
        <f>+IF(_xlfn.NUMBERVALUE(O618)=0,CONCATENATE("Pieza de ",M618,"inX",N618,"inX",P618,"_Pies"),CONCATENATE("Rollizo de ",O618,"''ØX",P618,"_Pies"))</f>
        <v>Pieza de 1inX5inX3_Pies</v>
      </c>
      <c r="E618" s="127" t="s">
        <v>317</v>
      </c>
      <c r="F618" s="128">
        <v>45</v>
      </c>
      <c r="G618" s="124"/>
      <c r="H618" s="129">
        <v>0.75</v>
      </c>
      <c r="I618" s="129">
        <v>4.5</v>
      </c>
      <c r="J618" s="129">
        <v>29.52</v>
      </c>
      <c r="K618" s="129">
        <f>+L618*12</f>
        <v>36</v>
      </c>
      <c r="L618" s="130">
        <f>ROUNDUP(J618/12,0)</f>
        <v>3</v>
      </c>
      <c r="M618" s="129">
        <v>1</v>
      </c>
      <c r="N618" s="129">
        <v>5</v>
      </c>
      <c r="O618" s="124"/>
      <c r="P618" s="130">
        <f>+L618</f>
        <v>3</v>
      </c>
      <c r="Q618" s="131">
        <f>F618*M618*N618*P618/12</f>
        <v>56.25</v>
      </c>
    </row>
    <row r="619" spans="1:17" ht="16.5" thickBot="1">
      <c r="A619" s="444" t="s">
        <v>161</v>
      </c>
      <c r="B619" s="445"/>
      <c r="C619" s="445"/>
      <c r="D619" s="445"/>
      <c r="E619" s="445"/>
      <c r="F619" s="446"/>
      <c r="G619" s="447"/>
      <c r="H619" s="448"/>
      <c r="I619" s="448"/>
      <c r="J619" s="448"/>
      <c r="K619" s="448"/>
      <c r="L619" s="449"/>
      <c r="M619" s="448"/>
      <c r="N619" s="448"/>
      <c r="O619" s="448"/>
      <c r="P619" s="448"/>
      <c r="Q619" s="115">
        <f>+SUM(Q620:Q621)</f>
        <v>206.25</v>
      </c>
    </row>
    <row r="620" spans="1:17" ht="16.5">
      <c r="A620" s="450"/>
      <c r="B620" s="116" t="s">
        <v>383</v>
      </c>
      <c r="C620" s="117"/>
      <c r="D620" s="118" t="str">
        <f>+IF(_xlfn.NUMBERVALUE(O620)=0,CONCATENATE("Pieza de ",M620,"inX",N620,"inX",P620,"_Pies"),CONCATENATE("Rollizo de ",O620,"''ØX",P620,"_Pies"))</f>
        <v>Pieza de 1inX5inX8_Pies</v>
      </c>
      <c r="E620" s="119" t="s">
        <v>317</v>
      </c>
      <c r="F620" s="120">
        <v>45</v>
      </c>
      <c r="G620" s="116"/>
      <c r="H620" s="121">
        <v>0.75</v>
      </c>
      <c r="I620" s="121">
        <v>4.5</v>
      </c>
      <c r="J620" s="121">
        <v>88.58</v>
      </c>
      <c r="K620" s="121">
        <f>+L620*12</f>
        <v>96</v>
      </c>
      <c r="L620" s="122">
        <f>ROUNDUP(J620/12,0)</f>
        <v>8</v>
      </c>
      <c r="M620" s="121">
        <v>1</v>
      </c>
      <c r="N620" s="121">
        <v>5</v>
      </c>
      <c r="O620" s="116"/>
      <c r="P620" s="122">
        <f>+L620</f>
        <v>8</v>
      </c>
      <c r="Q620" s="123">
        <f>F620*M620*N620*P620/12</f>
        <v>150</v>
      </c>
    </row>
    <row r="621" spans="1:17" ht="17.25" thickBot="1">
      <c r="A621" s="451"/>
      <c r="B621" s="124" t="s">
        <v>384</v>
      </c>
      <c r="C621" s="125"/>
      <c r="D621" s="126" t="str">
        <f>+IF(_xlfn.NUMBERVALUE(O621)=0,CONCATENATE("Pieza de ",M621,"inX",N621,"inX",P621,"_Pies"),CONCATENATE("Rollizo de ",O621,"''ØX",P621,"_Pies"))</f>
        <v>Pieza de 1inX5inX3_Pies</v>
      </c>
      <c r="E621" s="127" t="s">
        <v>317</v>
      </c>
      <c r="F621" s="128">
        <v>45</v>
      </c>
      <c r="G621" s="124"/>
      <c r="H621" s="129">
        <v>0.75</v>
      </c>
      <c r="I621" s="129">
        <v>4.5</v>
      </c>
      <c r="J621" s="129">
        <v>29.52</v>
      </c>
      <c r="K621" s="129">
        <f>+L621*12</f>
        <v>36</v>
      </c>
      <c r="L621" s="130">
        <f>ROUNDUP(J621/12,0)</f>
        <v>3</v>
      </c>
      <c r="M621" s="129">
        <v>1</v>
      </c>
      <c r="N621" s="129">
        <v>5</v>
      </c>
      <c r="O621" s="124"/>
      <c r="P621" s="130">
        <f>+L621</f>
        <v>3</v>
      </c>
      <c r="Q621" s="131">
        <f>F621*M621*N621*P621/12</f>
        <v>56.25</v>
      </c>
    </row>
    <row r="622" spans="1:17" ht="16.5" thickBot="1">
      <c r="A622" s="444" t="s">
        <v>385</v>
      </c>
      <c r="B622" s="445"/>
      <c r="C622" s="445"/>
      <c r="D622" s="445"/>
      <c r="E622" s="445"/>
      <c r="F622" s="446"/>
      <c r="G622" s="447"/>
      <c r="H622" s="448"/>
      <c r="I622" s="448"/>
      <c r="J622" s="448"/>
      <c r="K622" s="448"/>
      <c r="L622" s="449"/>
      <c r="M622" s="448"/>
      <c r="N622" s="448"/>
      <c r="O622" s="448"/>
      <c r="P622" s="448"/>
      <c r="Q622" s="115">
        <f>+SUM(Q623:Q624)</f>
        <v>206.25</v>
      </c>
    </row>
    <row r="623" spans="1:17" ht="16.5">
      <c r="A623" s="450"/>
      <c r="B623" s="116" t="s">
        <v>383</v>
      </c>
      <c r="C623" s="117"/>
      <c r="D623" s="118" t="str">
        <f>+IF(_xlfn.NUMBERVALUE(O623)=0,CONCATENATE("Pieza de ",M623,"inX",N623,"inX",P623,"_Pies"),CONCATENATE("Rollizo de ",O623,"''ØX",P623,"_Pies"))</f>
        <v>Pieza de 1inX5inX8_Pies</v>
      </c>
      <c r="E623" s="119" t="s">
        <v>317</v>
      </c>
      <c r="F623" s="120">
        <v>45</v>
      </c>
      <c r="G623" s="116"/>
      <c r="H623" s="121">
        <v>0.75</v>
      </c>
      <c r="I623" s="121">
        <v>4.5</v>
      </c>
      <c r="J623" s="121">
        <v>88.58</v>
      </c>
      <c r="K623" s="121">
        <f>+L623*12</f>
        <v>96</v>
      </c>
      <c r="L623" s="122">
        <f>ROUNDUP(J623/12,0)</f>
        <v>8</v>
      </c>
      <c r="M623" s="121">
        <v>1</v>
      </c>
      <c r="N623" s="121">
        <v>5</v>
      </c>
      <c r="O623" s="116"/>
      <c r="P623" s="122">
        <f>+L623</f>
        <v>8</v>
      </c>
      <c r="Q623" s="123">
        <f>F623*M623*N623*P623/12</f>
        <v>150</v>
      </c>
    </row>
    <row r="624" spans="1:17" ht="17.25" thickBot="1">
      <c r="A624" s="452"/>
      <c r="B624" s="133" t="s">
        <v>384</v>
      </c>
      <c r="C624" s="134"/>
      <c r="D624" s="135" t="str">
        <f>+IF(_xlfn.NUMBERVALUE(O624)=0,CONCATENATE("Pieza de ",M624,"inX",N624,"inX",P624,"_Pies"),CONCATENATE("Rollizo de ",O624,"''ØX",P624,"_Pies"))</f>
        <v>Pieza de 1inX5inX3_Pies</v>
      </c>
      <c r="E624" s="136" t="s">
        <v>317</v>
      </c>
      <c r="F624" s="137">
        <v>45</v>
      </c>
      <c r="G624" s="133"/>
      <c r="H624" s="138">
        <v>0.75</v>
      </c>
      <c r="I624" s="138">
        <v>4.5</v>
      </c>
      <c r="J624" s="138">
        <v>29.52</v>
      </c>
      <c r="K624" s="138">
        <f>+L624*12</f>
        <v>36</v>
      </c>
      <c r="L624" s="139">
        <f>ROUNDUP(J624/12,0)</f>
        <v>3</v>
      </c>
      <c r="M624" s="138">
        <v>1</v>
      </c>
      <c r="N624" s="138">
        <v>5</v>
      </c>
      <c r="O624" s="133"/>
      <c r="P624" s="139">
        <f>+L624</f>
        <v>3</v>
      </c>
      <c r="Q624" s="140">
        <f>F624*M624*N624*P624/12</f>
        <v>56.25</v>
      </c>
    </row>
    <row r="625" spans="1:17" ht="16.5" thickBot="1">
      <c r="A625" s="438" t="s">
        <v>420</v>
      </c>
      <c r="B625" s="439"/>
      <c r="C625" s="439"/>
      <c r="D625" s="439"/>
      <c r="E625" s="439"/>
      <c r="F625" s="440"/>
      <c r="G625" s="441"/>
      <c r="H625" s="442"/>
      <c r="I625" s="442"/>
      <c r="J625" s="442"/>
      <c r="K625" s="442"/>
      <c r="L625" s="443"/>
      <c r="M625" s="442"/>
      <c r="N625" s="442"/>
      <c r="O625" s="442"/>
      <c r="P625" s="442"/>
      <c r="Q625" s="141">
        <v>178.72</v>
      </c>
    </row>
    <row r="626" spans="1:17" ht="16.5" thickBot="1">
      <c r="A626" s="438" t="s">
        <v>423</v>
      </c>
      <c r="B626" s="439"/>
      <c r="C626" s="439"/>
      <c r="D626" s="439"/>
      <c r="E626" s="439"/>
      <c r="F626" s="440"/>
      <c r="G626" s="441"/>
      <c r="H626" s="442"/>
      <c r="I626" s="442"/>
      <c r="J626" s="442"/>
      <c r="K626" s="442"/>
      <c r="L626" s="443"/>
      <c r="M626" s="442"/>
      <c r="N626" s="442"/>
      <c r="O626" s="442"/>
      <c r="P626" s="442"/>
      <c r="Q626" s="141">
        <v>72.33</v>
      </c>
    </row>
    <row r="627" spans="1:17" ht="16.5" thickBot="1">
      <c r="A627" s="419" t="s">
        <v>424</v>
      </c>
      <c r="B627" s="420"/>
      <c r="C627" s="420"/>
      <c r="D627" s="420"/>
      <c r="E627" s="420"/>
      <c r="F627" s="421"/>
      <c r="G627" s="422"/>
      <c r="H627" s="423"/>
      <c r="I627" s="423"/>
      <c r="J627" s="423"/>
      <c r="K627" s="423"/>
      <c r="L627" s="424"/>
      <c r="M627" s="423"/>
      <c r="N627" s="423"/>
      <c r="O627" s="423"/>
      <c r="P627" s="423"/>
      <c r="Q627" s="114">
        <f>+Q628</f>
        <v>6.75</v>
      </c>
    </row>
    <row r="628" spans="1:17" ht="17.25" thickBot="1">
      <c r="A628" s="183"/>
      <c r="B628" s="116" t="s">
        <v>425</v>
      </c>
      <c r="C628" s="117"/>
      <c r="D628" s="118" t="str">
        <f>+IF(_xlfn.NUMBERVALUE(O628)=0,CONCATENATE("Pieza de ",M628,"inX",N628,"inX",P628,"_Pies"),CONCATENATE("Rollizo de ",O628,"''ØX",P628,"_Pies"))</f>
        <v>Pieza de 4,5inX4,5inX4_Pies</v>
      </c>
      <c r="E628" s="119" t="s">
        <v>137</v>
      </c>
      <c r="F628" s="120">
        <v>1</v>
      </c>
      <c r="G628" s="116"/>
      <c r="H628" s="121">
        <v>4</v>
      </c>
      <c r="I628" s="121">
        <v>4</v>
      </c>
      <c r="J628" s="121">
        <v>47.24</v>
      </c>
      <c r="K628" s="121">
        <f>+L628*12</f>
        <v>48</v>
      </c>
      <c r="L628" s="122">
        <f>ROUNDUP(J628/12,0)</f>
        <v>4</v>
      </c>
      <c r="M628" s="121">
        <v>4.5</v>
      </c>
      <c r="N628" s="121">
        <v>4.5</v>
      </c>
      <c r="O628" s="116"/>
      <c r="P628" s="122">
        <f>+L628</f>
        <v>4</v>
      </c>
      <c r="Q628" s="123">
        <f>F628*M628*N628*P628/12</f>
        <v>6.75</v>
      </c>
    </row>
    <row r="629" spans="1:17" ht="17.25" thickBot="1">
      <c r="A629" s="183"/>
      <c r="B629" s="116" t="s">
        <v>426</v>
      </c>
      <c r="C629" s="117"/>
      <c r="D629" s="118" t="str">
        <f>+IF(_xlfn.NUMBERVALUE(O629)=0,CONCATENATE("Pieza de ",M629,"inX",N629,"inX",P629,"_Pies"),CONCATENATE("Rollizo de ",O629,"''ØX",P629,"_Pies"))</f>
        <v>Pieza de 6,5inX6,5inX4_Pies</v>
      </c>
      <c r="E629" s="119" t="s">
        <v>137</v>
      </c>
      <c r="F629" s="120">
        <v>1</v>
      </c>
      <c r="G629" s="116"/>
      <c r="H629" s="121">
        <v>6</v>
      </c>
      <c r="I629" s="121">
        <v>6</v>
      </c>
      <c r="J629" s="121">
        <v>47.24</v>
      </c>
      <c r="K629" s="121">
        <f>+L629*12</f>
        <v>48</v>
      </c>
      <c r="L629" s="122">
        <f>ROUNDUP(J629/12,0)</f>
        <v>4</v>
      </c>
      <c r="M629" s="121">
        <v>6.5</v>
      </c>
      <c r="N629" s="121">
        <v>6.5</v>
      </c>
      <c r="O629" s="116"/>
      <c r="P629" s="122">
        <f>+L629</f>
        <v>4</v>
      </c>
      <c r="Q629" s="123">
        <f>F629*M629*N629*P629/12</f>
        <v>14.083333333333334</v>
      </c>
    </row>
    <row r="630" spans="1:17" ht="16.5" thickBot="1">
      <c r="A630" s="419" t="s">
        <v>386</v>
      </c>
      <c r="B630" s="420"/>
      <c r="C630" s="420"/>
      <c r="D630" s="420"/>
      <c r="E630" s="420"/>
      <c r="F630" s="421"/>
      <c r="G630" s="422"/>
      <c r="H630" s="423"/>
      <c r="I630" s="423"/>
      <c r="J630" s="423"/>
      <c r="K630" s="423"/>
      <c r="L630" s="424"/>
      <c r="M630" s="423"/>
      <c r="N630" s="423"/>
      <c r="O630" s="423"/>
      <c r="P630" s="423"/>
      <c r="Q630" s="114">
        <f>+Q631+Q636+Q641+Q646</f>
        <v>253.33333333333331</v>
      </c>
    </row>
    <row r="631" spans="1:17" ht="16.5" thickBot="1">
      <c r="A631" s="444" t="s">
        <v>119</v>
      </c>
      <c r="B631" s="445"/>
      <c r="C631" s="445"/>
      <c r="D631" s="445"/>
      <c r="E631" s="445"/>
      <c r="F631" s="446"/>
      <c r="G631" s="447"/>
      <c r="H631" s="448"/>
      <c r="I631" s="448"/>
      <c r="J631" s="448"/>
      <c r="K631" s="448"/>
      <c r="L631" s="449"/>
      <c r="M631" s="448"/>
      <c r="N631" s="448"/>
      <c r="O631" s="448"/>
      <c r="P631" s="448"/>
      <c r="Q631" s="115">
        <f>+SUM(Q632:Q635)</f>
        <v>63.333333333333329</v>
      </c>
    </row>
    <row r="632" spans="1:17" ht="16.5">
      <c r="A632" s="453"/>
      <c r="B632" s="116" t="s">
        <v>311</v>
      </c>
      <c r="C632" s="117"/>
      <c r="D632" s="118" t="str">
        <f>+IF(_xlfn.NUMBERVALUE(O632)=0,CONCATENATE("Pieza de ",M632,"inX",N632,"inX",P632,"_Pies"),CONCATENATE("Rollizo de ",O632,"''ØX",P632,"_Pies"))</f>
        <v>Pieza de 2inX2inX10_Pies</v>
      </c>
      <c r="E632" s="119" t="s">
        <v>137</v>
      </c>
      <c r="F632" s="120">
        <v>3</v>
      </c>
      <c r="G632" s="116"/>
      <c r="H632" s="121">
        <v>1.5</v>
      </c>
      <c r="I632" s="121">
        <v>1.5</v>
      </c>
      <c r="J632" s="121">
        <v>118.11</v>
      </c>
      <c r="K632" s="121">
        <f>+L632*12</f>
        <v>120</v>
      </c>
      <c r="L632" s="122">
        <f>ROUNDUP(J632/12,0)</f>
        <v>10</v>
      </c>
      <c r="M632" s="121">
        <v>2</v>
      </c>
      <c r="N632" s="121">
        <v>2</v>
      </c>
      <c r="O632" s="116"/>
      <c r="P632" s="122">
        <f>+L632</f>
        <v>10</v>
      </c>
      <c r="Q632" s="123">
        <f>F632*M632*N632*P632/12</f>
        <v>10</v>
      </c>
    </row>
    <row r="633" spans="1:17" ht="16.5">
      <c r="A633" s="455"/>
      <c r="B633" s="124" t="s">
        <v>312</v>
      </c>
      <c r="C633" s="125"/>
      <c r="D633" s="126" t="str">
        <f>+IF(_xlfn.NUMBERVALUE(O633)=0,CONCATENATE("Pieza de ",M633,"inX",N633,"inX",P633,"_Pies"),CONCATENATE("Rollizo de ",O633,"''ØX",P633,"_Pies"))</f>
        <v>Pieza de 2inX2inX8_Pies</v>
      </c>
      <c r="E633" s="127" t="s">
        <v>137</v>
      </c>
      <c r="F633" s="128">
        <v>6</v>
      </c>
      <c r="G633" s="124"/>
      <c r="H633" s="129">
        <v>1.5</v>
      </c>
      <c r="I633" s="129">
        <v>1.5</v>
      </c>
      <c r="J633" s="129">
        <v>84.65</v>
      </c>
      <c r="K633" s="129">
        <f>+L633*12</f>
        <v>96</v>
      </c>
      <c r="L633" s="130">
        <f>ROUNDUP(J633/12,0)</f>
        <v>8</v>
      </c>
      <c r="M633" s="129">
        <v>2</v>
      </c>
      <c r="N633" s="129">
        <v>2</v>
      </c>
      <c r="O633" s="124"/>
      <c r="P633" s="130">
        <f>+L633</f>
        <v>8</v>
      </c>
      <c r="Q633" s="131">
        <f>F633*M633*N633*P633/12</f>
        <v>16</v>
      </c>
    </row>
    <row r="634" spans="1:17" ht="16.5">
      <c r="A634" s="455"/>
      <c r="B634" s="124" t="s">
        <v>313</v>
      </c>
      <c r="C634" s="125"/>
      <c r="D634" s="126" t="str">
        <f>+IF(_xlfn.NUMBERVALUE(O634)=0,CONCATENATE("Pieza de ",M634,"inX",N634,"inX",P634,"_Pies"),CONCATENATE("Rollizo de ",O634,"''ØX",P634,"_Pies"))</f>
        <v>Pieza de 2inX2inX3_Pies</v>
      </c>
      <c r="E634" s="127" t="s">
        <v>137</v>
      </c>
      <c r="F634" s="128">
        <v>16</v>
      </c>
      <c r="G634" s="124"/>
      <c r="H634" s="129">
        <v>1.5</v>
      </c>
      <c r="I634" s="129">
        <v>1.5</v>
      </c>
      <c r="J634" s="129">
        <v>29.53</v>
      </c>
      <c r="K634" s="129">
        <f>+L634*12</f>
        <v>36</v>
      </c>
      <c r="L634" s="130">
        <f>ROUNDUP(J634/12,0)</f>
        <v>3</v>
      </c>
      <c r="M634" s="129">
        <v>2</v>
      </c>
      <c r="N634" s="129">
        <v>2</v>
      </c>
      <c r="O634" s="124"/>
      <c r="P634" s="130">
        <f>+L634</f>
        <v>3</v>
      </c>
      <c r="Q634" s="131">
        <f>F634*M634*N634*P634/12</f>
        <v>16</v>
      </c>
    </row>
    <row r="635" spans="1:17" ht="17.25" thickBot="1">
      <c r="A635" s="454"/>
      <c r="B635" s="133" t="s">
        <v>314</v>
      </c>
      <c r="C635" s="134"/>
      <c r="D635" s="135" t="str">
        <f>+IF(_xlfn.NUMBERVALUE(O635)=0,CONCATENATE("Pieza de ",M635,"inX",N635,"inX",P635,"_Pies"),CONCATENATE("Rollizo de ",O635,"''ØX",P635,"_Pies"))</f>
        <v>Pieza de 2inX2inX8_Pies</v>
      </c>
      <c r="E635" s="136" t="s">
        <v>137</v>
      </c>
      <c r="F635" s="137">
        <v>8</v>
      </c>
      <c r="G635" s="133"/>
      <c r="H635" s="138">
        <v>1.5</v>
      </c>
      <c r="I635" s="138">
        <v>1.5</v>
      </c>
      <c r="J635" s="138">
        <v>84.65</v>
      </c>
      <c r="K635" s="138">
        <f>+L635*12</f>
        <v>96</v>
      </c>
      <c r="L635" s="139">
        <f>ROUNDUP(J635/12,0)</f>
        <v>8</v>
      </c>
      <c r="M635" s="138">
        <v>2</v>
      </c>
      <c r="N635" s="138">
        <v>2</v>
      </c>
      <c r="O635" s="133"/>
      <c r="P635" s="139">
        <f>+L635</f>
        <v>8</v>
      </c>
      <c r="Q635" s="140">
        <f>F635*M635*N635*P635/12</f>
        <v>21.333333333333332</v>
      </c>
    </row>
    <row r="636" spans="1:17" ht="16.5" thickBot="1">
      <c r="A636" s="444" t="s">
        <v>161</v>
      </c>
      <c r="B636" s="445"/>
      <c r="C636" s="445"/>
      <c r="D636" s="445"/>
      <c r="E636" s="445"/>
      <c r="F636" s="446"/>
      <c r="G636" s="441"/>
      <c r="H636" s="442"/>
      <c r="I636" s="442"/>
      <c r="J636" s="442"/>
      <c r="K636" s="442"/>
      <c r="L636" s="443"/>
      <c r="M636" s="441"/>
      <c r="N636" s="442"/>
      <c r="O636" s="442"/>
      <c r="P636" s="443"/>
      <c r="Q636" s="141">
        <f>+SUM(Q637:Q640)</f>
        <v>63.333333333333329</v>
      </c>
    </row>
    <row r="637" spans="1:17" ht="16.5">
      <c r="A637" s="453"/>
      <c r="B637" s="116" t="s">
        <v>311</v>
      </c>
      <c r="C637" s="117"/>
      <c r="D637" s="118" t="str">
        <f>+IF(_xlfn.NUMBERVALUE(O637)=0,CONCATENATE("Pieza de ",M637,"inX",N637,"inX",P637,"_Pies"),CONCATENATE("Rollizo de ",O637,"''ØX",P637,"_Pies"))</f>
        <v>Pieza de 2inX2inX10_Pies</v>
      </c>
      <c r="E637" s="119" t="s">
        <v>137</v>
      </c>
      <c r="F637" s="120">
        <v>3</v>
      </c>
      <c r="G637" s="116"/>
      <c r="H637" s="121">
        <v>1.5</v>
      </c>
      <c r="I637" s="121">
        <v>1.5</v>
      </c>
      <c r="J637" s="121">
        <v>118.11</v>
      </c>
      <c r="K637" s="121">
        <f>+L637*12</f>
        <v>120</v>
      </c>
      <c r="L637" s="122">
        <f>ROUNDUP(J637/12,0)</f>
        <v>10</v>
      </c>
      <c r="M637" s="121">
        <v>2</v>
      </c>
      <c r="N637" s="121">
        <v>2</v>
      </c>
      <c r="O637" s="116"/>
      <c r="P637" s="122">
        <f>+L637</f>
        <v>10</v>
      </c>
      <c r="Q637" s="123">
        <f>F637*M637*N637*P637/12</f>
        <v>10</v>
      </c>
    </row>
    <row r="638" spans="1:17" ht="16.5">
      <c r="A638" s="455"/>
      <c r="B638" s="124" t="s">
        <v>312</v>
      </c>
      <c r="C638" s="125"/>
      <c r="D638" s="126" t="str">
        <f>+IF(_xlfn.NUMBERVALUE(O638)=0,CONCATENATE("Pieza de ",M638,"inX",N638,"inX",P638,"_Pies"),CONCATENATE("Rollizo de ",O638,"''ØX",P638,"_Pies"))</f>
        <v>Pieza de 2inX2inX8_Pies</v>
      </c>
      <c r="E638" s="127" t="s">
        <v>137</v>
      </c>
      <c r="F638" s="128">
        <v>6</v>
      </c>
      <c r="G638" s="124"/>
      <c r="H638" s="129">
        <v>1.5</v>
      </c>
      <c r="I638" s="129">
        <v>1.5</v>
      </c>
      <c r="J638" s="129">
        <v>84.65</v>
      </c>
      <c r="K638" s="129">
        <f>+L638*12</f>
        <v>96</v>
      </c>
      <c r="L638" s="130">
        <f>ROUNDUP(J638/12,0)</f>
        <v>8</v>
      </c>
      <c r="M638" s="129">
        <v>2</v>
      </c>
      <c r="N638" s="129">
        <v>2</v>
      </c>
      <c r="O638" s="124"/>
      <c r="P638" s="130">
        <f>+L638</f>
        <v>8</v>
      </c>
      <c r="Q638" s="131">
        <f>F638*M638*N638*P638/12</f>
        <v>16</v>
      </c>
    </row>
    <row r="639" spans="1:17" ht="16.5">
      <c r="A639" s="455"/>
      <c r="B639" s="124" t="s">
        <v>313</v>
      </c>
      <c r="C639" s="125"/>
      <c r="D639" s="126" t="str">
        <f>+IF(_xlfn.NUMBERVALUE(O639)=0,CONCATENATE("Pieza de ",M639,"inX",N639,"inX",P639,"_Pies"),CONCATENATE("Rollizo de ",O639,"''ØX",P639,"_Pies"))</f>
        <v>Pieza de 2inX2inX3_Pies</v>
      </c>
      <c r="E639" s="127" t="s">
        <v>137</v>
      </c>
      <c r="F639" s="128">
        <v>16</v>
      </c>
      <c r="G639" s="124"/>
      <c r="H639" s="129">
        <v>1.5</v>
      </c>
      <c r="I639" s="129">
        <v>1.5</v>
      </c>
      <c r="J639" s="129">
        <v>29.53</v>
      </c>
      <c r="K639" s="129">
        <f>+L639*12</f>
        <v>36</v>
      </c>
      <c r="L639" s="130">
        <f>ROUNDUP(J639/12,0)</f>
        <v>3</v>
      </c>
      <c r="M639" s="129">
        <v>2</v>
      </c>
      <c r="N639" s="129">
        <v>2</v>
      </c>
      <c r="O639" s="124"/>
      <c r="P639" s="130">
        <f>+L639</f>
        <v>3</v>
      </c>
      <c r="Q639" s="131">
        <f>F639*M639*N639*P639/12</f>
        <v>16</v>
      </c>
    </row>
    <row r="640" spans="1:17" ht="17.25" thickBot="1">
      <c r="A640" s="454"/>
      <c r="B640" s="133" t="s">
        <v>314</v>
      </c>
      <c r="C640" s="134"/>
      <c r="D640" s="135" t="str">
        <f>+IF(_xlfn.NUMBERVALUE(O640)=0,CONCATENATE("Pieza de ",M640,"inX",N640,"inX",P640,"_Pies"),CONCATENATE("Rollizo de ",O640,"''ØX",P640,"_Pies"))</f>
        <v>Pieza de 2inX2inX8_Pies</v>
      </c>
      <c r="E640" s="136" t="s">
        <v>137</v>
      </c>
      <c r="F640" s="137">
        <v>8</v>
      </c>
      <c r="G640" s="133"/>
      <c r="H640" s="138">
        <v>1.5</v>
      </c>
      <c r="I640" s="138">
        <v>1.5</v>
      </c>
      <c r="J640" s="138">
        <v>84.65</v>
      </c>
      <c r="K640" s="138">
        <f>+L640*12</f>
        <v>96</v>
      </c>
      <c r="L640" s="139">
        <f>ROUNDUP(J640/12,0)</f>
        <v>8</v>
      </c>
      <c r="M640" s="138">
        <v>2</v>
      </c>
      <c r="N640" s="138">
        <v>2</v>
      </c>
      <c r="O640" s="133"/>
      <c r="P640" s="139">
        <f>+L640</f>
        <v>8</v>
      </c>
      <c r="Q640" s="140">
        <f>F640*M640*N640*P640/12</f>
        <v>21.333333333333332</v>
      </c>
    </row>
    <row r="641" spans="1:17" ht="16.5" thickBot="1">
      <c r="A641" s="438" t="s">
        <v>387</v>
      </c>
      <c r="B641" s="439"/>
      <c r="C641" s="439"/>
      <c r="D641" s="439"/>
      <c r="E641" s="439"/>
      <c r="F641" s="440"/>
      <c r="G641" s="441"/>
      <c r="H641" s="442"/>
      <c r="I641" s="442"/>
      <c r="J641" s="442"/>
      <c r="K641" s="442"/>
      <c r="L641" s="443"/>
      <c r="M641" s="441"/>
      <c r="N641" s="442"/>
      <c r="O641" s="442"/>
      <c r="P641" s="443"/>
      <c r="Q641" s="141">
        <f>+SUM(Q642:Q645)</f>
        <v>63.333333333333329</v>
      </c>
    </row>
    <row r="642" spans="1:17" ht="16.5">
      <c r="A642" s="453"/>
      <c r="B642" s="116" t="s">
        <v>311</v>
      </c>
      <c r="C642" s="117"/>
      <c r="D642" s="118" t="str">
        <f>+IF(_xlfn.NUMBERVALUE(O642)=0,CONCATENATE("Pieza de ",M642,"inX",N642,"inX",P642,"_Pies"),CONCATENATE("Rollizo de ",O642,"''ØX",P642,"_Pies"))</f>
        <v>Pieza de 2inX2inX10_Pies</v>
      </c>
      <c r="E642" s="119" t="s">
        <v>137</v>
      </c>
      <c r="F642" s="120">
        <v>3</v>
      </c>
      <c r="G642" s="116"/>
      <c r="H642" s="121">
        <v>1.5</v>
      </c>
      <c r="I642" s="121">
        <v>1.5</v>
      </c>
      <c r="J642" s="121">
        <v>118.11</v>
      </c>
      <c r="K642" s="121">
        <f>+L642*12</f>
        <v>120</v>
      </c>
      <c r="L642" s="122">
        <f>ROUNDUP(J642/12,0)</f>
        <v>10</v>
      </c>
      <c r="M642" s="121">
        <v>2</v>
      </c>
      <c r="N642" s="121">
        <v>2</v>
      </c>
      <c r="O642" s="116"/>
      <c r="P642" s="122">
        <f>+L642</f>
        <v>10</v>
      </c>
      <c r="Q642" s="123">
        <f>F642*M642*N642*P642/12</f>
        <v>10</v>
      </c>
    </row>
    <row r="643" spans="1:17" ht="16.5">
      <c r="A643" s="455"/>
      <c r="B643" s="124" t="s">
        <v>312</v>
      </c>
      <c r="C643" s="125"/>
      <c r="D643" s="126" t="str">
        <f>+IF(_xlfn.NUMBERVALUE(O643)=0,CONCATENATE("Pieza de ",M643,"inX",N643,"inX",P643,"_Pies"),CONCATENATE("Rollizo de ",O643,"''ØX",P643,"_Pies"))</f>
        <v>Pieza de 2inX2inX8_Pies</v>
      </c>
      <c r="E643" s="127" t="s">
        <v>137</v>
      </c>
      <c r="F643" s="128">
        <v>6</v>
      </c>
      <c r="G643" s="124"/>
      <c r="H643" s="129">
        <v>1.5</v>
      </c>
      <c r="I643" s="129">
        <v>1.5</v>
      </c>
      <c r="J643" s="129">
        <v>85.83</v>
      </c>
      <c r="K643" s="129">
        <f>+L643*12</f>
        <v>96</v>
      </c>
      <c r="L643" s="130">
        <f>ROUNDUP(J643/12,0)</f>
        <v>8</v>
      </c>
      <c r="M643" s="129">
        <v>2</v>
      </c>
      <c r="N643" s="129">
        <v>2</v>
      </c>
      <c r="O643" s="124"/>
      <c r="P643" s="130">
        <f>+L643</f>
        <v>8</v>
      </c>
      <c r="Q643" s="131">
        <f>F643*M643*N643*P643/12</f>
        <v>16</v>
      </c>
    </row>
    <row r="644" spans="1:17" ht="16.5">
      <c r="A644" s="455"/>
      <c r="B644" s="124" t="s">
        <v>313</v>
      </c>
      <c r="C644" s="125"/>
      <c r="D644" s="126" t="str">
        <f>+IF(_xlfn.NUMBERVALUE(O644)=0,CONCATENATE("Pieza de ",M644,"inX",N644,"inX",P644,"_Pies"),CONCATENATE("Rollizo de ",O644,"''ØX",P644,"_Pies"))</f>
        <v>Pieza de 2inX2inX3_Pies</v>
      </c>
      <c r="E644" s="127" t="s">
        <v>137</v>
      </c>
      <c r="F644" s="128">
        <v>16</v>
      </c>
      <c r="G644" s="124"/>
      <c r="H644" s="129">
        <v>1.5</v>
      </c>
      <c r="I644" s="129">
        <v>1.5</v>
      </c>
      <c r="J644" s="129">
        <v>29.53</v>
      </c>
      <c r="K644" s="129">
        <f>+L644*12</f>
        <v>36</v>
      </c>
      <c r="L644" s="130">
        <f>ROUNDUP(J644/12,0)</f>
        <v>3</v>
      </c>
      <c r="M644" s="129">
        <v>2</v>
      </c>
      <c r="N644" s="129">
        <v>2</v>
      </c>
      <c r="O644" s="124"/>
      <c r="P644" s="130">
        <f>+L644</f>
        <v>3</v>
      </c>
      <c r="Q644" s="131">
        <f>F644*M644*N644*P644/12</f>
        <v>16</v>
      </c>
    </row>
    <row r="645" spans="1:17" ht="17.25" thickBot="1">
      <c r="A645" s="454"/>
      <c r="B645" s="133" t="s">
        <v>314</v>
      </c>
      <c r="C645" s="134"/>
      <c r="D645" s="135" t="str">
        <f>+IF(_xlfn.NUMBERVALUE(O645)=0,CONCATENATE("Pieza de ",M645,"inX",N645,"inX",P645,"_Pies"),CONCATENATE("Rollizo de ",O645,"''ØX",P645,"_Pies"))</f>
        <v>Pieza de 2inX2inX8_Pies</v>
      </c>
      <c r="E645" s="136" t="s">
        <v>137</v>
      </c>
      <c r="F645" s="137">
        <v>8</v>
      </c>
      <c r="G645" s="133"/>
      <c r="H645" s="138">
        <v>1.5</v>
      </c>
      <c r="I645" s="138">
        <v>1.5</v>
      </c>
      <c r="J645" s="138">
        <v>85.83</v>
      </c>
      <c r="K645" s="138">
        <f>+L645*12</f>
        <v>96</v>
      </c>
      <c r="L645" s="139">
        <f>ROUNDUP(J645/12,0)</f>
        <v>8</v>
      </c>
      <c r="M645" s="138">
        <v>2</v>
      </c>
      <c r="N645" s="138">
        <v>2</v>
      </c>
      <c r="O645" s="133"/>
      <c r="P645" s="139">
        <f>+L645</f>
        <v>8</v>
      </c>
      <c r="Q645" s="140">
        <f>F645*M645*N645*P645/12</f>
        <v>21.333333333333332</v>
      </c>
    </row>
    <row r="646" spans="1:17" ht="16.5" thickBot="1">
      <c r="A646" s="438" t="s">
        <v>420</v>
      </c>
      <c r="B646" s="439"/>
      <c r="C646" s="439"/>
      <c r="D646" s="439"/>
      <c r="E646" s="439"/>
      <c r="F646" s="440"/>
      <c r="G646" s="441"/>
      <c r="H646" s="442"/>
      <c r="I646" s="442"/>
      <c r="J646" s="442"/>
      <c r="K646" s="442"/>
      <c r="L646" s="443"/>
      <c r="M646" s="441"/>
      <c r="N646" s="442"/>
      <c r="O646" s="442"/>
      <c r="P646" s="443"/>
      <c r="Q646" s="141">
        <f>+SUM(Q647:Q650)</f>
        <v>63.333333333333329</v>
      </c>
    </row>
    <row r="647" spans="1:17" ht="16.5">
      <c r="A647" s="453"/>
      <c r="B647" s="116" t="s">
        <v>311</v>
      </c>
      <c r="C647" s="117"/>
      <c r="D647" s="118" t="str">
        <f>+IF(_xlfn.NUMBERVALUE(O647)=0,CONCATENATE("Pieza de ",M647,"inX",N647,"inX",P647,"_Pies"),CONCATENATE("Rollizo de ",O647,"''ØX",P647,"_Pies"))</f>
        <v>Pieza de 2inX2inX10_Pies</v>
      </c>
      <c r="E647" s="119" t="s">
        <v>137</v>
      </c>
      <c r="F647" s="120">
        <v>3</v>
      </c>
      <c r="G647" s="116"/>
      <c r="H647" s="121">
        <v>1.5</v>
      </c>
      <c r="I647" s="121">
        <v>1.5</v>
      </c>
      <c r="J647" s="121">
        <v>118.11</v>
      </c>
      <c r="K647" s="121">
        <f>+L647*12</f>
        <v>120</v>
      </c>
      <c r="L647" s="122">
        <f>ROUNDUP(J647/12,0)</f>
        <v>10</v>
      </c>
      <c r="M647" s="121">
        <v>2</v>
      </c>
      <c r="N647" s="121">
        <v>2</v>
      </c>
      <c r="O647" s="116"/>
      <c r="P647" s="122">
        <f>+L647</f>
        <v>10</v>
      </c>
      <c r="Q647" s="123">
        <f>F647*M647*N647*P647/12</f>
        <v>10</v>
      </c>
    </row>
    <row r="648" spans="1:17" ht="16.5">
      <c r="A648" s="455"/>
      <c r="B648" s="124" t="s">
        <v>312</v>
      </c>
      <c r="C648" s="125"/>
      <c r="D648" s="126" t="str">
        <f>+IF(_xlfn.NUMBERVALUE(O648)=0,CONCATENATE("Pieza de ",M648,"inX",N648,"inX",P648,"_Pies"),CONCATENATE("Rollizo de ",O648,"''ØX",P648,"_Pies"))</f>
        <v>Pieza de 2inX2inX8_Pies</v>
      </c>
      <c r="E648" s="127" t="s">
        <v>137</v>
      </c>
      <c r="F648" s="128">
        <v>6</v>
      </c>
      <c r="G648" s="124"/>
      <c r="H648" s="129">
        <v>1.5</v>
      </c>
      <c r="I648" s="129">
        <v>1.5</v>
      </c>
      <c r="J648" s="129">
        <v>85.83</v>
      </c>
      <c r="K648" s="129">
        <f>+L648*12</f>
        <v>96</v>
      </c>
      <c r="L648" s="130">
        <f>ROUNDUP(J648/12,0)</f>
        <v>8</v>
      </c>
      <c r="M648" s="129">
        <v>2</v>
      </c>
      <c r="N648" s="129">
        <v>2</v>
      </c>
      <c r="O648" s="124"/>
      <c r="P648" s="130">
        <f>+L648</f>
        <v>8</v>
      </c>
      <c r="Q648" s="131">
        <f>F648*M648*N648*P648/12</f>
        <v>16</v>
      </c>
    </row>
    <row r="649" spans="1:17" ht="16.5">
      <c r="A649" s="455"/>
      <c r="B649" s="124" t="s">
        <v>313</v>
      </c>
      <c r="C649" s="125"/>
      <c r="D649" s="126" t="str">
        <f>+IF(_xlfn.NUMBERVALUE(O649)=0,CONCATENATE("Pieza de ",M649,"inX",N649,"inX",P649,"_Pies"),CONCATENATE("Rollizo de ",O649,"''ØX",P649,"_Pies"))</f>
        <v>Pieza de 2inX2inX3_Pies</v>
      </c>
      <c r="E649" s="127" t="s">
        <v>137</v>
      </c>
      <c r="F649" s="128">
        <v>16</v>
      </c>
      <c r="G649" s="124"/>
      <c r="H649" s="129">
        <v>1.5</v>
      </c>
      <c r="I649" s="129">
        <v>1.5</v>
      </c>
      <c r="J649" s="129">
        <v>29.53</v>
      </c>
      <c r="K649" s="129">
        <f>+L649*12</f>
        <v>36</v>
      </c>
      <c r="L649" s="130">
        <f>ROUNDUP(J649/12,0)</f>
        <v>3</v>
      </c>
      <c r="M649" s="129">
        <v>2</v>
      </c>
      <c r="N649" s="129">
        <v>2</v>
      </c>
      <c r="O649" s="124"/>
      <c r="P649" s="130">
        <f>+L649</f>
        <v>3</v>
      </c>
      <c r="Q649" s="131">
        <f>F649*M649*N649*P649/12</f>
        <v>16</v>
      </c>
    </row>
    <row r="650" spans="1:17" ht="17.25" thickBot="1">
      <c r="A650" s="454"/>
      <c r="B650" s="133" t="s">
        <v>314</v>
      </c>
      <c r="C650" s="134"/>
      <c r="D650" s="135" t="str">
        <f>+IF(_xlfn.NUMBERVALUE(O650)=0,CONCATENATE("Pieza de ",M650,"inX",N650,"inX",P650,"_Pies"),CONCATENATE("Rollizo de ",O650,"''ØX",P650,"_Pies"))</f>
        <v>Pieza de 2inX2inX8_Pies</v>
      </c>
      <c r="E650" s="136" t="s">
        <v>137</v>
      </c>
      <c r="F650" s="137">
        <v>8</v>
      </c>
      <c r="G650" s="133"/>
      <c r="H650" s="138">
        <v>1.5</v>
      </c>
      <c r="I650" s="138">
        <v>1.5</v>
      </c>
      <c r="J650" s="138">
        <v>85.83</v>
      </c>
      <c r="K650" s="138">
        <f>+L650*12</f>
        <v>96</v>
      </c>
      <c r="L650" s="139">
        <f>ROUNDUP(J650/12,0)</f>
        <v>8</v>
      </c>
      <c r="M650" s="138">
        <v>2</v>
      </c>
      <c r="N650" s="138">
        <v>2</v>
      </c>
      <c r="O650" s="133"/>
      <c r="P650" s="139">
        <f>+L650</f>
        <v>8</v>
      </c>
      <c r="Q650" s="140">
        <f>F650*M650*N650*P650/12</f>
        <v>21.333333333333332</v>
      </c>
    </row>
    <row r="651" spans="1:17" ht="16.5" thickBot="1">
      <c r="A651" s="438" t="s">
        <v>142</v>
      </c>
      <c r="B651" s="439"/>
      <c r="C651" s="439"/>
      <c r="D651" s="439"/>
      <c r="E651" s="439"/>
      <c r="F651" s="440"/>
      <c r="G651" s="441"/>
      <c r="H651" s="442"/>
      <c r="I651" s="442"/>
      <c r="J651" s="442"/>
      <c r="K651" s="442"/>
      <c r="L651" s="443"/>
      <c r="M651" s="441"/>
      <c r="N651" s="442"/>
      <c r="O651" s="442"/>
      <c r="P651" s="443"/>
      <c r="Q651" s="141">
        <f>+SUM(Q652:Q653)</f>
        <v>66.916666666666671</v>
      </c>
    </row>
    <row r="652" spans="1:17" ht="16.5">
      <c r="A652" s="453"/>
      <c r="B652" s="159" t="s">
        <v>427</v>
      </c>
      <c r="C652" s="117"/>
      <c r="D652" s="118" t="str">
        <f>+IF(_xlfn.NUMBERVALUE(O652)=0,CONCATENATE("Pieza de ",M652,"inX",N652,"inX",P652,"_Pies"),CONCATENATE("Rollizo de ",O652,"''ØX",P652,"_Pies"))</f>
        <v>Pieza de 2inX6inX11_Pies</v>
      </c>
      <c r="E652" s="119" t="s">
        <v>137</v>
      </c>
      <c r="F652" s="120">
        <v>4</v>
      </c>
      <c r="G652" s="116"/>
      <c r="H652" s="121">
        <v>1.5</v>
      </c>
      <c r="I652" s="121">
        <v>5.5</v>
      </c>
      <c r="J652" s="121">
        <v>127.93</v>
      </c>
      <c r="K652" s="121">
        <f>+L652*12</f>
        <v>132</v>
      </c>
      <c r="L652" s="122">
        <f>ROUNDUP(J652/12,0)</f>
        <v>11</v>
      </c>
      <c r="M652" s="121">
        <v>2</v>
      </c>
      <c r="N652" s="121">
        <v>6</v>
      </c>
      <c r="O652" s="116"/>
      <c r="P652" s="122">
        <f>+L652</f>
        <v>11</v>
      </c>
      <c r="Q652" s="123">
        <f>F652*M652*N652*P652/12</f>
        <v>44</v>
      </c>
    </row>
    <row r="653" spans="1:17" ht="17.25" thickBot="1">
      <c r="A653" s="454"/>
      <c r="B653" s="184" t="s">
        <v>403</v>
      </c>
      <c r="C653" s="167"/>
      <c r="D653" s="168" t="str">
        <f>+IF(_xlfn.NUMBERVALUE(O653)=0,CONCATENATE("Pieza de ",M653,"inX",N653,"inX",P653,"_Pies"),CONCATENATE("Rollizo de ",O653,"''ØX",P653,"_Pies"))</f>
        <v>Pieza de 2,5inX2,5inX11_Pies</v>
      </c>
      <c r="E653" s="169" t="s">
        <v>137</v>
      </c>
      <c r="F653" s="170">
        <v>4</v>
      </c>
      <c r="G653" s="166"/>
      <c r="H653" s="171">
        <v>2</v>
      </c>
      <c r="I653" s="171">
        <v>2</v>
      </c>
      <c r="J653" s="171">
        <v>120.87</v>
      </c>
      <c r="K653" s="171">
        <f>+L653*12</f>
        <v>132</v>
      </c>
      <c r="L653" s="172">
        <f>ROUNDUP(J653/12,0)</f>
        <v>11</v>
      </c>
      <c r="M653" s="171">
        <v>2.5</v>
      </c>
      <c r="N653" s="171">
        <v>2.5</v>
      </c>
      <c r="O653" s="166"/>
      <c r="P653" s="172">
        <f>+L653</f>
        <v>11</v>
      </c>
      <c r="Q653" s="173">
        <f>F653*M653*N653*P653/12</f>
        <v>22.916666666666668</v>
      </c>
    </row>
    <row r="654" spans="1:17" ht="16.5" thickBot="1">
      <c r="A654" s="417" t="s">
        <v>428</v>
      </c>
      <c r="B654" s="418"/>
      <c r="C654" s="418"/>
      <c r="D654" s="418"/>
      <c r="E654" s="418"/>
      <c r="F654" s="418"/>
      <c r="G654" s="418"/>
      <c r="H654" s="418"/>
      <c r="I654" s="418"/>
      <c r="J654" s="418"/>
      <c r="K654" s="418"/>
      <c r="L654" s="418"/>
      <c r="M654" s="418"/>
      <c r="N654" s="418"/>
      <c r="O654" s="418"/>
      <c r="P654" s="418"/>
    </row>
    <row r="655" spans="1:17" ht="16.5" thickBot="1">
      <c r="A655" s="419"/>
      <c r="B655" s="420"/>
      <c r="C655" s="420"/>
      <c r="D655" s="420"/>
      <c r="E655" s="420"/>
      <c r="F655" s="421"/>
      <c r="G655" s="422"/>
      <c r="H655" s="423"/>
      <c r="I655" s="423"/>
      <c r="J655" s="423"/>
      <c r="K655" s="423"/>
      <c r="L655" s="424"/>
      <c r="M655" s="423"/>
      <c r="N655" s="423"/>
      <c r="O655" s="423"/>
      <c r="P655" s="423"/>
      <c r="Q655" s="114">
        <f>+Q656</f>
        <v>1502.3333333333333</v>
      </c>
    </row>
    <row r="656" spans="1:17" ht="16.5" thickBot="1">
      <c r="A656" s="444" t="s">
        <v>8</v>
      </c>
      <c r="B656" s="445"/>
      <c r="C656" s="445"/>
      <c r="D656" s="445"/>
      <c r="E656" s="445"/>
      <c r="F656" s="446"/>
      <c r="G656" s="447"/>
      <c r="H656" s="448"/>
      <c r="I656" s="448"/>
      <c r="J656" s="448"/>
      <c r="K656" s="448"/>
      <c r="L656" s="449"/>
      <c r="M656" s="448"/>
      <c r="N656" s="448"/>
      <c r="O656" s="448"/>
      <c r="P656" s="448"/>
      <c r="Q656" s="115">
        <f>+SUM(Q657:Q728)</f>
        <v>1502.3333333333333</v>
      </c>
    </row>
    <row r="657" spans="1:17" ht="16.5">
      <c r="A657" s="450">
        <v>1</v>
      </c>
      <c r="B657" s="159" t="s">
        <v>323</v>
      </c>
      <c r="C657" s="117"/>
      <c r="D657" s="118" t="str">
        <f t="shared" ref="D657:D720" si="146">+IF(_xlfn.NUMBERVALUE(O657)=0,CONCATENATE("Pieza de ",M657,"inX",N657,"inX",P657,"_Pies"),CONCATENATE("Rollizo de ",O657,"''ØX",P657,"_Pies"))</f>
        <v>Pieza de 2inX4inX11_Pies</v>
      </c>
      <c r="E657" s="119" t="s">
        <v>137</v>
      </c>
      <c r="F657" s="120">
        <v>2</v>
      </c>
      <c r="G657" s="116"/>
      <c r="H657" s="121">
        <v>1.5</v>
      </c>
      <c r="I657" s="121">
        <v>3.5</v>
      </c>
      <c r="J657" s="121">
        <v>127.56</v>
      </c>
      <c r="K657" s="121">
        <f t="shared" ref="K657:K720" si="147">+L657*12</f>
        <v>132</v>
      </c>
      <c r="L657" s="122">
        <f t="shared" ref="L657:L720" si="148">ROUNDUP(J657/12,0)</f>
        <v>11</v>
      </c>
      <c r="M657" s="121">
        <v>2</v>
      </c>
      <c r="N657" s="121">
        <v>4</v>
      </c>
      <c r="O657" s="116"/>
      <c r="P657" s="122">
        <f t="shared" ref="P657:P720" si="149">+L657</f>
        <v>11</v>
      </c>
      <c r="Q657" s="123">
        <f t="shared" ref="Q657:Q720" si="150">F657*M657*N657*P657/12</f>
        <v>14.666666666666666</v>
      </c>
    </row>
    <row r="658" spans="1:17" ht="16.5">
      <c r="A658" s="451"/>
      <c r="B658" s="124" t="s">
        <v>390</v>
      </c>
      <c r="C658" s="125"/>
      <c r="D658" s="126" t="str">
        <f t="shared" si="146"/>
        <v>Pieza de 2inX6inX11_Pies</v>
      </c>
      <c r="E658" s="127" t="s">
        <v>137</v>
      </c>
      <c r="F658" s="128">
        <v>1</v>
      </c>
      <c r="G658" s="124"/>
      <c r="H658" s="129">
        <v>1.5</v>
      </c>
      <c r="I658" s="129">
        <v>5.5</v>
      </c>
      <c r="J658" s="129">
        <v>127.56</v>
      </c>
      <c r="K658" s="129">
        <f t="shared" si="147"/>
        <v>132</v>
      </c>
      <c r="L658" s="130">
        <f t="shared" si="148"/>
        <v>11</v>
      </c>
      <c r="M658" s="129">
        <v>2</v>
      </c>
      <c r="N658" s="129">
        <v>6</v>
      </c>
      <c r="O658" s="124"/>
      <c r="P658" s="130">
        <f t="shared" si="149"/>
        <v>11</v>
      </c>
      <c r="Q658" s="131">
        <f t="shared" si="150"/>
        <v>11</v>
      </c>
    </row>
    <row r="659" spans="1:17" ht="16.5">
      <c r="A659" s="451"/>
      <c r="B659" s="124" t="s">
        <v>391</v>
      </c>
      <c r="C659" s="125"/>
      <c r="D659" s="126" t="str">
        <f t="shared" si="146"/>
        <v>Pieza de 2inX4inX8_Pies</v>
      </c>
      <c r="E659" s="127" t="s">
        <v>137</v>
      </c>
      <c r="F659" s="128">
        <v>11</v>
      </c>
      <c r="G659" s="124"/>
      <c r="H659" s="129">
        <v>1.5</v>
      </c>
      <c r="I659" s="129">
        <v>3.5</v>
      </c>
      <c r="J659" s="132">
        <v>91.34</v>
      </c>
      <c r="K659" s="129">
        <f t="shared" si="147"/>
        <v>96</v>
      </c>
      <c r="L659" s="130">
        <f t="shared" si="148"/>
        <v>8</v>
      </c>
      <c r="M659" s="129">
        <v>2</v>
      </c>
      <c r="N659" s="129">
        <v>4</v>
      </c>
      <c r="O659" s="124"/>
      <c r="P659" s="130">
        <f t="shared" si="149"/>
        <v>8</v>
      </c>
      <c r="Q659" s="131">
        <f t="shared" si="150"/>
        <v>58.666666666666664</v>
      </c>
    </row>
    <row r="660" spans="1:17" ht="16.5">
      <c r="A660" s="451"/>
      <c r="B660" s="124" t="s">
        <v>429</v>
      </c>
      <c r="C660" s="125"/>
      <c r="D660" s="126" t="str">
        <f t="shared" si="146"/>
        <v>Pieza de 2inX4inX4_Pies</v>
      </c>
      <c r="E660" s="127" t="s">
        <v>137</v>
      </c>
      <c r="F660" s="128">
        <v>2</v>
      </c>
      <c r="G660" s="124"/>
      <c r="H660" s="129">
        <v>1.5</v>
      </c>
      <c r="I660" s="129">
        <v>3.5</v>
      </c>
      <c r="J660" s="129">
        <v>45.67</v>
      </c>
      <c r="K660" s="129">
        <f t="shared" si="147"/>
        <v>48</v>
      </c>
      <c r="L660" s="130">
        <f t="shared" si="148"/>
        <v>4</v>
      </c>
      <c r="M660" s="129">
        <v>2</v>
      </c>
      <c r="N660" s="129">
        <v>4</v>
      </c>
      <c r="O660" s="124"/>
      <c r="P660" s="130">
        <f t="shared" si="149"/>
        <v>4</v>
      </c>
      <c r="Q660" s="131">
        <f t="shared" si="150"/>
        <v>5.333333333333333</v>
      </c>
    </row>
    <row r="661" spans="1:17" ht="16.5">
      <c r="A661" s="451"/>
      <c r="B661" s="124" t="s">
        <v>430</v>
      </c>
      <c r="C661" s="125"/>
      <c r="D661" s="126" t="str">
        <f t="shared" si="146"/>
        <v>Pieza de 2inX4inX1_Pies</v>
      </c>
      <c r="E661" s="127" t="s">
        <v>137</v>
      </c>
      <c r="F661" s="128">
        <v>4</v>
      </c>
      <c r="G661" s="124"/>
      <c r="H661" s="129">
        <v>1.5</v>
      </c>
      <c r="I661" s="129">
        <v>3.5</v>
      </c>
      <c r="J661" s="129">
        <v>12</v>
      </c>
      <c r="K661" s="129">
        <f t="shared" si="147"/>
        <v>12</v>
      </c>
      <c r="L661" s="130">
        <f t="shared" si="148"/>
        <v>1</v>
      </c>
      <c r="M661" s="129">
        <v>2</v>
      </c>
      <c r="N661" s="129">
        <v>4</v>
      </c>
      <c r="O661" s="124"/>
      <c r="P661" s="130">
        <f t="shared" si="149"/>
        <v>1</v>
      </c>
      <c r="Q661" s="131">
        <f t="shared" si="150"/>
        <v>2.6666666666666665</v>
      </c>
    </row>
    <row r="662" spans="1:17" ht="16.5">
      <c r="A662" s="451"/>
      <c r="B662" s="124" t="s">
        <v>431</v>
      </c>
      <c r="C662" s="125"/>
      <c r="D662" s="126" t="str">
        <f t="shared" si="146"/>
        <v>Pieza de 2inX4inX2_Pies</v>
      </c>
      <c r="E662" s="127" t="s">
        <v>137</v>
      </c>
      <c r="F662" s="128">
        <v>20</v>
      </c>
      <c r="G662" s="124"/>
      <c r="H662" s="129">
        <v>1.5</v>
      </c>
      <c r="I662" s="129">
        <v>3.5</v>
      </c>
      <c r="J662" s="129">
        <v>14.57</v>
      </c>
      <c r="K662" s="129">
        <f t="shared" si="147"/>
        <v>24</v>
      </c>
      <c r="L662" s="130">
        <f t="shared" si="148"/>
        <v>2</v>
      </c>
      <c r="M662" s="129">
        <v>2</v>
      </c>
      <c r="N662" s="129">
        <v>4</v>
      </c>
      <c r="O662" s="124"/>
      <c r="P662" s="130">
        <f t="shared" si="149"/>
        <v>2</v>
      </c>
      <c r="Q662" s="131">
        <f t="shared" si="150"/>
        <v>26.666666666666668</v>
      </c>
    </row>
    <row r="663" spans="1:17" ht="16.5">
      <c r="A663" s="451"/>
      <c r="B663" s="124" t="s">
        <v>432</v>
      </c>
      <c r="C663" s="125"/>
      <c r="D663" s="126" t="str">
        <f t="shared" si="146"/>
        <v>Pieza de 2inX4inX3_Pies</v>
      </c>
      <c r="E663" s="127" t="s">
        <v>137</v>
      </c>
      <c r="F663" s="128">
        <v>2</v>
      </c>
      <c r="G663" s="124"/>
      <c r="H663" s="129">
        <v>1.5</v>
      </c>
      <c r="I663" s="129">
        <v>3.5</v>
      </c>
      <c r="J663" s="129">
        <v>30.32</v>
      </c>
      <c r="K663" s="129">
        <f t="shared" si="147"/>
        <v>36</v>
      </c>
      <c r="L663" s="130">
        <f t="shared" si="148"/>
        <v>3</v>
      </c>
      <c r="M663" s="129">
        <v>2</v>
      </c>
      <c r="N663" s="129">
        <v>4</v>
      </c>
      <c r="O663" s="124"/>
      <c r="P663" s="130">
        <f t="shared" si="149"/>
        <v>3</v>
      </c>
      <c r="Q663" s="131">
        <f t="shared" si="150"/>
        <v>4</v>
      </c>
    </row>
    <row r="664" spans="1:17" ht="16.5">
      <c r="A664" s="451"/>
      <c r="B664" s="124" t="s">
        <v>293</v>
      </c>
      <c r="C664" s="125"/>
      <c r="D664" s="126" t="str">
        <f t="shared" si="146"/>
        <v>Pieza de 2inX4inX8_Pies</v>
      </c>
      <c r="E664" s="127" t="s">
        <v>137</v>
      </c>
      <c r="F664" s="128">
        <v>1</v>
      </c>
      <c r="G664" s="124"/>
      <c r="H664" s="129">
        <v>1.5</v>
      </c>
      <c r="I664" s="129">
        <v>3.5</v>
      </c>
      <c r="J664" s="129">
        <v>95.28</v>
      </c>
      <c r="K664" s="129">
        <f t="shared" si="147"/>
        <v>96</v>
      </c>
      <c r="L664" s="130">
        <f t="shared" si="148"/>
        <v>8</v>
      </c>
      <c r="M664" s="129">
        <v>2</v>
      </c>
      <c r="N664" s="129">
        <v>4</v>
      </c>
      <c r="O664" s="124"/>
      <c r="P664" s="130">
        <f t="shared" si="149"/>
        <v>8</v>
      </c>
      <c r="Q664" s="131">
        <f t="shared" si="150"/>
        <v>5.333333333333333</v>
      </c>
    </row>
    <row r="665" spans="1:17" ht="17.25" thickBot="1">
      <c r="A665" s="452"/>
      <c r="B665" s="133" t="s">
        <v>433</v>
      </c>
      <c r="C665" s="134"/>
      <c r="D665" s="135" t="str">
        <f t="shared" si="146"/>
        <v>Pieza de 2inX4inX1_Pies</v>
      </c>
      <c r="E665" s="136" t="s">
        <v>137</v>
      </c>
      <c r="F665" s="137">
        <v>4</v>
      </c>
      <c r="G665" s="133"/>
      <c r="H665" s="138">
        <v>1.5</v>
      </c>
      <c r="I665" s="138">
        <v>3.5</v>
      </c>
      <c r="J665" s="138">
        <v>12</v>
      </c>
      <c r="K665" s="138">
        <f t="shared" si="147"/>
        <v>12</v>
      </c>
      <c r="L665" s="139">
        <f t="shared" si="148"/>
        <v>1</v>
      </c>
      <c r="M665" s="138">
        <v>2</v>
      </c>
      <c r="N665" s="138">
        <v>4</v>
      </c>
      <c r="O665" s="133"/>
      <c r="P665" s="139">
        <f t="shared" si="149"/>
        <v>1</v>
      </c>
      <c r="Q665" s="140">
        <f t="shared" si="150"/>
        <v>2.6666666666666665</v>
      </c>
    </row>
    <row r="666" spans="1:17" ht="16.5">
      <c r="A666" s="450">
        <v>5</v>
      </c>
      <c r="B666" s="159" t="s">
        <v>323</v>
      </c>
      <c r="C666" s="117"/>
      <c r="D666" s="118" t="str">
        <f t="shared" si="146"/>
        <v>Pieza de 2inX4inX11_Pies</v>
      </c>
      <c r="E666" s="119" t="s">
        <v>137</v>
      </c>
      <c r="F666" s="120">
        <v>2</v>
      </c>
      <c r="G666" s="116"/>
      <c r="H666" s="121">
        <v>1.5</v>
      </c>
      <c r="I666" s="121">
        <v>3.5</v>
      </c>
      <c r="J666" s="121">
        <v>127.56</v>
      </c>
      <c r="K666" s="121">
        <f t="shared" si="147"/>
        <v>132</v>
      </c>
      <c r="L666" s="122">
        <f t="shared" si="148"/>
        <v>11</v>
      </c>
      <c r="M666" s="121">
        <v>2</v>
      </c>
      <c r="N666" s="121">
        <v>4</v>
      </c>
      <c r="O666" s="116"/>
      <c r="P666" s="122">
        <f t="shared" si="149"/>
        <v>11</v>
      </c>
      <c r="Q666" s="123">
        <f t="shared" si="150"/>
        <v>14.666666666666666</v>
      </c>
    </row>
    <row r="667" spans="1:17" ht="16.5">
      <c r="A667" s="451"/>
      <c r="B667" s="124" t="s">
        <v>390</v>
      </c>
      <c r="C667" s="125"/>
      <c r="D667" s="126" t="str">
        <f t="shared" si="146"/>
        <v>Pieza de 2inX6inX11_Pies</v>
      </c>
      <c r="E667" s="127" t="s">
        <v>137</v>
      </c>
      <c r="F667" s="128">
        <v>1</v>
      </c>
      <c r="G667" s="124"/>
      <c r="H667" s="129">
        <v>1.5</v>
      </c>
      <c r="I667" s="129">
        <v>5.5</v>
      </c>
      <c r="J667" s="129">
        <v>127.56</v>
      </c>
      <c r="K667" s="129">
        <f t="shared" si="147"/>
        <v>132</v>
      </c>
      <c r="L667" s="130">
        <f t="shared" si="148"/>
        <v>11</v>
      </c>
      <c r="M667" s="129">
        <v>2</v>
      </c>
      <c r="N667" s="129">
        <v>6</v>
      </c>
      <c r="O667" s="124"/>
      <c r="P667" s="130">
        <f t="shared" si="149"/>
        <v>11</v>
      </c>
      <c r="Q667" s="131">
        <f t="shared" si="150"/>
        <v>11</v>
      </c>
    </row>
    <row r="668" spans="1:17" ht="16.5">
      <c r="A668" s="451"/>
      <c r="B668" s="124" t="s">
        <v>391</v>
      </c>
      <c r="C668" s="125"/>
      <c r="D668" s="126" t="str">
        <f t="shared" si="146"/>
        <v>Pieza de 2inX4inX8_Pies</v>
      </c>
      <c r="E668" s="127" t="s">
        <v>137</v>
      </c>
      <c r="F668" s="128">
        <v>11</v>
      </c>
      <c r="G668" s="124"/>
      <c r="H668" s="129">
        <v>1.5</v>
      </c>
      <c r="I668" s="129">
        <v>3.5</v>
      </c>
      <c r="J668" s="132">
        <v>91.34</v>
      </c>
      <c r="K668" s="129">
        <f t="shared" si="147"/>
        <v>96</v>
      </c>
      <c r="L668" s="130">
        <f t="shared" si="148"/>
        <v>8</v>
      </c>
      <c r="M668" s="129">
        <v>2</v>
      </c>
      <c r="N668" s="129">
        <v>4</v>
      </c>
      <c r="O668" s="124"/>
      <c r="P668" s="130">
        <f t="shared" si="149"/>
        <v>8</v>
      </c>
      <c r="Q668" s="131">
        <f t="shared" si="150"/>
        <v>58.666666666666664</v>
      </c>
    </row>
    <row r="669" spans="1:17" ht="16.5">
      <c r="A669" s="451"/>
      <c r="B669" s="124" t="s">
        <v>429</v>
      </c>
      <c r="C669" s="125"/>
      <c r="D669" s="126" t="str">
        <f t="shared" si="146"/>
        <v>Pieza de 2inX4inX4_Pies</v>
      </c>
      <c r="E669" s="127" t="s">
        <v>137</v>
      </c>
      <c r="F669" s="128">
        <v>2</v>
      </c>
      <c r="G669" s="124"/>
      <c r="H669" s="129">
        <v>1.5</v>
      </c>
      <c r="I669" s="129">
        <v>3.5</v>
      </c>
      <c r="J669" s="129">
        <v>45.67</v>
      </c>
      <c r="K669" s="129">
        <f t="shared" si="147"/>
        <v>48</v>
      </c>
      <c r="L669" s="130">
        <f t="shared" si="148"/>
        <v>4</v>
      </c>
      <c r="M669" s="129">
        <v>2</v>
      </c>
      <c r="N669" s="129">
        <v>4</v>
      </c>
      <c r="O669" s="124"/>
      <c r="P669" s="130">
        <f t="shared" si="149"/>
        <v>4</v>
      </c>
      <c r="Q669" s="131">
        <f t="shared" si="150"/>
        <v>5.333333333333333</v>
      </c>
    </row>
    <row r="670" spans="1:17" ht="16.5">
      <c r="A670" s="451"/>
      <c r="B670" s="124" t="s">
        <v>430</v>
      </c>
      <c r="C670" s="125"/>
      <c r="D670" s="126" t="str">
        <f t="shared" si="146"/>
        <v>Pieza de 2inX4inX1_Pies</v>
      </c>
      <c r="E670" s="127" t="s">
        <v>137</v>
      </c>
      <c r="F670" s="128">
        <v>4</v>
      </c>
      <c r="G670" s="124"/>
      <c r="H670" s="129">
        <v>1.5</v>
      </c>
      <c r="I670" s="129">
        <v>3.5</v>
      </c>
      <c r="J670" s="129">
        <v>12</v>
      </c>
      <c r="K670" s="129">
        <f t="shared" si="147"/>
        <v>12</v>
      </c>
      <c r="L670" s="130">
        <f t="shared" si="148"/>
        <v>1</v>
      </c>
      <c r="M670" s="129">
        <v>2</v>
      </c>
      <c r="N670" s="129">
        <v>4</v>
      </c>
      <c r="O670" s="124"/>
      <c r="P670" s="130">
        <f t="shared" si="149"/>
        <v>1</v>
      </c>
      <c r="Q670" s="131">
        <f t="shared" si="150"/>
        <v>2.6666666666666665</v>
      </c>
    </row>
    <row r="671" spans="1:17" ht="16.5">
      <c r="A671" s="451"/>
      <c r="B671" s="124" t="s">
        <v>431</v>
      </c>
      <c r="C671" s="125"/>
      <c r="D671" s="126" t="str">
        <f t="shared" si="146"/>
        <v>Pieza de 2inX4inX2_Pies</v>
      </c>
      <c r="E671" s="127" t="s">
        <v>137</v>
      </c>
      <c r="F671" s="128">
        <v>20</v>
      </c>
      <c r="G671" s="124"/>
      <c r="H671" s="129">
        <v>1.5</v>
      </c>
      <c r="I671" s="129">
        <v>3.5</v>
      </c>
      <c r="J671" s="129">
        <v>14.57</v>
      </c>
      <c r="K671" s="129">
        <f t="shared" si="147"/>
        <v>24</v>
      </c>
      <c r="L671" s="130">
        <f t="shared" si="148"/>
        <v>2</v>
      </c>
      <c r="M671" s="129">
        <v>2</v>
      </c>
      <c r="N671" s="129">
        <v>4</v>
      </c>
      <c r="O671" s="124"/>
      <c r="P671" s="130">
        <f t="shared" si="149"/>
        <v>2</v>
      </c>
      <c r="Q671" s="131">
        <f t="shared" si="150"/>
        <v>26.666666666666668</v>
      </c>
    </row>
    <row r="672" spans="1:17" ht="16.5">
      <c r="A672" s="451"/>
      <c r="B672" s="124" t="s">
        <v>432</v>
      </c>
      <c r="C672" s="125"/>
      <c r="D672" s="126" t="str">
        <f t="shared" si="146"/>
        <v>Pieza de 2inX4inX3_Pies</v>
      </c>
      <c r="E672" s="127" t="s">
        <v>137</v>
      </c>
      <c r="F672" s="128">
        <v>2</v>
      </c>
      <c r="G672" s="124"/>
      <c r="H672" s="129">
        <v>1.5</v>
      </c>
      <c r="I672" s="129">
        <v>3.5</v>
      </c>
      <c r="J672" s="129">
        <v>30.32</v>
      </c>
      <c r="K672" s="129">
        <f t="shared" si="147"/>
        <v>36</v>
      </c>
      <c r="L672" s="130">
        <f t="shared" si="148"/>
        <v>3</v>
      </c>
      <c r="M672" s="129">
        <v>2</v>
      </c>
      <c r="N672" s="129">
        <v>4</v>
      </c>
      <c r="O672" s="124"/>
      <c r="P672" s="130">
        <f t="shared" si="149"/>
        <v>3</v>
      </c>
      <c r="Q672" s="131">
        <f t="shared" si="150"/>
        <v>4</v>
      </c>
    </row>
    <row r="673" spans="1:17" ht="16.5">
      <c r="A673" s="451"/>
      <c r="B673" s="124" t="s">
        <v>293</v>
      </c>
      <c r="C673" s="125"/>
      <c r="D673" s="126" t="str">
        <f t="shared" si="146"/>
        <v>Pieza de 2inX4inX8_Pies</v>
      </c>
      <c r="E673" s="127" t="s">
        <v>137</v>
      </c>
      <c r="F673" s="128">
        <v>1</v>
      </c>
      <c r="G673" s="124"/>
      <c r="H673" s="129">
        <v>1.5</v>
      </c>
      <c r="I673" s="129">
        <v>3.5</v>
      </c>
      <c r="J673" s="129">
        <v>95.28</v>
      </c>
      <c r="K673" s="129">
        <f t="shared" si="147"/>
        <v>96</v>
      </c>
      <c r="L673" s="130">
        <f t="shared" si="148"/>
        <v>8</v>
      </c>
      <c r="M673" s="129">
        <v>2</v>
      </c>
      <c r="N673" s="129">
        <v>4</v>
      </c>
      <c r="O673" s="124"/>
      <c r="P673" s="130">
        <f t="shared" si="149"/>
        <v>8</v>
      </c>
      <c r="Q673" s="131">
        <f t="shared" si="150"/>
        <v>5.333333333333333</v>
      </c>
    </row>
    <row r="674" spans="1:17" ht="17.25" thickBot="1">
      <c r="A674" s="452"/>
      <c r="B674" s="133" t="s">
        <v>433</v>
      </c>
      <c r="C674" s="134"/>
      <c r="D674" s="135" t="str">
        <f t="shared" si="146"/>
        <v>Pieza de 2inX4inX1_Pies</v>
      </c>
      <c r="E674" s="136" t="s">
        <v>137</v>
      </c>
      <c r="F674" s="137">
        <v>4</v>
      </c>
      <c r="G674" s="133"/>
      <c r="H674" s="138">
        <v>1.5</v>
      </c>
      <c r="I674" s="138">
        <v>3.5</v>
      </c>
      <c r="J674" s="138">
        <v>12</v>
      </c>
      <c r="K674" s="138">
        <f t="shared" si="147"/>
        <v>12</v>
      </c>
      <c r="L674" s="139">
        <f t="shared" si="148"/>
        <v>1</v>
      </c>
      <c r="M674" s="138">
        <v>2</v>
      </c>
      <c r="N674" s="138">
        <v>4</v>
      </c>
      <c r="O674" s="133"/>
      <c r="P674" s="139">
        <f t="shared" si="149"/>
        <v>1</v>
      </c>
      <c r="Q674" s="140">
        <f t="shared" si="150"/>
        <v>2.6666666666666665</v>
      </c>
    </row>
    <row r="675" spans="1:17" ht="16.5">
      <c r="A675" s="435" t="s">
        <v>33</v>
      </c>
      <c r="B675" s="159" t="s">
        <v>323</v>
      </c>
      <c r="C675" s="117"/>
      <c r="D675" s="118" t="str">
        <f t="shared" si="146"/>
        <v>Pieza de 2inX4inX19_Pies</v>
      </c>
      <c r="E675" s="119" t="s">
        <v>137</v>
      </c>
      <c r="F675" s="120">
        <v>2</v>
      </c>
      <c r="G675" s="116"/>
      <c r="H675" s="121">
        <v>1.5</v>
      </c>
      <c r="I675" s="121">
        <v>3.5</v>
      </c>
      <c r="J675" s="121">
        <v>220.47</v>
      </c>
      <c r="K675" s="121">
        <f t="shared" si="147"/>
        <v>228</v>
      </c>
      <c r="L675" s="122">
        <f t="shared" si="148"/>
        <v>19</v>
      </c>
      <c r="M675" s="121">
        <v>2</v>
      </c>
      <c r="N675" s="121">
        <v>4</v>
      </c>
      <c r="O675" s="116"/>
      <c r="P675" s="122">
        <f t="shared" si="149"/>
        <v>19</v>
      </c>
      <c r="Q675" s="123">
        <f t="shared" si="150"/>
        <v>25.333333333333332</v>
      </c>
    </row>
    <row r="676" spans="1:17" ht="16.5">
      <c r="A676" s="436"/>
      <c r="B676" s="124" t="s">
        <v>390</v>
      </c>
      <c r="C676" s="125"/>
      <c r="D676" s="126" t="str">
        <f t="shared" si="146"/>
        <v>Pieza de 2inX6inX19_Pies</v>
      </c>
      <c r="E676" s="127" t="s">
        <v>137</v>
      </c>
      <c r="F676" s="128">
        <v>1</v>
      </c>
      <c r="G676" s="124"/>
      <c r="H676" s="129">
        <v>1.5</v>
      </c>
      <c r="I676" s="129">
        <v>5.5</v>
      </c>
      <c r="J676" s="129">
        <v>220.47</v>
      </c>
      <c r="K676" s="129">
        <f t="shared" si="147"/>
        <v>228</v>
      </c>
      <c r="L676" s="130">
        <f t="shared" si="148"/>
        <v>19</v>
      </c>
      <c r="M676" s="129">
        <v>2</v>
      </c>
      <c r="N676" s="129">
        <v>6</v>
      </c>
      <c r="O676" s="124"/>
      <c r="P676" s="130">
        <f t="shared" si="149"/>
        <v>19</v>
      </c>
      <c r="Q676" s="131">
        <f t="shared" si="150"/>
        <v>19</v>
      </c>
    </row>
    <row r="677" spans="1:17" ht="16.5">
      <c r="A677" s="436"/>
      <c r="B677" s="124" t="s">
        <v>391</v>
      </c>
      <c r="C677" s="125"/>
      <c r="D677" s="126" t="str">
        <f t="shared" si="146"/>
        <v>Pieza de 2inX4inX8_Pies</v>
      </c>
      <c r="E677" s="127" t="s">
        <v>137</v>
      </c>
      <c r="F677" s="128">
        <v>17</v>
      </c>
      <c r="G677" s="124"/>
      <c r="H677" s="129">
        <v>1.5</v>
      </c>
      <c r="I677" s="129">
        <v>3.5</v>
      </c>
      <c r="J677" s="132">
        <v>91.34</v>
      </c>
      <c r="K677" s="129">
        <f t="shared" si="147"/>
        <v>96</v>
      </c>
      <c r="L677" s="130">
        <f t="shared" si="148"/>
        <v>8</v>
      </c>
      <c r="M677" s="129">
        <v>2</v>
      </c>
      <c r="N677" s="129">
        <v>4</v>
      </c>
      <c r="O677" s="124"/>
      <c r="P677" s="130">
        <f t="shared" si="149"/>
        <v>8</v>
      </c>
      <c r="Q677" s="131">
        <f t="shared" si="150"/>
        <v>90.666666666666671</v>
      </c>
    </row>
    <row r="678" spans="1:17" ht="17.25" thickBot="1">
      <c r="A678" s="437"/>
      <c r="B678" s="133" t="s">
        <v>430</v>
      </c>
      <c r="C678" s="134"/>
      <c r="D678" s="135" t="str">
        <f t="shared" si="146"/>
        <v>Pieza de 2inX4inX2_Pies</v>
      </c>
      <c r="E678" s="136" t="s">
        <v>137</v>
      </c>
      <c r="F678" s="137">
        <v>56</v>
      </c>
      <c r="G678" s="133"/>
      <c r="H678" s="138">
        <v>1.5</v>
      </c>
      <c r="I678" s="138">
        <v>3.5</v>
      </c>
      <c r="J678" s="138">
        <v>14.56</v>
      </c>
      <c r="K678" s="138">
        <f t="shared" si="147"/>
        <v>24</v>
      </c>
      <c r="L678" s="139">
        <f t="shared" si="148"/>
        <v>2</v>
      </c>
      <c r="M678" s="138">
        <v>2</v>
      </c>
      <c r="N678" s="138">
        <v>4</v>
      </c>
      <c r="O678" s="133"/>
      <c r="P678" s="139">
        <f t="shared" si="149"/>
        <v>2</v>
      </c>
      <c r="Q678" s="140">
        <f t="shared" si="150"/>
        <v>74.666666666666671</v>
      </c>
    </row>
    <row r="679" spans="1:17" ht="16.5">
      <c r="A679" s="450" t="s">
        <v>34</v>
      </c>
      <c r="B679" s="159" t="s">
        <v>323</v>
      </c>
      <c r="C679" s="117"/>
      <c r="D679" s="118" t="str">
        <f t="shared" si="146"/>
        <v>Pieza de 2inX4inX19_Pies</v>
      </c>
      <c r="E679" s="119" t="s">
        <v>137</v>
      </c>
      <c r="F679" s="120">
        <v>2</v>
      </c>
      <c r="G679" s="116"/>
      <c r="H679" s="121">
        <v>1.5</v>
      </c>
      <c r="I679" s="121">
        <v>3.5</v>
      </c>
      <c r="J679" s="121">
        <v>216.93</v>
      </c>
      <c r="K679" s="121">
        <f t="shared" si="147"/>
        <v>228</v>
      </c>
      <c r="L679" s="122">
        <f t="shared" si="148"/>
        <v>19</v>
      </c>
      <c r="M679" s="121">
        <v>2</v>
      </c>
      <c r="N679" s="121">
        <v>4</v>
      </c>
      <c r="O679" s="116"/>
      <c r="P679" s="122">
        <f t="shared" si="149"/>
        <v>19</v>
      </c>
      <c r="Q679" s="123">
        <f t="shared" si="150"/>
        <v>25.333333333333332</v>
      </c>
    </row>
    <row r="680" spans="1:17" ht="16.5">
      <c r="A680" s="451"/>
      <c r="B680" s="124" t="s">
        <v>390</v>
      </c>
      <c r="C680" s="125"/>
      <c r="D680" s="126" t="str">
        <f t="shared" si="146"/>
        <v>Pieza de 2inX6inX19_Pies</v>
      </c>
      <c r="E680" s="127" t="s">
        <v>137</v>
      </c>
      <c r="F680" s="128">
        <v>1</v>
      </c>
      <c r="G680" s="124"/>
      <c r="H680" s="129">
        <v>1.5</v>
      </c>
      <c r="I680" s="129">
        <v>5.5</v>
      </c>
      <c r="J680" s="129">
        <v>216.93</v>
      </c>
      <c r="K680" s="129">
        <f t="shared" si="147"/>
        <v>228</v>
      </c>
      <c r="L680" s="130">
        <f t="shared" si="148"/>
        <v>19</v>
      </c>
      <c r="M680" s="129">
        <v>2</v>
      </c>
      <c r="N680" s="129">
        <v>6</v>
      </c>
      <c r="O680" s="124"/>
      <c r="P680" s="130">
        <f t="shared" si="149"/>
        <v>19</v>
      </c>
      <c r="Q680" s="131">
        <f t="shared" si="150"/>
        <v>19</v>
      </c>
    </row>
    <row r="681" spans="1:17" ht="16.5">
      <c r="A681" s="451"/>
      <c r="B681" s="124" t="s">
        <v>434</v>
      </c>
      <c r="C681" s="125"/>
      <c r="D681" s="126" t="str">
        <f t="shared" si="146"/>
        <v>Pieza de 2inX4inX5_Pies</v>
      </c>
      <c r="E681" s="127" t="s">
        <v>137</v>
      </c>
      <c r="F681" s="128">
        <v>1</v>
      </c>
      <c r="G681" s="124"/>
      <c r="H681" s="129">
        <v>1.5</v>
      </c>
      <c r="I681" s="129">
        <v>3.5</v>
      </c>
      <c r="J681" s="132">
        <v>57.87</v>
      </c>
      <c r="K681" s="129">
        <f t="shared" si="147"/>
        <v>60</v>
      </c>
      <c r="L681" s="130">
        <f t="shared" si="148"/>
        <v>5</v>
      </c>
      <c r="M681" s="129">
        <v>2</v>
      </c>
      <c r="N681" s="129">
        <v>4</v>
      </c>
      <c r="O681" s="124"/>
      <c r="P681" s="130">
        <f t="shared" si="149"/>
        <v>5</v>
      </c>
      <c r="Q681" s="131">
        <f t="shared" si="150"/>
        <v>3.3333333333333335</v>
      </c>
    </row>
    <row r="682" spans="1:17" ht="16.5">
      <c r="A682" s="451"/>
      <c r="B682" s="124" t="s">
        <v>409</v>
      </c>
      <c r="C682" s="125"/>
      <c r="D682" s="126" t="str">
        <f t="shared" si="146"/>
        <v>Pieza de 2inX4inX12_Pies</v>
      </c>
      <c r="E682" s="127" t="s">
        <v>137</v>
      </c>
      <c r="F682" s="128">
        <v>1</v>
      </c>
      <c r="G682" s="124"/>
      <c r="H682" s="129">
        <v>1.5</v>
      </c>
      <c r="I682" s="129">
        <v>3.5</v>
      </c>
      <c r="J682" s="129">
        <v>133.07</v>
      </c>
      <c r="K682" s="129">
        <f t="shared" si="147"/>
        <v>144</v>
      </c>
      <c r="L682" s="130">
        <f t="shared" si="148"/>
        <v>12</v>
      </c>
      <c r="M682" s="129">
        <v>2</v>
      </c>
      <c r="N682" s="129">
        <v>4</v>
      </c>
      <c r="O682" s="124"/>
      <c r="P682" s="130">
        <f t="shared" si="149"/>
        <v>12</v>
      </c>
      <c r="Q682" s="131">
        <f t="shared" si="150"/>
        <v>8</v>
      </c>
    </row>
    <row r="683" spans="1:17" ht="16.5">
      <c r="A683" s="451"/>
      <c r="B683" s="124" t="s">
        <v>391</v>
      </c>
      <c r="C683" s="125"/>
      <c r="D683" s="126" t="str">
        <f t="shared" si="146"/>
        <v>Pieza de 2inX4inX8_Pies</v>
      </c>
      <c r="E683" s="127" t="s">
        <v>137</v>
      </c>
      <c r="F683" s="128">
        <v>18</v>
      </c>
      <c r="G683" s="124"/>
      <c r="H683" s="129">
        <v>1.5</v>
      </c>
      <c r="I683" s="129">
        <v>3.5</v>
      </c>
      <c r="J683" s="129">
        <v>91.34</v>
      </c>
      <c r="K683" s="129">
        <f t="shared" si="147"/>
        <v>96</v>
      </c>
      <c r="L683" s="130">
        <f t="shared" si="148"/>
        <v>8</v>
      </c>
      <c r="M683" s="129">
        <v>2</v>
      </c>
      <c r="N683" s="129">
        <v>4</v>
      </c>
      <c r="O683" s="124"/>
      <c r="P683" s="130">
        <f t="shared" si="149"/>
        <v>8</v>
      </c>
      <c r="Q683" s="131">
        <f t="shared" si="150"/>
        <v>96</v>
      </c>
    </row>
    <row r="684" spans="1:17" ht="16.5">
      <c r="A684" s="451"/>
      <c r="B684" s="124" t="s">
        <v>430</v>
      </c>
      <c r="C684" s="125"/>
      <c r="D684" s="126" t="str">
        <f t="shared" si="146"/>
        <v>Pieza de 2inX4inX1_Pies</v>
      </c>
      <c r="E684" s="127" t="s">
        <v>137</v>
      </c>
      <c r="F684" s="128">
        <v>24</v>
      </c>
      <c r="G684" s="124"/>
      <c r="H684" s="129">
        <v>1.5</v>
      </c>
      <c r="I684" s="129">
        <v>3.5</v>
      </c>
      <c r="J684" s="129">
        <v>10.23</v>
      </c>
      <c r="K684" s="129">
        <f t="shared" si="147"/>
        <v>12</v>
      </c>
      <c r="L684" s="130">
        <f t="shared" si="148"/>
        <v>1</v>
      </c>
      <c r="M684" s="129">
        <v>2</v>
      </c>
      <c r="N684" s="129">
        <v>4</v>
      </c>
      <c r="O684" s="124"/>
      <c r="P684" s="130">
        <f t="shared" si="149"/>
        <v>1</v>
      </c>
      <c r="Q684" s="131">
        <f t="shared" si="150"/>
        <v>16</v>
      </c>
    </row>
    <row r="685" spans="1:17" ht="17.25" thickBot="1">
      <c r="A685" s="452"/>
      <c r="B685" s="133" t="s">
        <v>431</v>
      </c>
      <c r="C685" s="134"/>
      <c r="D685" s="135" t="str">
        <f t="shared" si="146"/>
        <v>Pieza de 2inX4inX2_Pies</v>
      </c>
      <c r="E685" s="136" t="s">
        <v>137</v>
      </c>
      <c r="F685" s="137">
        <v>32</v>
      </c>
      <c r="G685" s="133"/>
      <c r="H685" s="138">
        <v>1.5</v>
      </c>
      <c r="I685" s="138">
        <v>3.5</v>
      </c>
      <c r="J685" s="138">
        <v>14.57</v>
      </c>
      <c r="K685" s="138">
        <f t="shared" si="147"/>
        <v>24</v>
      </c>
      <c r="L685" s="139">
        <f t="shared" si="148"/>
        <v>2</v>
      </c>
      <c r="M685" s="138">
        <v>2</v>
      </c>
      <c r="N685" s="138">
        <v>4</v>
      </c>
      <c r="O685" s="133"/>
      <c r="P685" s="139">
        <f t="shared" si="149"/>
        <v>2</v>
      </c>
      <c r="Q685" s="140">
        <f t="shared" si="150"/>
        <v>42.666666666666664</v>
      </c>
    </row>
    <row r="686" spans="1:17" ht="16.5">
      <c r="A686" s="450">
        <v>2</v>
      </c>
      <c r="B686" s="159" t="s">
        <v>323</v>
      </c>
      <c r="C686" s="117"/>
      <c r="D686" s="118" t="str">
        <f t="shared" si="146"/>
        <v>Pieza de 2inX4inX7_Pies</v>
      </c>
      <c r="E686" s="119" t="s">
        <v>137</v>
      </c>
      <c r="F686" s="120">
        <v>2</v>
      </c>
      <c r="G686" s="116"/>
      <c r="H686" s="121">
        <v>1.5</v>
      </c>
      <c r="I686" s="121">
        <v>3.5</v>
      </c>
      <c r="J686" s="121">
        <v>74.8</v>
      </c>
      <c r="K686" s="121">
        <f t="shared" si="147"/>
        <v>84</v>
      </c>
      <c r="L686" s="122">
        <f t="shared" si="148"/>
        <v>7</v>
      </c>
      <c r="M686" s="121">
        <v>2</v>
      </c>
      <c r="N686" s="121">
        <v>4</v>
      </c>
      <c r="O686" s="116"/>
      <c r="P686" s="122">
        <f t="shared" si="149"/>
        <v>7</v>
      </c>
      <c r="Q686" s="123">
        <f t="shared" si="150"/>
        <v>9.3333333333333339</v>
      </c>
    </row>
    <row r="687" spans="1:17" ht="16.5">
      <c r="A687" s="451"/>
      <c r="B687" s="124" t="s">
        <v>390</v>
      </c>
      <c r="C687" s="125"/>
      <c r="D687" s="126" t="str">
        <f t="shared" si="146"/>
        <v>Pieza de 2inX6inX12_Pies</v>
      </c>
      <c r="E687" s="127" t="s">
        <v>137</v>
      </c>
      <c r="F687" s="128">
        <v>1</v>
      </c>
      <c r="G687" s="124"/>
      <c r="H687" s="129">
        <v>1.5</v>
      </c>
      <c r="I687" s="129">
        <v>5.5</v>
      </c>
      <c r="J687" s="129">
        <v>143.69999999999999</v>
      </c>
      <c r="K687" s="129">
        <f t="shared" si="147"/>
        <v>144</v>
      </c>
      <c r="L687" s="130">
        <f t="shared" si="148"/>
        <v>12</v>
      </c>
      <c r="M687" s="129">
        <v>2</v>
      </c>
      <c r="N687" s="129">
        <v>6</v>
      </c>
      <c r="O687" s="124"/>
      <c r="P687" s="130">
        <f t="shared" si="149"/>
        <v>12</v>
      </c>
      <c r="Q687" s="131">
        <f t="shared" si="150"/>
        <v>12</v>
      </c>
    </row>
    <row r="688" spans="1:17" ht="16.5">
      <c r="A688" s="451"/>
      <c r="B688" s="124" t="s">
        <v>391</v>
      </c>
      <c r="C688" s="125"/>
      <c r="D688" s="126" t="str">
        <f t="shared" si="146"/>
        <v>Pieza de 2inX4inX8_Pies</v>
      </c>
      <c r="E688" s="127" t="s">
        <v>137</v>
      </c>
      <c r="F688" s="128">
        <v>12</v>
      </c>
      <c r="G688" s="124"/>
      <c r="H688" s="129">
        <v>1.5</v>
      </c>
      <c r="I688" s="129">
        <v>3.5</v>
      </c>
      <c r="J688" s="132">
        <v>91.34</v>
      </c>
      <c r="K688" s="129">
        <f t="shared" si="147"/>
        <v>96</v>
      </c>
      <c r="L688" s="130">
        <f t="shared" si="148"/>
        <v>8</v>
      </c>
      <c r="M688" s="129">
        <v>2</v>
      </c>
      <c r="N688" s="129">
        <v>4</v>
      </c>
      <c r="O688" s="124"/>
      <c r="P688" s="130">
        <f t="shared" si="149"/>
        <v>8</v>
      </c>
      <c r="Q688" s="131">
        <f t="shared" si="150"/>
        <v>64</v>
      </c>
    </row>
    <row r="689" spans="1:17" ht="16.5">
      <c r="A689" s="451"/>
      <c r="B689" s="124" t="s">
        <v>430</v>
      </c>
      <c r="C689" s="125"/>
      <c r="D689" s="126" t="str">
        <f t="shared" si="146"/>
        <v>Pieza de 2inX4inX2_Pies</v>
      </c>
      <c r="E689" s="127" t="s">
        <v>137</v>
      </c>
      <c r="F689" s="128">
        <v>16</v>
      </c>
      <c r="G689" s="124"/>
      <c r="H689" s="129">
        <v>1.5</v>
      </c>
      <c r="I689" s="129">
        <v>3.5</v>
      </c>
      <c r="J689" s="129">
        <v>14.57</v>
      </c>
      <c r="K689" s="129">
        <f t="shared" si="147"/>
        <v>24</v>
      </c>
      <c r="L689" s="130">
        <f t="shared" si="148"/>
        <v>2</v>
      </c>
      <c r="M689" s="129">
        <v>2</v>
      </c>
      <c r="N689" s="129">
        <v>4</v>
      </c>
      <c r="O689" s="124"/>
      <c r="P689" s="130">
        <f t="shared" si="149"/>
        <v>2</v>
      </c>
      <c r="Q689" s="131">
        <f t="shared" si="150"/>
        <v>21.333333333333332</v>
      </c>
    </row>
    <row r="690" spans="1:17" ht="16.5">
      <c r="A690" s="451"/>
      <c r="B690" s="124" t="s">
        <v>431</v>
      </c>
      <c r="C690" s="125"/>
      <c r="D690" s="126" t="str">
        <f t="shared" si="146"/>
        <v>Pieza de 2inX4inX1_Pies</v>
      </c>
      <c r="E690" s="127" t="s">
        <v>137</v>
      </c>
      <c r="F690" s="128">
        <v>4</v>
      </c>
      <c r="G690" s="124"/>
      <c r="H690" s="129">
        <v>1.5</v>
      </c>
      <c r="I690" s="129">
        <v>3.5</v>
      </c>
      <c r="J690" s="129">
        <v>8.67</v>
      </c>
      <c r="K690" s="129">
        <f t="shared" si="147"/>
        <v>12</v>
      </c>
      <c r="L690" s="130">
        <f t="shared" si="148"/>
        <v>1</v>
      </c>
      <c r="M690" s="129">
        <v>2</v>
      </c>
      <c r="N690" s="129">
        <v>4</v>
      </c>
      <c r="O690" s="124"/>
      <c r="P690" s="130">
        <f t="shared" si="149"/>
        <v>1</v>
      </c>
      <c r="Q690" s="131">
        <f t="shared" si="150"/>
        <v>2.6666666666666665</v>
      </c>
    </row>
    <row r="691" spans="1:17" ht="16.5">
      <c r="A691" s="451"/>
      <c r="B691" s="124" t="s">
        <v>432</v>
      </c>
      <c r="C691" s="125"/>
      <c r="D691" s="126" t="str">
        <f t="shared" si="146"/>
        <v>Pieza de 2inX4inX8_Pies</v>
      </c>
      <c r="E691" s="127" t="s">
        <v>137</v>
      </c>
      <c r="F691" s="128">
        <v>1</v>
      </c>
      <c r="G691" s="124"/>
      <c r="H691" s="129">
        <v>1.5</v>
      </c>
      <c r="I691" s="129">
        <v>3.5</v>
      </c>
      <c r="J691" s="129">
        <v>95.67</v>
      </c>
      <c r="K691" s="129">
        <f t="shared" si="147"/>
        <v>96</v>
      </c>
      <c r="L691" s="130">
        <f t="shared" si="148"/>
        <v>8</v>
      </c>
      <c r="M691" s="129">
        <v>2</v>
      </c>
      <c r="N691" s="129">
        <v>4</v>
      </c>
      <c r="O691" s="124"/>
      <c r="P691" s="130">
        <f t="shared" si="149"/>
        <v>8</v>
      </c>
      <c r="Q691" s="131">
        <f t="shared" si="150"/>
        <v>5.333333333333333</v>
      </c>
    </row>
    <row r="692" spans="1:17" ht="16.5">
      <c r="A692" s="451"/>
      <c r="B692" s="124" t="s">
        <v>356</v>
      </c>
      <c r="C692" s="125"/>
      <c r="D692" s="126" t="str">
        <f t="shared" si="146"/>
        <v>Pieza de 2inX4inX3_Pies</v>
      </c>
      <c r="E692" s="127" t="s">
        <v>137</v>
      </c>
      <c r="F692" s="128">
        <v>20</v>
      </c>
      <c r="G692" s="124"/>
      <c r="H692" s="129">
        <v>1.5</v>
      </c>
      <c r="I692" s="129">
        <v>3.5</v>
      </c>
      <c r="J692" s="129">
        <v>27.56</v>
      </c>
      <c r="K692" s="129">
        <f t="shared" si="147"/>
        <v>36</v>
      </c>
      <c r="L692" s="130">
        <f t="shared" si="148"/>
        <v>3</v>
      </c>
      <c r="M692" s="129">
        <v>2</v>
      </c>
      <c r="N692" s="129">
        <v>4</v>
      </c>
      <c r="O692" s="124"/>
      <c r="P692" s="130">
        <f t="shared" si="149"/>
        <v>3</v>
      </c>
      <c r="Q692" s="131">
        <f t="shared" si="150"/>
        <v>40</v>
      </c>
    </row>
    <row r="693" spans="1:17" ht="17.25" thickBot="1">
      <c r="A693" s="465"/>
      <c r="B693" s="151" t="s">
        <v>293</v>
      </c>
      <c r="C693" s="152"/>
      <c r="D693" s="153" t="str">
        <f t="shared" si="146"/>
        <v>Pieza de 2inX4inX9_Pies</v>
      </c>
      <c r="E693" s="154" t="s">
        <v>137</v>
      </c>
      <c r="F693" s="155">
        <v>2</v>
      </c>
      <c r="G693" s="151"/>
      <c r="H693" s="156">
        <v>1.5</v>
      </c>
      <c r="I693" s="156">
        <v>3.5</v>
      </c>
      <c r="J693" s="156">
        <v>96.46</v>
      </c>
      <c r="K693" s="156">
        <f t="shared" si="147"/>
        <v>108</v>
      </c>
      <c r="L693" s="157">
        <f t="shared" si="148"/>
        <v>9</v>
      </c>
      <c r="M693" s="156">
        <v>2</v>
      </c>
      <c r="N693" s="156">
        <v>4</v>
      </c>
      <c r="O693" s="151"/>
      <c r="P693" s="157">
        <f t="shared" si="149"/>
        <v>9</v>
      </c>
      <c r="Q693" s="158">
        <f t="shared" si="150"/>
        <v>12</v>
      </c>
    </row>
    <row r="694" spans="1:17" ht="16.5">
      <c r="A694" s="450">
        <v>4</v>
      </c>
      <c r="B694" s="159" t="s">
        <v>323</v>
      </c>
      <c r="C694" s="117"/>
      <c r="D694" s="118" t="str">
        <f t="shared" si="146"/>
        <v>Pieza de 2inX4inX13_Pies</v>
      </c>
      <c r="E694" s="119" t="s">
        <v>137</v>
      </c>
      <c r="F694" s="120">
        <v>1</v>
      </c>
      <c r="G694" s="116"/>
      <c r="H694" s="121">
        <v>1.5</v>
      </c>
      <c r="I694" s="121">
        <v>3.5</v>
      </c>
      <c r="J694" s="121">
        <v>155.12</v>
      </c>
      <c r="K694" s="121">
        <f t="shared" si="147"/>
        <v>156</v>
      </c>
      <c r="L694" s="122">
        <f t="shared" si="148"/>
        <v>13</v>
      </c>
      <c r="M694" s="121">
        <v>2</v>
      </c>
      <c r="N694" s="121">
        <v>4</v>
      </c>
      <c r="O694" s="116"/>
      <c r="P694" s="122">
        <f t="shared" si="149"/>
        <v>13</v>
      </c>
      <c r="Q694" s="123">
        <f t="shared" si="150"/>
        <v>8.6666666666666661</v>
      </c>
    </row>
    <row r="695" spans="1:17" ht="16.5">
      <c r="A695" s="451"/>
      <c r="B695" s="124" t="s">
        <v>390</v>
      </c>
      <c r="C695" s="125"/>
      <c r="D695" s="126" t="str">
        <f t="shared" si="146"/>
        <v>Pieza de 2inX6inX16_Pies</v>
      </c>
      <c r="E695" s="127" t="s">
        <v>137</v>
      </c>
      <c r="F695" s="128">
        <v>1</v>
      </c>
      <c r="G695" s="124"/>
      <c r="H695" s="129">
        <v>1.5</v>
      </c>
      <c r="I695" s="129">
        <v>5.5</v>
      </c>
      <c r="J695" s="129">
        <v>188.58</v>
      </c>
      <c r="K695" s="129">
        <f t="shared" si="147"/>
        <v>192</v>
      </c>
      <c r="L695" s="130">
        <f t="shared" si="148"/>
        <v>16</v>
      </c>
      <c r="M695" s="129">
        <v>2</v>
      </c>
      <c r="N695" s="129">
        <v>6</v>
      </c>
      <c r="O695" s="124"/>
      <c r="P695" s="130">
        <f t="shared" si="149"/>
        <v>16</v>
      </c>
      <c r="Q695" s="131">
        <f t="shared" si="150"/>
        <v>16</v>
      </c>
    </row>
    <row r="696" spans="1:17" ht="16.5">
      <c r="A696" s="451"/>
      <c r="B696" s="124" t="s">
        <v>409</v>
      </c>
      <c r="C696" s="125"/>
      <c r="D696" s="126" t="str">
        <f t="shared" si="146"/>
        <v>Pieza de 2inX4inX16_Pies</v>
      </c>
      <c r="E696" s="127" t="s">
        <v>137</v>
      </c>
      <c r="F696" s="128">
        <v>1</v>
      </c>
      <c r="G696" s="124"/>
      <c r="H696" s="129">
        <v>1.5</v>
      </c>
      <c r="I696" s="129">
        <v>3.5</v>
      </c>
      <c r="J696" s="132">
        <v>188.58</v>
      </c>
      <c r="K696" s="129">
        <f t="shared" si="147"/>
        <v>192</v>
      </c>
      <c r="L696" s="130">
        <f t="shared" si="148"/>
        <v>16</v>
      </c>
      <c r="M696" s="129">
        <v>2</v>
      </c>
      <c r="N696" s="129">
        <v>4</v>
      </c>
      <c r="O696" s="124"/>
      <c r="P696" s="130">
        <f t="shared" si="149"/>
        <v>16</v>
      </c>
      <c r="Q696" s="131">
        <f t="shared" si="150"/>
        <v>10.666666666666666</v>
      </c>
    </row>
    <row r="697" spans="1:17" ht="16.5">
      <c r="A697" s="451"/>
      <c r="B697" s="124" t="s">
        <v>391</v>
      </c>
      <c r="C697" s="125"/>
      <c r="D697" s="126" t="str">
        <f t="shared" si="146"/>
        <v>Pieza de 2inX4inX9_Pies</v>
      </c>
      <c r="E697" s="127" t="s">
        <v>137</v>
      </c>
      <c r="F697" s="128">
        <v>3</v>
      </c>
      <c r="G697" s="124"/>
      <c r="H697" s="129">
        <v>1.5</v>
      </c>
      <c r="I697" s="129">
        <v>3.5</v>
      </c>
      <c r="J697" s="129">
        <v>96.06</v>
      </c>
      <c r="K697" s="129">
        <f t="shared" si="147"/>
        <v>108</v>
      </c>
      <c r="L697" s="130">
        <f t="shared" si="148"/>
        <v>9</v>
      </c>
      <c r="M697" s="129">
        <v>2</v>
      </c>
      <c r="N697" s="129">
        <v>4</v>
      </c>
      <c r="O697" s="124"/>
      <c r="P697" s="130">
        <f t="shared" si="149"/>
        <v>9</v>
      </c>
      <c r="Q697" s="131">
        <f t="shared" si="150"/>
        <v>18</v>
      </c>
    </row>
    <row r="698" spans="1:17" ht="16.5">
      <c r="A698" s="451"/>
      <c r="B698" s="124" t="s">
        <v>429</v>
      </c>
      <c r="C698" s="125"/>
      <c r="D698" s="126" t="str">
        <f t="shared" si="146"/>
        <v>Pieza de 2inX4inX8_Pies</v>
      </c>
      <c r="E698" s="127" t="s">
        <v>137</v>
      </c>
      <c r="F698" s="128">
        <v>13</v>
      </c>
      <c r="G698" s="124"/>
      <c r="H698" s="129">
        <v>1.5</v>
      </c>
      <c r="I698" s="129">
        <v>3.5</v>
      </c>
      <c r="J698" s="129">
        <v>91.34</v>
      </c>
      <c r="K698" s="129">
        <f t="shared" si="147"/>
        <v>96</v>
      </c>
      <c r="L698" s="130">
        <f t="shared" si="148"/>
        <v>8</v>
      </c>
      <c r="M698" s="129">
        <v>2</v>
      </c>
      <c r="N698" s="129">
        <v>4</v>
      </c>
      <c r="O698" s="124"/>
      <c r="P698" s="130">
        <f t="shared" si="149"/>
        <v>8</v>
      </c>
      <c r="Q698" s="131">
        <f t="shared" si="150"/>
        <v>69.333333333333329</v>
      </c>
    </row>
    <row r="699" spans="1:17" ht="16.5">
      <c r="A699" s="451"/>
      <c r="B699" s="124" t="s">
        <v>435</v>
      </c>
      <c r="C699" s="125"/>
      <c r="D699" s="126" t="str">
        <f t="shared" si="146"/>
        <v>Pieza de 2inX4inX4_Pies</v>
      </c>
      <c r="E699" s="127" t="s">
        <v>137</v>
      </c>
      <c r="F699" s="128">
        <v>1</v>
      </c>
      <c r="G699" s="124"/>
      <c r="H699" s="129">
        <v>1.5</v>
      </c>
      <c r="I699" s="129">
        <v>3.5</v>
      </c>
      <c r="J699" s="129">
        <v>45.67</v>
      </c>
      <c r="K699" s="129">
        <f t="shared" si="147"/>
        <v>48</v>
      </c>
      <c r="L699" s="130">
        <f t="shared" si="148"/>
        <v>4</v>
      </c>
      <c r="M699" s="129">
        <v>2</v>
      </c>
      <c r="N699" s="129">
        <v>4</v>
      </c>
      <c r="O699" s="124"/>
      <c r="P699" s="130">
        <f t="shared" si="149"/>
        <v>4</v>
      </c>
      <c r="Q699" s="131">
        <f t="shared" si="150"/>
        <v>2.6666666666666665</v>
      </c>
    </row>
    <row r="700" spans="1:17" ht="16.5">
      <c r="A700" s="451"/>
      <c r="B700" s="124" t="s">
        <v>366</v>
      </c>
      <c r="C700" s="125"/>
      <c r="D700" s="126" t="str">
        <f t="shared" si="146"/>
        <v>Pieza de 2inX4inX3_Pies</v>
      </c>
      <c r="E700" s="127" t="s">
        <v>137</v>
      </c>
      <c r="F700" s="128">
        <v>18</v>
      </c>
      <c r="G700" s="124"/>
      <c r="H700" s="129">
        <v>1.5</v>
      </c>
      <c r="I700" s="129">
        <v>3.5</v>
      </c>
      <c r="J700" s="129">
        <v>27.17</v>
      </c>
      <c r="K700" s="129">
        <f t="shared" si="147"/>
        <v>36</v>
      </c>
      <c r="L700" s="130">
        <f t="shared" si="148"/>
        <v>3</v>
      </c>
      <c r="M700" s="129">
        <v>2</v>
      </c>
      <c r="N700" s="129">
        <v>4</v>
      </c>
      <c r="O700" s="124"/>
      <c r="P700" s="130">
        <f t="shared" si="149"/>
        <v>3</v>
      </c>
      <c r="Q700" s="131">
        <f t="shared" si="150"/>
        <v>36</v>
      </c>
    </row>
    <row r="701" spans="1:17" ht="16.5">
      <c r="A701" s="451"/>
      <c r="B701" s="124" t="s">
        <v>293</v>
      </c>
      <c r="C701" s="125"/>
      <c r="D701" s="126" t="str">
        <f t="shared" si="146"/>
        <v>Pieza de 2inX4inX8_Pies</v>
      </c>
      <c r="E701" s="127" t="s">
        <v>137</v>
      </c>
      <c r="F701" s="128">
        <v>2</v>
      </c>
      <c r="G701" s="124"/>
      <c r="H701" s="129">
        <v>1.5</v>
      </c>
      <c r="I701" s="129">
        <v>3.5</v>
      </c>
      <c r="J701" s="129">
        <v>95.28</v>
      </c>
      <c r="K701" s="129">
        <f t="shared" si="147"/>
        <v>96</v>
      </c>
      <c r="L701" s="130">
        <f t="shared" si="148"/>
        <v>8</v>
      </c>
      <c r="M701" s="129">
        <v>2</v>
      </c>
      <c r="N701" s="129">
        <v>4</v>
      </c>
      <c r="O701" s="124"/>
      <c r="P701" s="130">
        <f t="shared" si="149"/>
        <v>8</v>
      </c>
      <c r="Q701" s="131">
        <f t="shared" si="150"/>
        <v>10.666666666666666</v>
      </c>
    </row>
    <row r="702" spans="1:17" ht="17.25" thickBot="1">
      <c r="A702" s="452"/>
      <c r="B702" s="133" t="s">
        <v>436</v>
      </c>
      <c r="C702" s="134"/>
      <c r="D702" s="135" t="str">
        <f t="shared" si="146"/>
        <v>Pieza de 2inX4inX8_Pies</v>
      </c>
      <c r="E702" s="136" t="s">
        <v>137</v>
      </c>
      <c r="F702" s="137">
        <v>2</v>
      </c>
      <c r="G702" s="133"/>
      <c r="H702" s="138">
        <v>1.5</v>
      </c>
      <c r="I702" s="138">
        <v>3.5</v>
      </c>
      <c r="J702" s="138">
        <v>95.66</v>
      </c>
      <c r="K702" s="138">
        <f t="shared" si="147"/>
        <v>96</v>
      </c>
      <c r="L702" s="139">
        <f t="shared" si="148"/>
        <v>8</v>
      </c>
      <c r="M702" s="138">
        <v>2</v>
      </c>
      <c r="N702" s="138">
        <v>4</v>
      </c>
      <c r="O702" s="133"/>
      <c r="P702" s="139">
        <f t="shared" si="149"/>
        <v>8</v>
      </c>
      <c r="Q702" s="140">
        <f t="shared" si="150"/>
        <v>10.666666666666666</v>
      </c>
    </row>
    <row r="703" spans="1:17" ht="16.5">
      <c r="A703" s="450">
        <v>3</v>
      </c>
      <c r="B703" s="159" t="s">
        <v>323</v>
      </c>
      <c r="C703" s="117"/>
      <c r="D703" s="118" t="str">
        <f t="shared" si="146"/>
        <v>Pieza de 2inX4inX8_Pies</v>
      </c>
      <c r="E703" s="119" t="s">
        <v>137</v>
      </c>
      <c r="F703" s="120">
        <v>2</v>
      </c>
      <c r="G703" s="116"/>
      <c r="H703" s="121">
        <v>1.5</v>
      </c>
      <c r="I703" s="121">
        <v>3.5</v>
      </c>
      <c r="J703" s="121">
        <v>92.52</v>
      </c>
      <c r="K703" s="121">
        <f t="shared" si="147"/>
        <v>96</v>
      </c>
      <c r="L703" s="122">
        <f t="shared" si="148"/>
        <v>8</v>
      </c>
      <c r="M703" s="121">
        <v>2</v>
      </c>
      <c r="N703" s="121">
        <v>4</v>
      </c>
      <c r="O703" s="116"/>
      <c r="P703" s="122">
        <f t="shared" si="149"/>
        <v>8</v>
      </c>
      <c r="Q703" s="123">
        <f t="shared" si="150"/>
        <v>10.666666666666666</v>
      </c>
    </row>
    <row r="704" spans="1:17" ht="16.5">
      <c r="A704" s="451"/>
      <c r="B704" s="124" t="s">
        <v>390</v>
      </c>
      <c r="C704" s="125"/>
      <c r="D704" s="126" t="str">
        <f t="shared" si="146"/>
        <v>Pieza de 2inX6inX8_Pies</v>
      </c>
      <c r="E704" s="127" t="s">
        <v>137</v>
      </c>
      <c r="F704" s="128">
        <v>1</v>
      </c>
      <c r="G704" s="124"/>
      <c r="H704" s="129">
        <v>1.5</v>
      </c>
      <c r="I704" s="129">
        <v>5.5</v>
      </c>
      <c r="J704" s="129">
        <v>92.52</v>
      </c>
      <c r="K704" s="129">
        <f t="shared" si="147"/>
        <v>96</v>
      </c>
      <c r="L704" s="130">
        <f t="shared" si="148"/>
        <v>8</v>
      </c>
      <c r="M704" s="129">
        <v>2</v>
      </c>
      <c r="N704" s="129">
        <v>6</v>
      </c>
      <c r="O704" s="124"/>
      <c r="P704" s="130">
        <f t="shared" si="149"/>
        <v>8</v>
      </c>
      <c r="Q704" s="131">
        <f t="shared" si="150"/>
        <v>8</v>
      </c>
    </row>
    <row r="705" spans="1:17" ht="16.5">
      <c r="A705" s="451"/>
      <c r="B705" s="124" t="s">
        <v>391</v>
      </c>
      <c r="C705" s="125"/>
      <c r="D705" s="126" t="str">
        <f t="shared" si="146"/>
        <v>Pieza de 2inX4inX9_Pies</v>
      </c>
      <c r="E705" s="127" t="s">
        <v>137</v>
      </c>
      <c r="F705" s="128">
        <v>3</v>
      </c>
      <c r="G705" s="124"/>
      <c r="H705" s="129">
        <v>1.5</v>
      </c>
      <c r="I705" s="129">
        <v>3.5</v>
      </c>
      <c r="J705" s="132">
        <v>96.06</v>
      </c>
      <c r="K705" s="129">
        <f t="shared" si="147"/>
        <v>108</v>
      </c>
      <c r="L705" s="130">
        <f t="shared" si="148"/>
        <v>9</v>
      </c>
      <c r="M705" s="129">
        <v>2</v>
      </c>
      <c r="N705" s="129">
        <v>4</v>
      </c>
      <c r="O705" s="124"/>
      <c r="P705" s="130">
        <f t="shared" si="149"/>
        <v>9</v>
      </c>
      <c r="Q705" s="131">
        <f t="shared" si="150"/>
        <v>18</v>
      </c>
    </row>
    <row r="706" spans="1:17" ht="16.5">
      <c r="A706" s="451"/>
      <c r="B706" s="124" t="s">
        <v>429</v>
      </c>
      <c r="C706" s="125"/>
      <c r="D706" s="126" t="str">
        <f t="shared" si="146"/>
        <v>Pieza de 2inX4inX8_Pies</v>
      </c>
      <c r="E706" s="127" t="s">
        <v>137</v>
      </c>
      <c r="F706" s="128">
        <v>5</v>
      </c>
      <c r="G706" s="124"/>
      <c r="H706" s="129">
        <v>1.5</v>
      </c>
      <c r="I706" s="129">
        <v>3.5</v>
      </c>
      <c r="J706" s="129">
        <v>91.34</v>
      </c>
      <c r="K706" s="129">
        <f t="shared" si="147"/>
        <v>96</v>
      </c>
      <c r="L706" s="130">
        <f t="shared" si="148"/>
        <v>8</v>
      </c>
      <c r="M706" s="129">
        <v>2</v>
      </c>
      <c r="N706" s="129">
        <v>4</v>
      </c>
      <c r="O706" s="124"/>
      <c r="P706" s="130">
        <f t="shared" si="149"/>
        <v>8</v>
      </c>
      <c r="Q706" s="131">
        <f t="shared" si="150"/>
        <v>26.666666666666668</v>
      </c>
    </row>
    <row r="707" spans="1:17" ht="16.5">
      <c r="A707" s="451"/>
      <c r="B707" s="124" t="s">
        <v>430</v>
      </c>
      <c r="C707" s="125"/>
      <c r="D707" s="126" t="str">
        <f t="shared" si="146"/>
        <v>Pieza de 2inX4inX1_Pies</v>
      </c>
      <c r="E707" s="127" t="s">
        <v>137</v>
      </c>
      <c r="F707" s="128">
        <v>8</v>
      </c>
      <c r="G707" s="124"/>
      <c r="H707" s="129">
        <v>1.5</v>
      </c>
      <c r="I707" s="129">
        <v>3.5</v>
      </c>
      <c r="J707" s="129">
        <v>12</v>
      </c>
      <c r="K707" s="129">
        <f t="shared" si="147"/>
        <v>12</v>
      </c>
      <c r="L707" s="130">
        <f t="shared" si="148"/>
        <v>1</v>
      </c>
      <c r="M707" s="129">
        <v>2</v>
      </c>
      <c r="N707" s="129">
        <v>4</v>
      </c>
      <c r="O707" s="124"/>
      <c r="P707" s="130">
        <f t="shared" si="149"/>
        <v>1</v>
      </c>
      <c r="Q707" s="131">
        <f t="shared" si="150"/>
        <v>5.333333333333333</v>
      </c>
    </row>
    <row r="708" spans="1:17" ht="16.5">
      <c r="A708" s="451"/>
      <c r="B708" s="124" t="s">
        <v>431</v>
      </c>
      <c r="C708" s="125"/>
      <c r="D708" s="126" t="str">
        <f t="shared" si="146"/>
        <v>Pieza de 2inX4inX2_Pies</v>
      </c>
      <c r="E708" s="127" t="s">
        <v>137</v>
      </c>
      <c r="F708" s="128">
        <v>16</v>
      </c>
      <c r="G708" s="124"/>
      <c r="H708" s="129">
        <v>1.5</v>
      </c>
      <c r="I708" s="129">
        <v>3.5</v>
      </c>
      <c r="J708" s="129">
        <v>14.57</v>
      </c>
      <c r="K708" s="129">
        <f t="shared" si="147"/>
        <v>24</v>
      </c>
      <c r="L708" s="130">
        <f t="shared" si="148"/>
        <v>2</v>
      </c>
      <c r="M708" s="129">
        <v>2</v>
      </c>
      <c r="N708" s="129">
        <v>4</v>
      </c>
      <c r="O708" s="124"/>
      <c r="P708" s="130">
        <f t="shared" si="149"/>
        <v>2</v>
      </c>
      <c r="Q708" s="131">
        <f t="shared" si="150"/>
        <v>21.333333333333332</v>
      </c>
    </row>
    <row r="709" spans="1:17" ht="16.5">
      <c r="A709" s="451"/>
      <c r="B709" s="151" t="s">
        <v>293</v>
      </c>
      <c r="C709" s="152"/>
      <c r="D709" s="153" t="str">
        <f t="shared" si="146"/>
        <v>Pieza de 2inX4inX9_Pies</v>
      </c>
      <c r="E709" s="154" t="s">
        <v>137</v>
      </c>
      <c r="F709" s="155">
        <v>1</v>
      </c>
      <c r="G709" s="151"/>
      <c r="H709" s="156">
        <v>1.5</v>
      </c>
      <c r="I709" s="156">
        <v>3.5</v>
      </c>
      <c r="J709" s="156">
        <v>96.46</v>
      </c>
      <c r="K709" s="156">
        <f t="shared" si="147"/>
        <v>108</v>
      </c>
      <c r="L709" s="157">
        <f t="shared" si="148"/>
        <v>9</v>
      </c>
      <c r="M709" s="156">
        <v>2</v>
      </c>
      <c r="N709" s="156">
        <v>4</v>
      </c>
      <c r="O709" s="151"/>
      <c r="P709" s="157">
        <f t="shared" si="149"/>
        <v>9</v>
      </c>
      <c r="Q709" s="158">
        <f t="shared" si="150"/>
        <v>6</v>
      </c>
    </row>
    <row r="710" spans="1:17" ht="17.25" thickBot="1">
      <c r="A710" s="465"/>
      <c r="B710" s="151" t="s">
        <v>356</v>
      </c>
      <c r="C710" s="152"/>
      <c r="D710" s="153" t="str">
        <f t="shared" si="146"/>
        <v>Pieza de 2inX4inX3_Pies</v>
      </c>
      <c r="E710" s="154" t="s">
        <v>137</v>
      </c>
      <c r="F710" s="155">
        <v>10</v>
      </c>
      <c r="G710" s="151"/>
      <c r="H710" s="156">
        <v>1.5</v>
      </c>
      <c r="I710" s="156">
        <v>3.5</v>
      </c>
      <c r="J710" s="156">
        <v>27.56</v>
      </c>
      <c r="K710" s="156">
        <f t="shared" si="147"/>
        <v>36</v>
      </c>
      <c r="L710" s="157">
        <f t="shared" si="148"/>
        <v>3</v>
      </c>
      <c r="M710" s="156">
        <v>2</v>
      </c>
      <c r="N710" s="156">
        <v>4</v>
      </c>
      <c r="O710" s="151"/>
      <c r="P710" s="157">
        <f t="shared" si="149"/>
        <v>3</v>
      </c>
      <c r="Q710" s="158">
        <f t="shared" si="150"/>
        <v>20</v>
      </c>
    </row>
    <row r="711" spans="1:17" ht="16.5">
      <c r="A711" s="450" t="s">
        <v>12</v>
      </c>
      <c r="B711" s="159" t="s">
        <v>323</v>
      </c>
      <c r="C711" s="117"/>
      <c r="D711" s="118" t="str">
        <f t="shared" si="146"/>
        <v>Pieza de 2inX4inX12_Pies</v>
      </c>
      <c r="E711" s="119" t="s">
        <v>137</v>
      </c>
      <c r="F711" s="120">
        <v>2</v>
      </c>
      <c r="G711" s="116"/>
      <c r="H711" s="121">
        <v>1.5</v>
      </c>
      <c r="I711" s="121">
        <v>3.5</v>
      </c>
      <c r="J711" s="121">
        <v>136.22</v>
      </c>
      <c r="K711" s="121">
        <f t="shared" si="147"/>
        <v>144</v>
      </c>
      <c r="L711" s="122">
        <f t="shared" si="148"/>
        <v>12</v>
      </c>
      <c r="M711" s="121">
        <v>2</v>
      </c>
      <c r="N711" s="121">
        <v>4</v>
      </c>
      <c r="O711" s="116"/>
      <c r="P711" s="122">
        <f t="shared" si="149"/>
        <v>12</v>
      </c>
      <c r="Q711" s="123">
        <f t="shared" si="150"/>
        <v>16</v>
      </c>
    </row>
    <row r="712" spans="1:17" ht="16.5">
      <c r="A712" s="451"/>
      <c r="B712" s="124" t="s">
        <v>390</v>
      </c>
      <c r="C712" s="125"/>
      <c r="D712" s="126" t="str">
        <f t="shared" si="146"/>
        <v>Pieza de 2inX6inX9_Pies</v>
      </c>
      <c r="E712" s="127" t="s">
        <v>137</v>
      </c>
      <c r="F712" s="128">
        <v>1</v>
      </c>
      <c r="G712" s="124"/>
      <c r="H712" s="129">
        <v>1.5</v>
      </c>
      <c r="I712" s="129">
        <v>3.5</v>
      </c>
      <c r="J712" s="129">
        <v>100.39</v>
      </c>
      <c r="K712" s="129">
        <f t="shared" si="147"/>
        <v>108</v>
      </c>
      <c r="L712" s="130">
        <f t="shared" si="148"/>
        <v>9</v>
      </c>
      <c r="M712" s="129">
        <v>2</v>
      </c>
      <c r="N712" s="129">
        <v>6</v>
      </c>
      <c r="O712" s="124"/>
      <c r="P712" s="130">
        <f t="shared" si="149"/>
        <v>9</v>
      </c>
      <c r="Q712" s="131">
        <f t="shared" si="150"/>
        <v>9</v>
      </c>
    </row>
    <row r="713" spans="1:17" ht="16.5">
      <c r="A713" s="451"/>
      <c r="B713" s="124" t="s">
        <v>409</v>
      </c>
      <c r="C713" s="125"/>
      <c r="D713" s="126" t="str">
        <f t="shared" si="146"/>
        <v>Pieza de 2inX4inX12_Pies</v>
      </c>
      <c r="E713" s="127" t="s">
        <v>137</v>
      </c>
      <c r="F713" s="128">
        <v>1</v>
      </c>
      <c r="G713" s="124"/>
      <c r="H713" s="129">
        <v>1.5</v>
      </c>
      <c r="I713" s="129">
        <v>3.5</v>
      </c>
      <c r="J713" s="132">
        <v>132.66999999999999</v>
      </c>
      <c r="K713" s="129">
        <f t="shared" si="147"/>
        <v>144</v>
      </c>
      <c r="L713" s="130">
        <f t="shared" si="148"/>
        <v>12</v>
      </c>
      <c r="M713" s="129">
        <v>2</v>
      </c>
      <c r="N713" s="129">
        <v>4</v>
      </c>
      <c r="O713" s="124"/>
      <c r="P713" s="130">
        <f t="shared" si="149"/>
        <v>12</v>
      </c>
      <c r="Q713" s="131">
        <f t="shared" si="150"/>
        <v>8</v>
      </c>
    </row>
    <row r="714" spans="1:17" ht="16.5">
      <c r="A714" s="451"/>
      <c r="B714" s="124" t="s">
        <v>391</v>
      </c>
      <c r="C714" s="125"/>
      <c r="D714" s="126" t="str">
        <f t="shared" si="146"/>
        <v>Pieza de 2inX4inX8_Pies</v>
      </c>
      <c r="E714" s="127" t="s">
        <v>137</v>
      </c>
      <c r="F714" s="128">
        <v>11</v>
      </c>
      <c r="G714" s="124"/>
      <c r="H714" s="129">
        <v>1.5</v>
      </c>
      <c r="I714" s="129">
        <v>3.5</v>
      </c>
      <c r="J714" s="129">
        <v>91.34</v>
      </c>
      <c r="K714" s="129">
        <f t="shared" si="147"/>
        <v>96</v>
      </c>
      <c r="L714" s="130">
        <f t="shared" si="148"/>
        <v>8</v>
      </c>
      <c r="M714" s="129">
        <v>2</v>
      </c>
      <c r="N714" s="129">
        <v>4</v>
      </c>
      <c r="O714" s="124"/>
      <c r="P714" s="130">
        <f t="shared" si="149"/>
        <v>8</v>
      </c>
      <c r="Q714" s="131">
        <f t="shared" si="150"/>
        <v>58.666666666666664</v>
      </c>
    </row>
    <row r="715" spans="1:17" ht="16.5">
      <c r="A715" s="451"/>
      <c r="B715" s="185" t="s">
        <v>429</v>
      </c>
      <c r="C715" s="125"/>
      <c r="D715" s="126" t="str">
        <f t="shared" si="146"/>
        <v>Pieza de 2inX6inX11_Pies</v>
      </c>
      <c r="E715" s="127" t="s">
        <v>137</v>
      </c>
      <c r="F715" s="128">
        <v>2</v>
      </c>
      <c r="G715" s="124"/>
      <c r="H715" s="129">
        <v>1.5</v>
      </c>
      <c r="I715" s="129">
        <v>5.5</v>
      </c>
      <c r="J715" s="129">
        <v>127.95</v>
      </c>
      <c r="K715" s="129">
        <f t="shared" si="147"/>
        <v>132</v>
      </c>
      <c r="L715" s="130">
        <f t="shared" si="148"/>
        <v>11</v>
      </c>
      <c r="M715" s="129">
        <v>2</v>
      </c>
      <c r="N715" s="129">
        <v>6</v>
      </c>
      <c r="O715" s="124"/>
      <c r="P715" s="130">
        <f t="shared" si="149"/>
        <v>11</v>
      </c>
      <c r="Q715" s="131">
        <f t="shared" si="150"/>
        <v>22</v>
      </c>
    </row>
    <row r="716" spans="1:17" ht="16.5">
      <c r="A716" s="451"/>
      <c r="B716" s="124" t="s">
        <v>430</v>
      </c>
      <c r="C716" s="125"/>
      <c r="D716" s="126" t="str">
        <f t="shared" si="146"/>
        <v>Pieza de 2inX4inX2_Pies</v>
      </c>
      <c r="E716" s="127" t="s">
        <v>137</v>
      </c>
      <c r="F716" s="128">
        <v>40</v>
      </c>
      <c r="G716" s="124"/>
      <c r="H716" s="129">
        <v>1.5</v>
      </c>
      <c r="I716" s="129">
        <v>3.5</v>
      </c>
      <c r="J716" s="129">
        <v>14.57</v>
      </c>
      <c r="K716" s="129">
        <f t="shared" si="147"/>
        <v>24</v>
      </c>
      <c r="L716" s="130">
        <f t="shared" si="148"/>
        <v>2</v>
      </c>
      <c r="M716" s="129">
        <v>2</v>
      </c>
      <c r="N716" s="129">
        <v>4</v>
      </c>
      <c r="O716" s="124"/>
      <c r="P716" s="130">
        <f t="shared" si="149"/>
        <v>2</v>
      </c>
      <c r="Q716" s="131">
        <f t="shared" si="150"/>
        <v>53.333333333333336</v>
      </c>
    </row>
    <row r="717" spans="1:17" ht="17.25" thickBot="1">
      <c r="A717" s="452"/>
      <c r="B717" s="133" t="s">
        <v>356</v>
      </c>
      <c r="C717" s="134"/>
      <c r="D717" s="135" t="str">
        <f t="shared" si="146"/>
        <v>Pieza de 2inX4inX3_Pies</v>
      </c>
      <c r="E717" s="136" t="s">
        <v>137</v>
      </c>
      <c r="F717" s="137">
        <v>10</v>
      </c>
      <c r="G717" s="133"/>
      <c r="H717" s="138">
        <v>1.5</v>
      </c>
      <c r="I717" s="138">
        <v>3.5</v>
      </c>
      <c r="J717" s="138">
        <v>25.59</v>
      </c>
      <c r="K717" s="138">
        <f t="shared" si="147"/>
        <v>36</v>
      </c>
      <c r="L717" s="139">
        <f t="shared" si="148"/>
        <v>3</v>
      </c>
      <c r="M717" s="138">
        <v>2</v>
      </c>
      <c r="N717" s="138">
        <v>4</v>
      </c>
      <c r="O717" s="133"/>
      <c r="P717" s="139">
        <f t="shared" si="149"/>
        <v>3</v>
      </c>
      <c r="Q717" s="140">
        <f t="shared" si="150"/>
        <v>20</v>
      </c>
    </row>
    <row r="718" spans="1:17" ht="16.5">
      <c r="A718" s="450" t="s">
        <v>437</v>
      </c>
      <c r="B718" s="159" t="s">
        <v>323</v>
      </c>
      <c r="C718" s="117"/>
      <c r="D718" s="118" t="str">
        <f t="shared" si="146"/>
        <v>Pieza de 2inX4inX4_Pies</v>
      </c>
      <c r="E718" s="119" t="s">
        <v>137</v>
      </c>
      <c r="F718" s="120">
        <v>3</v>
      </c>
      <c r="G718" s="116"/>
      <c r="H718" s="121">
        <v>1.5</v>
      </c>
      <c r="I718" s="121">
        <v>3.5</v>
      </c>
      <c r="J718" s="121">
        <v>40.549999999999997</v>
      </c>
      <c r="K718" s="121">
        <f t="shared" si="147"/>
        <v>48</v>
      </c>
      <c r="L718" s="122">
        <f t="shared" si="148"/>
        <v>4</v>
      </c>
      <c r="M718" s="121">
        <v>2</v>
      </c>
      <c r="N718" s="121">
        <v>4</v>
      </c>
      <c r="O718" s="116"/>
      <c r="P718" s="122">
        <f t="shared" si="149"/>
        <v>4</v>
      </c>
      <c r="Q718" s="123">
        <f t="shared" si="150"/>
        <v>8</v>
      </c>
    </row>
    <row r="719" spans="1:17" ht="16.5">
      <c r="A719" s="451"/>
      <c r="B719" s="124" t="s">
        <v>391</v>
      </c>
      <c r="C719" s="125"/>
      <c r="D719" s="126" t="str">
        <f t="shared" si="146"/>
        <v>Pieza de 2inX6inX8_Pies</v>
      </c>
      <c r="E719" s="127" t="s">
        <v>137</v>
      </c>
      <c r="F719" s="128">
        <v>4</v>
      </c>
      <c r="G719" s="124"/>
      <c r="H719" s="129">
        <v>1.5</v>
      </c>
      <c r="I719" s="129">
        <v>3.5</v>
      </c>
      <c r="J719" s="129">
        <v>91.34</v>
      </c>
      <c r="K719" s="129">
        <f t="shared" si="147"/>
        <v>96</v>
      </c>
      <c r="L719" s="130">
        <f t="shared" si="148"/>
        <v>8</v>
      </c>
      <c r="M719" s="129">
        <v>2</v>
      </c>
      <c r="N719" s="129">
        <v>6</v>
      </c>
      <c r="O719" s="124"/>
      <c r="P719" s="130">
        <f t="shared" si="149"/>
        <v>8</v>
      </c>
      <c r="Q719" s="131">
        <f t="shared" si="150"/>
        <v>32</v>
      </c>
    </row>
    <row r="720" spans="1:17" ht="16.5">
      <c r="A720" s="451"/>
      <c r="B720" s="124" t="s">
        <v>430</v>
      </c>
      <c r="C720" s="125"/>
      <c r="D720" s="126" t="str">
        <f t="shared" si="146"/>
        <v>Pieza de 2inX4inX1_Pies</v>
      </c>
      <c r="E720" s="127" t="s">
        <v>137</v>
      </c>
      <c r="F720" s="128">
        <v>8</v>
      </c>
      <c r="G720" s="124"/>
      <c r="H720" s="129">
        <v>1.5</v>
      </c>
      <c r="I720" s="129">
        <v>3.5</v>
      </c>
      <c r="J720" s="132">
        <v>12</v>
      </c>
      <c r="K720" s="129">
        <f t="shared" si="147"/>
        <v>12</v>
      </c>
      <c r="L720" s="130">
        <f t="shared" si="148"/>
        <v>1</v>
      </c>
      <c r="M720" s="129">
        <v>2</v>
      </c>
      <c r="N720" s="129">
        <v>4</v>
      </c>
      <c r="O720" s="124"/>
      <c r="P720" s="130">
        <f t="shared" si="149"/>
        <v>1</v>
      </c>
      <c r="Q720" s="131">
        <f t="shared" si="150"/>
        <v>5.333333333333333</v>
      </c>
    </row>
    <row r="721" spans="1:17" ht="17.25" thickBot="1">
      <c r="A721" s="465"/>
      <c r="B721" s="151" t="s">
        <v>431</v>
      </c>
      <c r="C721" s="152"/>
      <c r="D721" s="153" t="str">
        <f t="shared" ref="D721:D726" si="151">+IF(_xlfn.NUMBERVALUE(O721)=0,CONCATENATE("Pieza de ",M721,"inX",N721,"inX",P721,"_Pies"),CONCATENATE("Rollizo de ",O721,"''ØX",P721,"_Pies"))</f>
        <v>Pieza de 2inX4inX2_Pies</v>
      </c>
      <c r="E721" s="154" t="s">
        <v>137</v>
      </c>
      <c r="F721" s="155">
        <v>4</v>
      </c>
      <c r="G721" s="151"/>
      <c r="H721" s="156">
        <v>1.5</v>
      </c>
      <c r="I721" s="156">
        <v>3.5</v>
      </c>
      <c r="J721" s="156">
        <v>14.57</v>
      </c>
      <c r="K721" s="156">
        <f t="shared" ref="K721:K726" si="152">+L721*12</f>
        <v>24</v>
      </c>
      <c r="L721" s="157">
        <f t="shared" ref="L721:L726" si="153">ROUNDUP(J721/12,0)</f>
        <v>2</v>
      </c>
      <c r="M721" s="156">
        <v>2</v>
      </c>
      <c r="N721" s="156">
        <v>4</v>
      </c>
      <c r="O721" s="151"/>
      <c r="P721" s="157">
        <f t="shared" ref="P721:P726" si="154">+L721</f>
        <v>2</v>
      </c>
      <c r="Q721" s="158">
        <f t="shared" ref="Q721:Q726" si="155">F721*M721*N721*P721/12</f>
        <v>5.333333333333333</v>
      </c>
    </row>
    <row r="722" spans="1:17" ht="16.5">
      <c r="A722" s="450" t="s">
        <v>35</v>
      </c>
      <c r="B722" s="159" t="s">
        <v>323</v>
      </c>
      <c r="C722" s="117"/>
      <c r="D722" s="118" t="str">
        <f t="shared" si="151"/>
        <v>Pieza de 2inX4inX8_Pies</v>
      </c>
      <c r="E722" s="119" t="s">
        <v>137</v>
      </c>
      <c r="F722" s="120">
        <v>3</v>
      </c>
      <c r="G722" s="116"/>
      <c r="H722" s="121">
        <v>1.5</v>
      </c>
      <c r="I722" s="121">
        <v>3.5</v>
      </c>
      <c r="J722" s="121">
        <v>88.58</v>
      </c>
      <c r="K722" s="121">
        <f t="shared" si="152"/>
        <v>96</v>
      </c>
      <c r="L722" s="122">
        <f t="shared" si="153"/>
        <v>8</v>
      </c>
      <c r="M722" s="121">
        <v>2</v>
      </c>
      <c r="N722" s="121">
        <v>4</v>
      </c>
      <c r="O722" s="116"/>
      <c r="P722" s="122">
        <f t="shared" si="154"/>
        <v>8</v>
      </c>
      <c r="Q722" s="123">
        <f t="shared" si="155"/>
        <v>16</v>
      </c>
    </row>
    <row r="723" spans="1:17" ht="16.5">
      <c r="A723" s="451"/>
      <c r="B723" s="160" t="s">
        <v>390</v>
      </c>
      <c r="C723" s="125"/>
      <c r="D723" s="126" t="str">
        <f t="shared" si="151"/>
        <v>Pieza de 2inX6inX4_Pies</v>
      </c>
      <c r="E723" s="127" t="s">
        <v>137</v>
      </c>
      <c r="F723" s="128">
        <v>2</v>
      </c>
      <c r="G723" s="124"/>
      <c r="H723" s="129">
        <v>1.5</v>
      </c>
      <c r="I723" s="129">
        <v>3.5</v>
      </c>
      <c r="J723" s="129">
        <v>42.52</v>
      </c>
      <c r="K723" s="129">
        <f t="shared" si="152"/>
        <v>48</v>
      </c>
      <c r="L723" s="130">
        <f t="shared" si="153"/>
        <v>4</v>
      </c>
      <c r="M723" s="129">
        <v>2</v>
      </c>
      <c r="N723" s="129">
        <v>6</v>
      </c>
      <c r="O723" s="124"/>
      <c r="P723" s="130">
        <f t="shared" si="154"/>
        <v>4</v>
      </c>
      <c r="Q723" s="131">
        <f t="shared" si="155"/>
        <v>8</v>
      </c>
    </row>
    <row r="724" spans="1:17" ht="16.5">
      <c r="A724" s="451"/>
      <c r="B724" s="160" t="s">
        <v>409</v>
      </c>
      <c r="C724" s="125"/>
      <c r="D724" s="126" t="str">
        <f t="shared" si="151"/>
        <v>Pieza de 2inX4inX4_Pies</v>
      </c>
      <c r="E724" s="127" t="s">
        <v>137</v>
      </c>
      <c r="F724" s="128">
        <v>1</v>
      </c>
      <c r="G724" s="124"/>
      <c r="H724" s="129">
        <v>1.5</v>
      </c>
      <c r="I724" s="129">
        <v>3.5</v>
      </c>
      <c r="J724" s="132">
        <v>45.67</v>
      </c>
      <c r="K724" s="129">
        <f t="shared" si="152"/>
        <v>48</v>
      </c>
      <c r="L724" s="130">
        <f t="shared" si="153"/>
        <v>4</v>
      </c>
      <c r="M724" s="129">
        <v>2</v>
      </c>
      <c r="N724" s="129">
        <v>4</v>
      </c>
      <c r="O724" s="124"/>
      <c r="P724" s="130">
        <f t="shared" si="154"/>
        <v>4</v>
      </c>
      <c r="Q724" s="131">
        <f t="shared" si="155"/>
        <v>2.6666666666666665</v>
      </c>
    </row>
    <row r="725" spans="1:17" ht="16.5">
      <c r="A725" s="451"/>
      <c r="B725" s="160" t="s">
        <v>391</v>
      </c>
      <c r="C725" s="125"/>
      <c r="D725" s="126" t="str">
        <f t="shared" si="151"/>
        <v>Pieza de 2inX4inX9_Pies</v>
      </c>
      <c r="E725" s="127" t="s">
        <v>137</v>
      </c>
      <c r="F725" s="128">
        <v>4</v>
      </c>
      <c r="G725" s="124"/>
      <c r="H725" s="129">
        <v>1.5</v>
      </c>
      <c r="I725" s="129">
        <v>3.5</v>
      </c>
      <c r="J725" s="129">
        <v>98.82</v>
      </c>
      <c r="K725" s="129">
        <f t="shared" si="152"/>
        <v>108</v>
      </c>
      <c r="L725" s="130">
        <f t="shared" si="153"/>
        <v>9</v>
      </c>
      <c r="M725" s="129">
        <v>2</v>
      </c>
      <c r="N725" s="129">
        <v>4</v>
      </c>
      <c r="O725" s="124"/>
      <c r="P725" s="130">
        <f t="shared" si="154"/>
        <v>9</v>
      </c>
      <c r="Q725" s="131">
        <f t="shared" si="155"/>
        <v>24</v>
      </c>
    </row>
    <row r="726" spans="1:17" ht="16.5">
      <c r="A726" s="451"/>
      <c r="B726" s="160" t="s">
        <v>429</v>
      </c>
      <c r="C726" s="125"/>
      <c r="D726" s="126" t="str">
        <f t="shared" si="151"/>
        <v>Pieza de 2inX4inX8_Pies</v>
      </c>
      <c r="E726" s="127" t="s">
        <v>137</v>
      </c>
      <c r="F726" s="128">
        <v>8</v>
      </c>
      <c r="G726" s="124"/>
      <c r="H726" s="129">
        <v>1.5</v>
      </c>
      <c r="I726" s="129">
        <v>3.5</v>
      </c>
      <c r="J726" s="129">
        <v>91.34</v>
      </c>
      <c r="K726" s="129">
        <f t="shared" si="152"/>
        <v>96</v>
      </c>
      <c r="L726" s="130">
        <f t="shared" si="153"/>
        <v>8</v>
      </c>
      <c r="M726" s="129">
        <v>2</v>
      </c>
      <c r="N726" s="129">
        <v>4</v>
      </c>
      <c r="O726" s="124"/>
      <c r="P726" s="130">
        <f t="shared" si="154"/>
        <v>8</v>
      </c>
      <c r="Q726" s="131">
        <f t="shared" si="155"/>
        <v>42.666666666666664</v>
      </c>
    </row>
    <row r="727" spans="1:17" ht="16.5">
      <c r="A727" s="451"/>
      <c r="B727" s="160" t="s">
        <v>430</v>
      </c>
      <c r="C727" s="125"/>
      <c r="D727" s="126" t="str">
        <f>+IF(_xlfn.NUMBERVALUE(O727)=0,CONCATENATE("Pieza de ",M727,"inX",N727,"inX",P727,"_Pies"),CONCATENATE("Rollizo de ",O727,"''ØX",P727,"_Pies"))</f>
        <v>Pieza de 2inX4inX1_Pies</v>
      </c>
      <c r="E727" s="127" t="s">
        <v>137</v>
      </c>
      <c r="F727" s="128">
        <v>8</v>
      </c>
      <c r="G727" s="124"/>
      <c r="H727" s="129">
        <v>1.5</v>
      </c>
      <c r="I727" s="129">
        <v>3.5</v>
      </c>
      <c r="J727" s="132">
        <v>12</v>
      </c>
      <c r="K727" s="129">
        <f>+L727*12</f>
        <v>12</v>
      </c>
      <c r="L727" s="130">
        <f>ROUNDUP(J727/12,0)</f>
        <v>1</v>
      </c>
      <c r="M727" s="129">
        <v>2</v>
      </c>
      <c r="N727" s="129">
        <v>4</v>
      </c>
      <c r="O727" s="124"/>
      <c r="P727" s="130">
        <f>+L727</f>
        <v>1</v>
      </c>
      <c r="Q727" s="131">
        <f>F727*M727*N727*P727/12</f>
        <v>5.333333333333333</v>
      </c>
    </row>
    <row r="728" spans="1:17" ht="17.25" thickBot="1">
      <c r="A728" s="452"/>
      <c r="B728" s="161" t="s">
        <v>431</v>
      </c>
      <c r="C728" s="134"/>
      <c r="D728" s="135" t="str">
        <f>+IF(_xlfn.NUMBERVALUE(O728)=0,CONCATENATE("Pieza de ",M728,"inX",N728,"inX",P728,"_Pies"),CONCATENATE("Rollizo de ",O728,"''ØX",P728,"_Pies"))</f>
        <v>Pieza de 2inX4inX2_Pies</v>
      </c>
      <c r="E728" s="136" t="s">
        <v>137</v>
      </c>
      <c r="F728" s="137">
        <v>14</v>
      </c>
      <c r="G728" s="133"/>
      <c r="H728" s="138">
        <v>1.5</v>
      </c>
      <c r="I728" s="138">
        <v>3.5</v>
      </c>
      <c r="J728" s="138">
        <v>14.57</v>
      </c>
      <c r="K728" s="138">
        <f>+L728*12</f>
        <v>24</v>
      </c>
      <c r="L728" s="139">
        <f>ROUNDUP(J728/12,0)</f>
        <v>2</v>
      </c>
      <c r="M728" s="138">
        <v>2</v>
      </c>
      <c r="N728" s="138">
        <v>4</v>
      </c>
      <c r="O728" s="133"/>
      <c r="P728" s="139">
        <f>+L728</f>
        <v>2</v>
      </c>
      <c r="Q728" s="140">
        <f>F728*M728*N728*P728/12</f>
        <v>18.666666666666668</v>
      </c>
    </row>
    <row r="729" spans="1:17" ht="16.5" thickBot="1">
      <c r="A729" s="438" t="s">
        <v>142</v>
      </c>
      <c r="B729" s="439"/>
      <c r="C729" s="439"/>
      <c r="D729" s="439"/>
      <c r="E729" s="439"/>
      <c r="F729" s="440"/>
      <c r="G729" s="441"/>
      <c r="H729" s="442"/>
      <c r="I729" s="442"/>
      <c r="J729" s="442"/>
      <c r="K729" s="442"/>
      <c r="L729" s="443"/>
      <c r="M729" s="441"/>
      <c r="N729" s="442"/>
      <c r="O729" s="442"/>
      <c r="P729" s="443"/>
      <c r="Q729" s="141">
        <f>+SUM(Q730:Q737)</f>
        <v>522.60416666666663</v>
      </c>
    </row>
    <row r="730" spans="1:17" ht="16.5">
      <c r="A730" s="453"/>
      <c r="B730" s="159" t="s">
        <v>438</v>
      </c>
      <c r="C730" s="117"/>
      <c r="D730" s="118" t="str">
        <f t="shared" ref="D730:D737" si="156">+IF(_xlfn.NUMBERVALUE(O730)=0,CONCATENATE("Pieza de ",M730,"inX",N730,"inX",P730,"_Pies"),CONCATENATE("Rollizo de ",O730,"''ØX",P730,"_Pies"))</f>
        <v>Pieza de 2inX6inX15_Pies</v>
      </c>
      <c r="E730" s="119" t="s">
        <v>137</v>
      </c>
      <c r="F730" s="120">
        <v>1</v>
      </c>
      <c r="G730" s="116"/>
      <c r="H730" s="121">
        <v>1.5</v>
      </c>
      <c r="I730" s="121">
        <v>5.5</v>
      </c>
      <c r="J730" s="121">
        <v>168.11</v>
      </c>
      <c r="K730" s="121">
        <f t="shared" ref="K730:K737" si="157">+L730*12</f>
        <v>180</v>
      </c>
      <c r="L730" s="122">
        <f t="shared" ref="L730:L737" si="158">ROUNDUP(J730/12,0)</f>
        <v>15</v>
      </c>
      <c r="M730" s="121">
        <v>2</v>
      </c>
      <c r="N730" s="121">
        <v>6</v>
      </c>
      <c r="O730" s="116"/>
      <c r="P730" s="122">
        <f t="shared" ref="P730:P737" si="159">+L730</f>
        <v>15</v>
      </c>
      <c r="Q730" s="123">
        <f t="shared" ref="Q730:Q737" si="160">F730*M730*N730*P730/12</f>
        <v>15</v>
      </c>
    </row>
    <row r="731" spans="1:17" ht="16.5">
      <c r="A731" s="455"/>
      <c r="B731" s="186" t="s">
        <v>439</v>
      </c>
      <c r="C731" s="143"/>
      <c r="D731" s="144" t="str">
        <f t="shared" si="156"/>
        <v>Pieza de 2inX6inX23_Pies</v>
      </c>
      <c r="E731" s="145" t="s">
        <v>137</v>
      </c>
      <c r="F731" s="146">
        <v>10</v>
      </c>
      <c r="G731" s="142"/>
      <c r="H731" s="147">
        <v>1.5</v>
      </c>
      <c r="I731" s="147">
        <v>5.5</v>
      </c>
      <c r="J731" s="147">
        <v>266.54000000000002</v>
      </c>
      <c r="K731" s="147">
        <f t="shared" si="157"/>
        <v>276</v>
      </c>
      <c r="L731" s="148">
        <f t="shared" si="158"/>
        <v>23</v>
      </c>
      <c r="M731" s="147">
        <v>2</v>
      </c>
      <c r="N731" s="147">
        <v>6</v>
      </c>
      <c r="O731" s="142"/>
      <c r="P731" s="148">
        <f t="shared" si="159"/>
        <v>23</v>
      </c>
      <c r="Q731" s="150">
        <f t="shared" si="160"/>
        <v>230</v>
      </c>
    </row>
    <row r="732" spans="1:17" ht="16.5">
      <c r="A732" s="455"/>
      <c r="B732" s="186" t="s">
        <v>400</v>
      </c>
      <c r="C732" s="143"/>
      <c r="D732" s="144" t="str">
        <f t="shared" si="156"/>
        <v>Pieza de 2inX6inX10_Pies</v>
      </c>
      <c r="E732" s="145" t="s">
        <v>137</v>
      </c>
      <c r="F732" s="146">
        <v>10</v>
      </c>
      <c r="G732" s="142"/>
      <c r="H732" s="147">
        <v>1.5</v>
      </c>
      <c r="I732" s="147">
        <v>5.5</v>
      </c>
      <c r="J732" s="147">
        <v>114.96</v>
      </c>
      <c r="K732" s="147">
        <f t="shared" si="157"/>
        <v>120</v>
      </c>
      <c r="L732" s="148">
        <f t="shared" si="158"/>
        <v>10</v>
      </c>
      <c r="M732" s="147">
        <v>2</v>
      </c>
      <c r="N732" s="147">
        <v>6</v>
      </c>
      <c r="O732" s="142"/>
      <c r="P732" s="148">
        <f t="shared" si="159"/>
        <v>10</v>
      </c>
      <c r="Q732" s="150">
        <f t="shared" si="160"/>
        <v>100</v>
      </c>
    </row>
    <row r="733" spans="1:17" ht="16.5">
      <c r="A733" s="455"/>
      <c r="B733" s="186" t="s">
        <v>440</v>
      </c>
      <c r="C733" s="143"/>
      <c r="D733" s="144" t="str">
        <f t="shared" si="156"/>
        <v>Pieza de 2,5inX2,5inX13_Pies</v>
      </c>
      <c r="E733" s="145" t="s">
        <v>137</v>
      </c>
      <c r="F733" s="146">
        <v>7</v>
      </c>
      <c r="G733" s="142"/>
      <c r="H733" s="147">
        <v>2</v>
      </c>
      <c r="I733" s="147">
        <v>2</v>
      </c>
      <c r="J733" s="147">
        <v>150.38999999999999</v>
      </c>
      <c r="K733" s="147">
        <f t="shared" si="157"/>
        <v>156</v>
      </c>
      <c r="L733" s="148">
        <f t="shared" si="158"/>
        <v>13</v>
      </c>
      <c r="M733" s="147">
        <v>2.5</v>
      </c>
      <c r="N733" s="147">
        <v>2.5</v>
      </c>
      <c r="O733" s="142"/>
      <c r="P733" s="148">
        <f t="shared" si="159"/>
        <v>13</v>
      </c>
      <c r="Q733" s="150">
        <f t="shared" si="160"/>
        <v>47.395833333333336</v>
      </c>
    </row>
    <row r="734" spans="1:17" ht="16.5">
      <c r="A734" s="455"/>
      <c r="B734" s="186" t="s">
        <v>441</v>
      </c>
      <c r="C734" s="143"/>
      <c r="D734" s="144" t="str">
        <f t="shared" si="156"/>
        <v>Pieza de 2,5inX2,5inX10_Pies</v>
      </c>
      <c r="E734" s="145" t="s">
        <v>137</v>
      </c>
      <c r="F734" s="146">
        <v>11</v>
      </c>
      <c r="G734" s="142"/>
      <c r="H734" s="147">
        <v>2</v>
      </c>
      <c r="I734" s="147">
        <v>2</v>
      </c>
      <c r="J734" s="147">
        <v>115.35</v>
      </c>
      <c r="K734" s="147">
        <f t="shared" si="157"/>
        <v>120</v>
      </c>
      <c r="L734" s="148">
        <f t="shared" si="158"/>
        <v>10</v>
      </c>
      <c r="M734" s="147">
        <v>2.5</v>
      </c>
      <c r="N734" s="147">
        <v>2.5</v>
      </c>
      <c r="O734" s="142"/>
      <c r="P734" s="148">
        <f t="shared" si="159"/>
        <v>10</v>
      </c>
      <c r="Q734" s="150">
        <f t="shared" si="160"/>
        <v>57.291666666666664</v>
      </c>
    </row>
    <row r="735" spans="1:17" ht="16.5">
      <c r="A735" s="455"/>
      <c r="B735" s="186" t="s">
        <v>442</v>
      </c>
      <c r="C735" s="143"/>
      <c r="D735" s="144" t="str">
        <f t="shared" si="156"/>
        <v>Pieza de 2,5inX2,5inX10_Pies</v>
      </c>
      <c r="E735" s="145" t="s">
        <v>137</v>
      </c>
      <c r="F735" s="146">
        <v>4</v>
      </c>
      <c r="G735" s="142"/>
      <c r="H735" s="147">
        <v>2</v>
      </c>
      <c r="I735" s="147">
        <v>2</v>
      </c>
      <c r="J735" s="147">
        <v>116.93</v>
      </c>
      <c r="K735" s="147">
        <f t="shared" si="157"/>
        <v>120</v>
      </c>
      <c r="L735" s="148">
        <f t="shared" si="158"/>
        <v>10</v>
      </c>
      <c r="M735" s="147">
        <v>2.5</v>
      </c>
      <c r="N735" s="147">
        <v>2.5</v>
      </c>
      <c r="O735" s="142"/>
      <c r="P735" s="148">
        <f t="shared" si="159"/>
        <v>10</v>
      </c>
      <c r="Q735" s="150">
        <f t="shared" si="160"/>
        <v>20.833333333333332</v>
      </c>
    </row>
    <row r="736" spans="1:17" ht="16.5">
      <c r="A736" s="455"/>
      <c r="B736" s="142" t="s">
        <v>405</v>
      </c>
      <c r="C736" s="143"/>
      <c r="D736" s="144" t="str">
        <f t="shared" si="156"/>
        <v>Pieza de 2,5inX2,5inX10_Pies</v>
      </c>
      <c r="E736" s="145" t="s">
        <v>137</v>
      </c>
      <c r="F736" s="146">
        <v>5</v>
      </c>
      <c r="G736" s="142"/>
      <c r="H736" s="147">
        <v>2</v>
      </c>
      <c r="I736" s="147">
        <v>2</v>
      </c>
      <c r="J736" s="147">
        <v>116.55</v>
      </c>
      <c r="K736" s="147">
        <f t="shared" si="157"/>
        <v>120</v>
      </c>
      <c r="L736" s="148">
        <f t="shared" si="158"/>
        <v>10</v>
      </c>
      <c r="M736" s="147">
        <v>2.5</v>
      </c>
      <c r="N736" s="147">
        <v>2.5</v>
      </c>
      <c r="O736" s="142"/>
      <c r="P736" s="148">
        <f t="shared" si="159"/>
        <v>10</v>
      </c>
      <c r="Q736" s="150">
        <f t="shared" si="160"/>
        <v>26.041666666666668</v>
      </c>
    </row>
    <row r="737" spans="1:17" ht="17.25" thickBot="1">
      <c r="A737" s="454"/>
      <c r="B737" s="166" t="s">
        <v>406</v>
      </c>
      <c r="C737" s="167"/>
      <c r="D737" s="168" t="str">
        <f t="shared" si="156"/>
        <v>Pieza de 2,5inX2,5inX10_Pies</v>
      </c>
      <c r="E737" s="169" t="s">
        <v>137</v>
      </c>
      <c r="F737" s="170">
        <v>5</v>
      </c>
      <c r="G737" s="166"/>
      <c r="H737" s="171">
        <v>2</v>
      </c>
      <c r="I737" s="171">
        <v>2</v>
      </c>
      <c r="J737" s="171">
        <v>110.63</v>
      </c>
      <c r="K737" s="171">
        <f t="shared" si="157"/>
        <v>120</v>
      </c>
      <c r="L737" s="172">
        <f t="shared" si="158"/>
        <v>10</v>
      </c>
      <c r="M737" s="171">
        <v>2.5</v>
      </c>
      <c r="N737" s="171">
        <v>2.5</v>
      </c>
      <c r="O737" s="166"/>
      <c r="P737" s="172">
        <f t="shared" si="159"/>
        <v>10</v>
      </c>
      <c r="Q737" s="173">
        <f t="shared" si="160"/>
        <v>26.041666666666668</v>
      </c>
    </row>
    <row r="738" spans="1:17" ht="16.5" thickBot="1">
      <c r="A738" s="419" t="s">
        <v>7</v>
      </c>
      <c r="B738" s="420"/>
      <c r="C738" s="420"/>
      <c r="D738" s="420"/>
      <c r="E738" s="420"/>
      <c r="F738" s="421"/>
      <c r="G738" s="422"/>
      <c r="H738" s="423"/>
      <c r="I738" s="423"/>
      <c r="J738" s="423"/>
      <c r="K738" s="423"/>
      <c r="L738" s="424"/>
      <c r="M738" s="423"/>
      <c r="N738" s="423"/>
      <c r="O738" s="423"/>
      <c r="P738" s="423"/>
      <c r="Q738" s="114">
        <f>+Q739+Q745+Q752</f>
        <v>439.66666666666663</v>
      </c>
    </row>
    <row r="739" spans="1:17" ht="16.5" thickBot="1">
      <c r="A739" s="444" t="s">
        <v>443</v>
      </c>
      <c r="B739" s="445"/>
      <c r="C739" s="445"/>
      <c r="D739" s="445"/>
      <c r="E739" s="445"/>
      <c r="F739" s="446"/>
      <c r="G739" s="447"/>
      <c r="H739" s="448"/>
      <c r="I739" s="448"/>
      <c r="J739" s="448"/>
      <c r="K739" s="448"/>
      <c r="L739" s="449"/>
      <c r="M739" s="447"/>
      <c r="N739" s="448"/>
      <c r="O739" s="448"/>
      <c r="P739" s="449"/>
      <c r="Q739" s="115">
        <f>+SUM(Q740:Q744)</f>
        <v>211</v>
      </c>
    </row>
    <row r="740" spans="1:17" ht="16.5">
      <c r="A740" s="467"/>
      <c r="B740" s="159" t="s">
        <v>311</v>
      </c>
      <c r="C740" s="117"/>
      <c r="D740" s="118" t="str">
        <f>+IF(_xlfn.NUMBERVALUE(O740)=0,CONCATENATE("Pieza de ",M740,"inX",N740,"inX",P740,"_Pies"),CONCATENATE("Rollizo de ",O740,"''ØX",P740,"_Pies"))</f>
        <v>Pieza de 2inX6inX11_Pies</v>
      </c>
      <c r="E740" s="119" t="s">
        <v>137</v>
      </c>
      <c r="F740" s="120">
        <v>5</v>
      </c>
      <c r="G740" s="116"/>
      <c r="H740" s="121">
        <v>1.5</v>
      </c>
      <c r="I740" s="121">
        <v>5.5</v>
      </c>
      <c r="J740" s="121">
        <v>127.95</v>
      </c>
      <c r="K740" s="121">
        <f>+L740*12</f>
        <v>132</v>
      </c>
      <c r="L740" s="122">
        <f>ROUNDUP(J740/12,0)</f>
        <v>11</v>
      </c>
      <c r="M740" s="121">
        <v>2</v>
      </c>
      <c r="N740" s="121">
        <v>6</v>
      </c>
      <c r="O740" s="116"/>
      <c r="P740" s="122">
        <f>+L740</f>
        <v>11</v>
      </c>
      <c r="Q740" s="123">
        <f>F740*M740*N740*P740/12</f>
        <v>55</v>
      </c>
    </row>
    <row r="741" spans="1:17" ht="16.5">
      <c r="A741" s="468"/>
      <c r="B741" s="160" t="s">
        <v>312</v>
      </c>
      <c r="C741" s="125"/>
      <c r="D741" s="126" t="str">
        <f>+IF(_xlfn.NUMBERVALUE(O741)=0,CONCATENATE("Pieza de ",M741,"inX",N741,"inX",P741,"_Pies"),CONCATENATE("Rollizo de ",O741,"''ØX",P741,"_Pies"))</f>
        <v>Pieza de 2inX6inX10_Pies</v>
      </c>
      <c r="E741" s="127" t="s">
        <v>137</v>
      </c>
      <c r="F741" s="128">
        <v>6</v>
      </c>
      <c r="G741" s="124"/>
      <c r="H741" s="129">
        <v>1.5</v>
      </c>
      <c r="I741" s="129">
        <v>5.5</v>
      </c>
      <c r="J741" s="129">
        <v>112.6</v>
      </c>
      <c r="K741" s="129">
        <f>+L741*12</f>
        <v>120</v>
      </c>
      <c r="L741" s="130">
        <f>ROUNDUP(J741/12,0)</f>
        <v>10</v>
      </c>
      <c r="M741" s="129">
        <v>2</v>
      </c>
      <c r="N741" s="129">
        <v>6</v>
      </c>
      <c r="O741" s="124"/>
      <c r="P741" s="130">
        <f>+L741</f>
        <v>10</v>
      </c>
      <c r="Q741" s="131">
        <f>F741*M741*N741*P741/12</f>
        <v>60</v>
      </c>
    </row>
    <row r="742" spans="1:17" ht="16.5">
      <c r="A742" s="468"/>
      <c r="B742" s="160" t="s">
        <v>314</v>
      </c>
      <c r="C742" s="125"/>
      <c r="D742" s="126" t="str">
        <f>+IF(_xlfn.NUMBERVALUE(O742)=0,CONCATENATE("Pieza de ",M742,"inX",N742,"inX",P742,"_Pies"),CONCATENATE("Rollizo de ",O742,"''ØX",P742,"_Pies"))</f>
        <v>Pieza de 2inX6inX10_Pies</v>
      </c>
      <c r="E742" s="127" t="s">
        <v>137</v>
      </c>
      <c r="F742" s="128">
        <v>4</v>
      </c>
      <c r="G742" s="124"/>
      <c r="H742" s="129">
        <v>1.5</v>
      </c>
      <c r="I742" s="129">
        <v>5.5</v>
      </c>
      <c r="J742" s="129">
        <v>112.6</v>
      </c>
      <c r="K742" s="129">
        <f>+L742*12</f>
        <v>120</v>
      </c>
      <c r="L742" s="130">
        <f>ROUNDUP(J742/12,0)</f>
        <v>10</v>
      </c>
      <c r="M742" s="129">
        <v>2</v>
      </c>
      <c r="N742" s="129">
        <v>6</v>
      </c>
      <c r="O742" s="124"/>
      <c r="P742" s="130">
        <f>+L742</f>
        <v>10</v>
      </c>
      <c r="Q742" s="131">
        <f>F742*M742*N742*P742/12</f>
        <v>40</v>
      </c>
    </row>
    <row r="743" spans="1:17" ht="16.5">
      <c r="A743" s="468"/>
      <c r="B743" s="160" t="s">
        <v>421</v>
      </c>
      <c r="C743" s="125"/>
      <c r="D743" s="126" t="str">
        <f>+IF(_xlfn.NUMBERVALUE(O743)=0,CONCATENATE("Pieza de ",M743,"inX",N743,"inX",P743,"_Pies"),CONCATENATE("Rollizo de ",O743,"''ØX",P743,"_Pies"))</f>
        <v>Pieza de 2inX2inX10_Pies</v>
      </c>
      <c r="E743" s="127" t="s">
        <v>137</v>
      </c>
      <c r="F743" s="128">
        <v>8</v>
      </c>
      <c r="G743" s="124"/>
      <c r="H743" s="129">
        <v>1.5</v>
      </c>
      <c r="I743" s="129">
        <v>1.5</v>
      </c>
      <c r="J743" s="129">
        <v>112.6</v>
      </c>
      <c r="K743" s="129">
        <f>+L743*12</f>
        <v>120</v>
      </c>
      <c r="L743" s="130">
        <f>ROUNDUP(J743/12,0)</f>
        <v>10</v>
      </c>
      <c r="M743" s="129">
        <v>2</v>
      </c>
      <c r="N743" s="129">
        <v>2</v>
      </c>
      <c r="O743" s="124"/>
      <c r="P743" s="130">
        <f>+L743</f>
        <v>10</v>
      </c>
      <c r="Q743" s="131">
        <f>F743*M743*N743*P743/12</f>
        <v>26.666666666666668</v>
      </c>
    </row>
    <row r="744" spans="1:17" ht="17.25" thickBot="1">
      <c r="A744" s="469"/>
      <c r="B744" s="161" t="s">
        <v>422</v>
      </c>
      <c r="C744" s="134"/>
      <c r="D744" s="135" t="str">
        <f>+IF(_xlfn.NUMBERVALUE(O744)=0,CONCATENATE("Pieza de ",M744,"inX",N744,"inX",P744,"_Pies"),CONCATENATE("Rollizo de ",O744,"''ØX",P744,"_Pies"))</f>
        <v>Pieza de 2inX2inX11_Pies</v>
      </c>
      <c r="E744" s="136" t="s">
        <v>137</v>
      </c>
      <c r="F744" s="137">
        <v>8</v>
      </c>
      <c r="G744" s="133"/>
      <c r="H744" s="138">
        <v>1.5</v>
      </c>
      <c r="I744" s="138">
        <v>1.5</v>
      </c>
      <c r="J744" s="138">
        <v>127.96</v>
      </c>
      <c r="K744" s="138">
        <f>+L744*12</f>
        <v>132</v>
      </c>
      <c r="L744" s="139">
        <f>ROUNDUP(J744/12,0)</f>
        <v>11</v>
      </c>
      <c r="M744" s="138">
        <v>2</v>
      </c>
      <c r="N744" s="138">
        <v>2</v>
      </c>
      <c r="O744" s="133"/>
      <c r="P744" s="139">
        <f>+L744</f>
        <v>11</v>
      </c>
      <c r="Q744" s="140">
        <f>F744*M744*N744*P744/12</f>
        <v>29.333333333333332</v>
      </c>
    </row>
    <row r="745" spans="1:17" ht="16.5" thickBot="1">
      <c r="A745" s="444" t="s">
        <v>444</v>
      </c>
      <c r="B745" s="445"/>
      <c r="C745" s="445"/>
      <c r="D745" s="445"/>
      <c r="E745" s="445"/>
      <c r="F745" s="446"/>
      <c r="G745" s="447"/>
      <c r="H745" s="448"/>
      <c r="I745" s="448"/>
      <c r="J745" s="448"/>
      <c r="K745" s="448"/>
      <c r="L745" s="449"/>
      <c r="M745" s="447"/>
      <c r="N745" s="448"/>
      <c r="O745" s="448"/>
      <c r="P745" s="449"/>
      <c r="Q745" s="115">
        <f>+SUM(Q746:Q751)</f>
        <v>122</v>
      </c>
    </row>
    <row r="746" spans="1:17" ht="16.5">
      <c r="A746" s="467"/>
      <c r="B746" s="159" t="s">
        <v>311</v>
      </c>
      <c r="C746" s="117"/>
      <c r="D746" s="118" t="str">
        <f t="shared" ref="D746:D751" si="161">+IF(_xlfn.NUMBERVALUE(O746)=0,CONCATENATE("Pieza de ",M746,"inX",N746,"inX",P746,"_Pies"),CONCATENATE("Rollizo de ",O746,"''ØX",P746,"_Pies"))</f>
        <v>Pieza de 2inX6inX9_Pies</v>
      </c>
      <c r="E746" s="119" t="s">
        <v>137</v>
      </c>
      <c r="F746" s="120">
        <v>3</v>
      </c>
      <c r="G746" s="116"/>
      <c r="H746" s="121">
        <v>1.5</v>
      </c>
      <c r="I746" s="121">
        <v>5.5</v>
      </c>
      <c r="J746" s="121">
        <v>100</v>
      </c>
      <c r="K746" s="121">
        <f t="shared" ref="K746:K751" si="162">+L746*12</f>
        <v>108</v>
      </c>
      <c r="L746" s="122">
        <f t="shared" ref="L746:L751" si="163">ROUNDUP(J746/12,0)</f>
        <v>9</v>
      </c>
      <c r="M746" s="121">
        <v>2</v>
      </c>
      <c r="N746" s="121">
        <v>6</v>
      </c>
      <c r="O746" s="116"/>
      <c r="P746" s="122">
        <f t="shared" ref="P746:P751" si="164">+L746</f>
        <v>9</v>
      </c>
      <c r="Q746" s="123">
        <f t="shared" ref="Q746:Q751" si="165">F746*M746*N746*P746/12</f>
        <v>27</v>
      </c>
    </row>
    <row r="747" spans="1:17" ht="16.5">
      <c r="A747" s="468"/>
      <c r="B747" s="160" t="s">
        <v>312</v>
      </c>
      <c r="C747" s="125"/>
      <c r="D747" s="126" t="str">
        <f t="shared" si="161"/>
        <v>Pieza de 2inX6inX6_Pies</v>
      </c>
      <c r="E747" s="127" t="s">
        <v>137</v>
      </c>
      <c r="F747" s="128">
        <v>6</v>
      </c>
      <c r="G747" s="124"/>
      <c r="H747" s="129">
        <v>1.5</v>
      </c>
      <c r="I747" s="129">
        <v>5.5</v>
      </c>
      <c r="J747" s="129">
        <v>70.47</v>
      </c>
      <c r="K747" s="129">
        <f t="shared" si="162"/>
        <v>72</v>
      </c>
      <c r="L747" s="130">
        <f t="shared" si="163"/>
        <v>6</v>
      </c>
      <c r="M747" s="129">
        <v>2</v>
      </c>
      <c r="N747" s="129">
        <v>6</v>
      </c>
      <c r="O747" s="124"/>
      <c r="P747" s="130">
        <f t="shared" si="164"/>
        <v>6</v>
      </c>
      <c r="Q747" s="131">
        <f t="shared" si="165"/>
        <v>36</v>
      </c>
    </row>
    <row r="748" spans="1:17" ht="16.5">
      <c r="A748" s="468"/>
      <c r="B748" s="160" t="s">
        <v>314</v>
      </c>
      <c r="C748" s="125"/>
      <c r="D748" s="126" t="str">
        <f t="shared" si="161"/>
        <v>Pieza de 2inX6inX6_Pies</v>
      </c>
      <c r="E748" s="127" t="s">
        <v>137</v>
      </c>
      <c r="F748" s="128">
        <v>4</v>
      </c>
      <c r="G748" s="124"/>
      <c r="H748" s="129">
        <v>1.5</v>
      </c>
      <c r="I748" s="129">
        <v>5.5</v>
      </c>
      <c r="J748" s="129">
        <v>70.47</v>
      </c>
      <c r="K748" s="129">
        <f t="shared" si="162"/>
        <v>72</v>
      </c>
      <c r="L748" s="130">
        <f t="shared" si="163"/>
        <v>6</v>
      </c>
      <c r="M748" s="129">
        <v>2</v>
      </c>
      <c r="N748" s="129">
        <v>6</v>
      </c>
      <c r="O748" s="124"/>
      <c r="P748" s="130">
        <f t="shared" si="164"/>
        <v>6</v>
      </c>
      <c r="Q748" s="131">
        <f t="shared" si="165"/>
        <v>24</v>
      </c>
    </row>
    <row r="749" spans="1:17" ht="16.5">
      <c r="A749" s="468"/>
      <c r="B749" s="160" t="s">
        <v>313</v>
      </c>
      <c r="C749" s="125"/>
      <c r="D749" s="126" t="str">
        <f>+IF(_xlfn.NUMBERVALUE(O749)=0,CONCATENATE("Pieza de ",M749,"inX",N749,"inX",P749,"_Pies"),CONCATENATE("Rollizo de ",O749,"''ØX",P749,"_Pies"))</f>
        <v>Pieza de 2inX6inX9_Pies</v>
      </c>
      <c r="E749" s="127" t="s">
        <v>137</v>
      </c>
      <c r="F749" s="128">
        <v>2</v>
      </c>
      <c r="G749" s="124"/>
      <c r="H749" s="129">
        <v>1.5</v>
      </c>
      <c r="I749" s="129">
        <v>5.5</v>
      </c>
      <c r="J749" s="129">
        <v>100</v>
      </c>
      <c r="K749" s="129">
        <f>+L749*12</f>
        <v>108</v>
      </c>
      <c r="L749" s="130">
        <f>ROUNDUP(J749/12,0)</f>
        <v>9</v>
      </c>
      <c r="M749" s="129">
        <v>2</v>
      </c>
      <c r="N749" s="129">
        <v>6</v>
      </c>
      <c r="O749" s="124"/>
      <c r="P749" s="130">
        <f>+L749</f>
        <v>9</v>
      </c>
      <c r="Q749" s="131">
        <f t="shared" si="165"/>
        <v>18</v>
      </c>
    </row>
    <row r="750" spans="1:17" ht="16.5">
      <c r="A750" s="468"/>
      <c r="B750" s="160" t="s">
        <v>421</v>
      </c>
      <c r="C750" s="125"/>
      <c r="D750" s="126" t="str">
        <f t="shared" si="161"/>
        <v>Pieza de 2inX2inX6_Pies</v>
      </c>
      <c r="E750" s="127" t="s">
        <v>137</v>
      </c>
      <c r="F750" s="128">
        <v>4</v>
      </c>
      <c r="G750" s="124"/>
      <c r="H750" s="129">
        <v>1.5</v>
      </c>
      <c r="I750" s="129">
        <v>1.5</v>
      </c>
      <c r="J750" s="129">
        <v>70.47</v>
      </c>
      <c r="K750" s="129">
        <f t="shared" si="162"/>
        <v>72</v>
      </c>
      <c r="L750" s="130">
        <f t="shared" si="163"/>
        <v>6</v>
      </c>
      <c r="M750" s="129">
        <v>2</v>
      </c>
      <c r="N750" s="129">
        <v>2</v>
      </c>
      <c r="O750" s="124"/>
      <c r="P750" s="130">
        <f t="shared" si="164"/>
        <v>6</v>
      </c>
      <c r="Q750" s="131">
        <f t="shared" si="165"/>
        <v>8</v>
      </c>
    </row>
    <row r="751" spans="1:17" ht="17.25" thickBot="1">
      <c r="A751" s="469"/>
      <c r="B751" s="161" t="s">
        <v>422</v>
      </c>
      <c r="C751" s="134"/>
      <c r="D751" s="135" t="str">
        <f t="shared" si="161"/>
        <v>Pieza de 2inX2inX9_Pies</v>
      </c>
      <c r="E751" s="136" t="s">
        <v>137</v>
      </c>
      <c r="F751" s="137">
        <v>3</v>
      </c>
      <c r="G751" s="133"/>
      <c r="H751" s="138">
        <v>1.5</v>
      </c>
      <c r="I751" s="138">
        <v>1.5</v>
      </c>
      <c r="J751" s="138">
        <v>100</v>
      </c>
      <c r="K751" s="138">
        <f t="shared" si="162"/>
        <v>108</v>
      </c>
      <c r="L751" s="139">
        <f t="shared" si="163"/>
        <v>9</v>
      </c>
      <c r="M751" s="138">
        <v>2</v>
      </c>
      <c r="N751" s="138">
        <v>2</v>
      </c>
      <c r="O751" s="133"/>
      <c r="P751" s="139">
        <f t="shared" si="164"/>
        <v>9</v>
      </c>
      <c r="Q751" s="140">
        <f t="shared" si="165"/>
        <v>9</v>
      </c>
    </row>
    <row r="752" spans="1:17" ht="16.5" thickBot="1">
      <c r="A752" s="444" t="s">
        <v>445</v>
      </c>
      <c r="B752" s="445"/>
      <c r="C752" s="445"/>
      <c r="D752" s="445"/>
      <c r="E752" s="445"/>
      <c r="F752" s="446"/>
      <c r="G752" s="447"/>
      <c r="H752" s="448"/>
      <c r="I752" s="448"/>
      <c r="J752" s="448"/>
      <c r="K752" s="448"/>
      <c r="L752" s="449"/>
      <c r="M752" s="447"/>
      <c r="N752" s="448"/>
      <c r="O752" s="448"/>
      <c r="P752" s="449"/>
      <c r="Q752" s="115">
        <f>+SUM(Q753:Q764)</f>
        <v>106.66666666666666</v>
      </c>
    </row>
    <row r="753" spans="1:17" ht="16.5">
      <c r="A753" s="467"/>
      <c r="B753" s="159" t="s">
        <v>311</v>
      </c>
      <c r="C753" s="117"/>
      <c r="D753" s="118" t="str">
        <f t="shared" ref="D753:D763" si="166">+IF(_xlfn.NUMBERVALUE(O753)=0,CONCATENATE("Pieza de ",M753,"inX",N753,"inX",P753,"_Pies"),CONCATENATE("Rollizo de ",O753,"''ØX",P753,"_Pies"))</f>
        <v>Pieza de 2inX6inX4_Pies</v>
      </c>
      <c r="E753" s="119" t="s">
        <v>137</v>
      </c>
      <c r="F753" s="120">
        <v>1</v>
      </c>
      <c r="G753" s="116"/>
      <c r="H753" s="121">
        <v>1.5</v>
      </c>
      <c r="I753" s="121">
        <v>5.5</v>
      </c>
      <c r="J753" s="121">
        <v>46.06</v>
      </c>
      <c r="K753" s="121">
        <f t="shared" ref="K753:K763" si="167">+L753*12</f>
        <v>48</v>
      </c>
      <c r="L753" s="122">
        <f t="shared" ref="L753:L763" si="168">ROUNDUP(J753/12,0)</f>
        <v>4</v>
      </c>
      <c r="M753" s="121">
        <v>2</v>
      </c>
      <c r="N753" s="121">
        <v>6</v>
      </c>
      <c r="O753" s="116"/>
      <c r="P753" s="122">
        <f t="shared" ref="P753:P763" si="169">+L753</f>
        <v>4</v>
      </c>
      <c r="Q753" s="123">
        <f t="shared" ref="Q753:Q759" si="170">F753*M753*N753*P753/12</f>
        <v>4</v>
      </c>
    </row>
    <row r="754" spans="1:17" ht="16.5">
      <c r="A754" s="468"/>
      <c r="B754" s="160" t="s">
        <v>446</v>
      </c>
      <c r="C754" s="125"/>
      <c r="D754" s="126" t="str">
        <f>+IF(_xlfn.NUMBERVALUE(O754)=0,CONCATENATE("Pieza de ",M754,"inX",N754,"inX",P754,"_Pies"),CONCATENATE("Rollizo de ",O754,"''ØX",P754,"_Pies"))</f>
        <v>Pieza de 2inX6inX8_Pies</v>
      </c>
      <c r="E754" s="127" t="s">
        <v>137</v>
      </c>
      <c r="F754" s="128">
        <v>2</v>
      </c>
      <c r="G754" s="124"/>
      <c r="H754" s="129">
        <v>1.5</v>
      </c>
      <c r="I754" s="129">
        <v>5.5</v>
      </c>
      <c r="J754" s="129">
        <v>92.52</v>
      </c>
      <c r="K754" s="129">
        <f>+L754*12</f>
        <v>96</v>
      </c>
      <c r="L754" s="130">
        <f>ROUNDUP(J754/12,0)</f>
        <v>8</v>
      </c>
      <c r="M754" s="129">
        <v>2</v>
      </c>
      <c r="N754" s="129">
        <v>6</v>
      </c>
      <c r="O754" s="124"/>
      <c r="P754" s="130">
        <f>+L754</f>
        <v>8</v>
      </c>
      <c r="Q754" s="131">
        <f>F754*M754*N754*P754/12</f>
        <v>16</v>
      </c>
    </row>
    <row r="755" spans="1:17" ht="16.5">
      <c r="A755" s="468"/>
      <c r="B755" s="160" t="s">
        <v>312</v>
      </c>
      <c r="C755" s="125"/>
      <c r="D755" s="126" t="str">
        <f t="shared" si="166"/>
        <v>Pieza de 2inX6inX9_Pies</v>
      </c>
      <c r="E755" s="127" t="s">
        <v>137</v>
      </c>
      <c r="F755" s="128">
        <v>3</v>
      </c>
      <c r="G755" s="124"/>
      <c r="H755" s="129">
        <v>1.5</v>
      </c>
      <c r="I755" s="129">
        <v>5.5</v>
      </c>
      <c r="J755" s="129">
        <v>96.46</v>
      </c>
      <c r="K755" s="129">
        <f t="shared" si="167"/>
        <v>108</v>
      </c>
      <c r="L755" s="130">
        <f t="shared" si="168"/>
        <v>9</v>
      </c>
      <c r="M755" s="129">
        <v>2</v>
      </c>
      <c r="N755" s="129">
        <v>6</v>
      </c>
      <c r="O755" s="124"/>
      <c r="P755" s="130">
        <f t="shared" si="169"/>
        <v>9</v>
      </c>
      <c r="Q755" s="131">
        <f t="shared" si="170"/>
        <v>27</v>
      </c>
    </row>
    <row r="756" spans="1:17" ht="16.5">
      <c r="A756" s="468"/>
      <c r="B756" s="160" t="s">
        <v>447</v>
      </c>
      <c r="C756" s="125"/>
      <c r="D756" s="126" t="str">
        <f>+IF(_xlfn.NUMBERVALUE(O756)=0,CONCATENATE("Pieza de ",M756,"inX",N756,"inX",P756,"_Pies"),CONCATENATE("Rollizo de ",O756,"''ØX",P756,"_Pies"))</f>
        <v>Pieza de 2inX6inX4_Pies</v>
      </c>
      <c r="E756" s="127" t="s">
        <v>137</v>
      </c>
      <c r="F756" s="128">
        <v>2</v>
      </c>
      <c r="G756" s="124"/>
      <c r="H756" s="129">
        <v>1.5</v>
      </c>
      <c r="I756" s="129">
        <v>5.5</v>
      </c>
      <c r="J756" s="129">
        <v>44.49</v>
      </c>
      <c r="K756" s="129">
        <f>+L756*12</f>
        <v>48</v>
      </c>
      <c r="L756" s="130">
        <f>ROUNDUP(J756/12,0)</f>
        <v>4</v>
      </c>
      <c r="M756" s="129">
        <v>2</v>
      </c>
      <c r="N756" s="129">
        <v>6</v>
      </c>
      <c r="O756" s="124"/>
      <c r="P756" s="130">
        <f>+L756</f>
        <v>4</v>
      </c>
      <c r="Q756" s="131">
        <f>F756*M756*N756*P756/12</f>
        <v>8</v>
      </c>
    </row>
    <row r="757" spans="1:17" ht="16.5">
      <c r="A757" s="468"/>
      <c r="B757" s="160" t="s">
        <v>314</v>
      </c>
      <c r="C757" s="125"/>
      <c r="D757" s="126" t="str">
        <f t="shared" si="166"/>
        <v>Pieza de 2inX6inX4_Pies</v>
      </c>
      <c r="E757" s="127" t="s">
        <v>137</v>
      </c>
      <c r="F757" s="128">
        <v>1</v>
      </c>
      <c r="G757" s="124"/>
      <c r="H757" s="129">
        <v>1.5</v>
      </c>
      <c r="I757" s="129">
        <v>5.5</v>
      </c>
      <c r="J757" s="129">
        <v>44.49</v>
      </c>
      <c r="K757" s="129">
        <f t="shared" si="167"/>
        <v>48</v>
      </c>
      <c r="L757" s="130">
        <f t="shared" si="168"/>
        <v>4</v>
      </c>
      <c r="M757" s="129">
        <v>2</v>
      </c>
      <c r="N757" s="129">
        <v>6</v>
      </c>
      <c r="O757" s="124"/>
      <c r="P757" s="130">
        <f t="shared" si="169"/>
        <v>4</v>
      </c>
      <c r="Q757" s="131">
        <f t="shared" si="170"/>
        <v>4</v>
      </c>
    </row>
    <row r="758" spans="1:17" ht="16.5">
      <c r="A758" s="468"/>
      <c r="B758" s="160" t="s">
        <v>448</v>
      </c>
      <c r="C758" s="125"/>
      <c r="D758" s="126" t="str">
        <f>+IF(_xlfn.NUMBERVALUE(O758)=0,CONCATENATE("Pieza de ",M758,"inX",N758,"inX",P758,"_Pies"),CONCATENATE("Rollizo de ",O758,"''ØX",P758,"_Pies"))</f>
        <v>Pieza de 2inX6inX9_Pies</v>
      </c>
      <c r="E758" s="127" t="s">
        <v>137</v>
      </c>
      <c r="F758" s="128">
        <v>2</v>
      </c>
      <c r="G758" s="124"/>
      <c r="H758" s="129">
        <v>1.5</v>
      </c>
      <c r="I758" s="129">
        <v>5.5</v>
      </c>
      <c r="J758" s="129">
        <v>96.46</v>
      </c>
      <c r="K758" s="129">
        <f>+L758*12</f>
        <v>108</v>
      </c>
      <c r="L758" s="130">
        <f>ROUNDUP(J758/12,0)</f>
        <v>9</v>
      </c>
      <c r="M758" s="129">
        <v>2</v>
      </c>
      <c r="N758" s="129">
        <v>6</v>
      </c>
      <c r="O758" s="124"/>
      <c r="P758" s="130">
        <f>+L758</f>
        <v>9</v>
      </c>
      <c r="Q758" s="131">
        <f>F758*M758*N758*P758/12</f>
        <v>18</v>
      </c>
    </row>
    <row r="759" spans="1:17" ht="16.5">
      <c r="A759" s="468"/>
      <c r="B759" s="160" t="s">
        <v>313</v>
      </c>
      <c r="C759" s="125"/>
      <c r="D759" s="126" t="str">
        <f t="shared" si="166"/>
        <v>Pieza de 2inX6inX4_Pies</v>
      </c>
      <c r="E759" s="127" t="s">
        <v>137</v>
      </c>
      <c r="F759" s="128">
        <v>1</v>
      </c>
      <c r="G759" s="124"/>
      <c r="H759" s="129">
        <v>1.5</v>
      </c>
      <c r="I759" s="129">
        <v>5.5</v>
      </c>
      <c r="J759" s="129">
        <v>46.06</v>
      </c>
      <c r="K759" s="129">
        <f t="shared" si="167"/>
        <v>48</v>
      </c>
      <c r="L759" s="130">
        <f t="shared" si="168"/>
        <v>4</v>
      </c>
      <c r="M759" s="129">
        <v>2</v>
      </c>
      <c r="N759" s="129">
        <v>6</v>
      </c>
      <c r="O759" s="124"/>
      <c r="P759" s="130">
        <f t="shared" si="169"/>
        <v>4</v>
      </c>
      <c r="Q759" s="131">
        <f t="shared" si="170"/>
        <v>4</v>
      </c>
    </row>
    <row r="760" spans="1:17" ht="16.5">
      <c r="A760" s="468"/>
      <c r="B760" s="160" t="s">
        <v>449</v>
      </c>
      <c r="C760" s="125"/>
      <c r="D760" s="126" t="str">
        <f>+IF(_xlfn.NUMBERVALUE(O760)=0,CONCATENATE("Pieza de ",M760,"inX",N760,"inX",P760,"_Pies"),CONCATENATE("Rollizo de ",O760,"''ØX",P760,"_Pies"))</f>
        <v>Pieza de 2inX6inX8_Pies</v>
      </c>
      <c r="E760" s="127" t="s">
        <v>137</v>
      </c>
      <c r="F760" s="128">
        <v>1</v>
      </c>
      <c r="G760" s="124"/>
      <c r="H760" s="129">
        <v>1.5</v>
      </c>
      <c r="I760" s="129">
        <v>5.5</v>
      </c>
      <c r="J760" s="129">
        <v>92.51</v>
      </c>
      <c r="K760" s="129">
        <f>+L760*12</f>
        <v>96</v>
      </c>
      <c r="L760" s="130">
        <f>ROUNDUP(J760/12,0)</f>
        <v>8</v>
      </c>
      <c r="M760" s="129">
        <v>2</v>
      </c>
      <c r="N760" s="129">
        <v>6</v>
      </c>
      <c r="O760" s="124"/>
      <c r="P760" s="130">
        <f>+L760</f>
        <v>8</v>
      </c>
      <c r="Q760" s="131">
        <f>F760*M760*N760*P760/12</f>
        <v>8</v>
      </c>
    </row>
    <row r="761" spans="1:17" ht="16.5">
      <c r="A761" s="468"/>
      <c r="B761" s="160" t="s">
        <v>421</v>
      </c>
      <c r="C761" s="125"/>
      <c r="D761" s="126" t="str">
        <f t="shared" si="166"/>
        <v>Pieza de 2inX2inX12_Pies</v>
      </c>
      <c r="E761" s="127" t="s">
        <v>137</v>
      </c>
      <c r="F761" s="128">
        <v>1</v>
      </c>
      <c r="G761" s="124"/>
      <c r="H761" s="129">
        <v>1.5</v>
      </c>
      <c r="I761" s="129">
        <v>1.5</v>
      </c>
      <c r="J761" s="129">
        <v>140.94</v>
      </c>
      <c r="K761" s="129">
        <f t="shared" si="167"/>
        <v>144</v>
      </c>
      <c r="L761" s="130">
        <f t="shared" si="168"/>
        <v>12</v>
      </c>
      <c r="M761" s="129">
        <v>2</v>
      </c>
      <c r="N761" s="129">
        <v>2</v>
      </c>
      <c r="O761" s="124"/>
      <c r="P761" s="130">
        <f t="shared" si="169"/>
        <v>12</v>
      </c>
      <c r="Q761" s="131">
        <f>F761*M761*N761*P761/12</f>
        <v>4</v>
      </c>
    </row>
    <row r="762" spans="1:17" ht="16.5">
      <c r="A762" s="468"/>
      <c r="B762" s="160" t="s">
        <v>450</v>
      </c>
      <c r="C762" s="125"/>
      <c r="D762" s="126" t="str">
        <f>+IF(_xlfn.NUMBERVALUE(O762)=0,CONCATENATE("Pieza de ",M762,"inX",N762,"inX",P762,"_Pies"),CONCATENATE("Rollizo de ",O762,"''ØX",P762,"_Pies"))</f>
        <v>Pieza de 2inX2inX9_Pies</v>
      </c>
      <c r="E762" s="127" t="s">
        <v>137</v>
      </c>
      <c r="F762" s="128">
        <v>1</v>
      </c>
      <c r="G762" s="124"/>
      <c r="H762" s="129">
        <v>1.5</v>
      </c>
      <c r="I762" s="129">
        <v>1.5</v>
      </c>
      <c r="J762" s="129">
        <v>96.45</v>
      </c>
      <c r="K762" s="129">
        <f>+L762*12</f>
        <v>108</v>
      </c>
      <c r="L762" s="130">
        <f>ROUNDUP(J762/12,0)</f>
        <v>9</v>
      </c>
      <c r="M762" s="129">
        <v>2</v>
      </c>
      <c r="N762" s="129">
        <v>2</v>
      </c>
      <c r="O762" s="124"/>
      <c r="P762" s="130">
        <f>+L762</f>
        <v>9</v>
      </c>
      <c r="Q762" s="131">
        <f>F762*M762*N762*P762/12</f>
        <v>3</v>
      </c>
    </row>
    <row r="763" spans="1:17" ht="16.5">
      <c r="A763" s="468"/>
      <c r="B763" s="160" t="s">
        <v>422</v>
      </c>
      <c r="C763" s="125"/>
      <c r="D763" s="126" t="str">
        <f t="shared" si="166"/>
        <v>Pieza de 2inX2inX4_Pies</v>
      </c>
      <c r="E763" s="127" t="s">
        <v>137</v>
      </c>
      <c r="F763" s="128">
        <v>4</v>
      </c>
      <c r="G763" s="124"/>
      <c r="H763" s="129">
        <v>1.5</v>
      </c>
      <c r="I763" s="129">
        <v>1.5</v>
      </c>
      <c r="J763" s="129">
        <v>46.46</v>
      </c>
      <c r="K763" s="129">
        <f t="shared" si="167"/>
        <v>48</v>
      </c>
      <c r="L763" s="130">
        <f t="shared" si="168"/>
        <v>4</v>
      </c>
      <c r="M763" s="129">
        <v>2</v>
      </c>
      <c r="N763" s="129">
        <v>2</v>
      </c>
      <c r="O763" s="124"/>
      <c r="P763" s="130">
        <f t="shared" si="169"/>
        <v>4</v>
      </c>
      <c r="Q763" s="131">
        <f>F763*M763*N763*P763/12</f>
        <v>5.333333333333333</v>
      </c>
    </row>
    <row r="764" spans="1:17" ht="17.25" thickBot="1">
      <c r="A764" s="469"/>
      <c r="B764" s="161" t="s">
        <v>451</v>
      </c>
      <c r="C764" s="134"/>
      <c r="D764" s="135" t="str">
        <f>+IF(_xlfn.NUMBERVALUE(O764)=0,CONCATENATE("Pieza de ",M764,"inX",N764,"inX",P764,"_Pies"),CONCATENATE("Rollizo de ",O764,"''ØX",P764,"_Pies"))</f>
        <v>Pieza de 2inX2inX4_Pies</v>
      </c>
      <c r="E764" s="136" t="s">
        <v>137</v>
      </c>
      <c r="F764" s="137">
        <v>4</v>
      </c>
      <c r="G764" s="133"/>
      <c r="H764" s="138">
        <v>1.5</v>
      </c>
      <c r="I764" s="138">
        <v>1.5</v>
      </c>
      <c r="J764" s="138">
        <v>46.46</v>
      </c>
      <c r="K764" s="138">
        <f>+L764*12</f>
        <v>48</v>
      </c>
      <c r="L764" s="139">
        <f>ROUNDUP(J764/12,0)</f>
        <v>4</v>
      </c>
      <c r="M764" s="138">
        <v>2</v>
      </c>
      <c r="N764" s="138">
        <v>2</v>
      </c>
      <c r="O764" s="133"/>
      <c r="P764" s="139">
        <f>+L764</f>
        <v>4</v>
      </c>
      <c r="Q764" s="140">
        <f>F764*M764*N764*P764/12</f>
        <v>5.333333333333333</v>
      </c>
    </row>
    <row r="765" spans="1:17" ht="16.5" thickBot="1">
      <c r="A765" s="444" t="s">
        <v>142</v>
      </c>
      <c r="B765" s="445"/>
      <c r="C765" s="445"/>
      <c r="D765" s="445"/>
      <c r="E765" s="445"/>
      <c r="F765" s="446"/>
      <c r="G765" s="447"/>
      <c r="H765" s="448"/>
      <c r="I765" s="448"/>
      <c r="J765" s="448"/>
      <c r="K765" s="448"/>
      <c r="L765" s="449"/>
      <c r="M765" s="447"/>
      <c r="N765" s="448"/>
      <c r="O765" s="448"/>
      <c r="P765" s="449"/>
      <c r="Q765" s="115">
        <f>+SUM(Q766:Q772)</f>
        <v>514.79166666666674</v>
      </c>
    </row>
    <row r="766" spans="1:17" ht="16.5">
      <c r="A766" s="467"/>
      <c r="B766" s="159" t="s">
        <v>452</v>
      </c>
      <c r="C766" s="117"/>
      <c r="D766" s="118" t="str">
        <f t="shared" ref="D766:D772" si="171">+IF(_xlfn.NUMBERVALUE(O766)=0,CONCATENATE("Pieza de ",M766,"inX",N766,"inX",P766,"_Pies"),CONCATENATE("Rollizo de ",O766,"''ØX",P766,"_Pies"))</f>
        <v>Pieza de 2inX6inX13_Pies</v>
      </c>
      <c r="E766" s="119" t="s">
        <v>137</v>
      </c>
      <c r="F766" s="120">
        <v>11</v>
      </c>
      <c r="G766" s="116"/>
      <c r="H766" s="121">
        <v>1.5</v>
      </c>
      <c r="I766" s="121">
        <v>5.5</v>
      </c>
      <c r="J766" s="121">
        <v>153.15</v>
      </c>
      <c r="K766" s="121">
        <f t="shared" ref="K766:K772" si="172">+L766*12</f>
        <v>156</v>
      </c>
      <c r="L766" s="122">
        <f t="shared" ref="L766:L772" si="173">ROUNDUP(J766/12,0)</f>
        <v>13</v>
      </c>
      <c r="M766" s="121">
        <v>2</v>
      </c>
      <c r="N766" s="121">
        <v>6</v>
      </c>
      <c r="O766" s="116"/>
      <c r="P766" s="122">
        <f t="shared" ref="P766:P772" si="174">+L766</f>
        <v>13</v>
      </c>
      <c r="Q766" s="123">
        <f t="shared" ref="Q766:Q772" si="175">F766*M766*N766*P766/12</f>
        <v>143</v>
      </c>
    </row>
    <row r="767" spans="1:17" ht="16.5">
      <c r="A767" s="468"/>
      <c r="B767" s="160" t="s">
        <v>453</v>
      </c>
      <c r="C767" s="125"/>
      <c r="D767" s="126" t="str">
        <f t="shared" si="171"/>
        <v>Pieza de 2inX6inX18_Pies</v>
      </c>
      <c r="E767" s="127" t="s">
        <v>137</v>
      </c>
      <c r="F767" s="128">
        <v>10</v>
      </c>
      <c r="G767" s="124"/>
      <c r="H767" s="129">
        <v>1.5</v>
      </c>
      <c r="I767" s="129">
        <v>5.5</v>
      </c>
      <c r="J767" s="129">
        <v>209.85</v>
      </c>
      <c r="K767" s="129">
        <f t="shared" si="172"/>
        <v>216</v>
      </c>
      <c r="L767" s="130">
        <f t="shared" si="173"/>
        <v>18</v>
      </c>
      <c r="M767" s="129">
        <v>2</v>
      </c>
      <c r="N767" s="129">
        <v>6</v>
      </c>
      <c r="O767" s="124"/>
      <c r="P767" s="130">
        <f t="shared" si="174"/>
        <v>18</v>
      </c>
      <c r="Q767" s="131">
        <f t="shared" si="175"/>
        <v>180</v>
      </c>
    </row>
    <row r="768" spans="1:17" ht="16.5">
      <c r="A768" s="468"/>
      <c r="B768" s="160" t="s">
        <v>454</v>
      </c>
      <c r="C768" s="125"/>
      <c r="D768" s="126" t="str">
        <f t="shared" si="171"/>
        <v>Pieza de 2inX6inX10_Pies</v>
      </c>
      <c r="E768" s="127" t="s">
        <v>137</v>
      </c>
      <c r="F768" s="128">
        <v>1</v>
      </c>
      <c r="G768" s="124"/>
      <c r="H768" s="129">
        <v>1.5</v>
      </c>
      <c r="I768" s="129">
        <v>5.5</v>
      </c>
      <c r="J768" s="129">
        <v>116.14</v>
      </c>
      <c r="K768" s="129">
        <f t="shared" si="172"/>
        <v>120</v>
      </c>
      <c r="L768" s="130">
        <f t="shared" si="173"/>
        <v>10</v>
      </c>
      <c r="M768" s="129">
        <v>2</v>
      </c>
      <c r="N768" s="129">
        <v>6</v>
      </c>
      <c r="O768" s="124"/>
      <c r="P768" s="130">
        <f t="shared" si="174"/>
        <v>10</v>
      </c>
      <c r="Q768" s="131">
        <f t="shared" si="175"/>
        <v>10</v>
      </c>
    </row>
    <row r="769" spans="1:17" ht="16.5">
      <c r="A769" s="468"/>
      <c r="B769" s="160" t="s">
        <v>440</v>
      </c>
      <c r="C769" s="125"/>
      <c r="D769" s="126" t="str">
        <f t="shared" si="171"/>
        <v>Pieza de 2,5inX2,5inX23_Pies</v>
      </c>
      <c r="E769" s="127" t="s">
        <v>137</v>
      </c>
      <c r="F769" s="128">
        <v>10</v>
      </c>
      <c r="G769" s="124"/>
      <c r="H769" s="129">
        <v>2</v>
      </c>
      <c r="I769" s="129">
        <v>2</v>
      </c>
      <c r="J769" s="129">
        <v>265.75</v>
      </c>
      <c r="K769" s="129">
        <f t="shared" si="172"/>
        <v>276</v>
      </c>
      <c r="L769" s="130">
        <f t="shared" si="173"/>
        <v>23</v>
      </c>
      <c r="M769" s="129">
        <v>2.5</v>
      </c>
      <c r="N769" s="129">
        <v>2.5</v>
      </c>
      <c r="O769" s="124"/>
      <c r="P769" s="130">
        <f t="shared" si="174"/>
        <v>23</v>
      </c>
      <c r="Q769" s="131">
        <f t="shared" si="175"/>
        <v>119.79166666666667</v>
      </c>
    </row>
    <row r="770" spans="1:17" ht="16.5">
      <c r="A770" s="468"/>
      <c r="B770" s="160" t="s">
        <v>455</v>
      </c>
      <c r="C770" s="125"/>
      <c r="D770" s="126" t="str">
        <f t="shared" si="171"/>
        <v>Pieza de 2,5inX2,5inX20_Pies</v>
      </c>
      <c r="E770" s="127" t="s">
        <v>137</v>
      </c>
      <c r="F770" s="128">
        <v>4</v>
      </c>
      <c r="G770" s="124"/>
      <c r="H770" s="129">
        <v>2</v>
      </c>
      <c r="I770" s="129">
        <v>2</v>
      </c>
      <c r="J770" s="129">
        <v>233.1</v>
      </c>
      <c r="K770" s="129">
        <f t="shared" si="172"/>
        <v>240</v>
      </c>
      <c r="L770" s="130">
        <f t="shared" si="173"/>
        <v>20</v>
      </c>
      <c r="M770" s="129">
        <v>2.5</v>
      </c>
      <c r="N770" s="129">
        <v>2.5</v>
      </c>
      <c r="O770" s="124"/>
      <c r="P770" s="130">
        <f t="shared" si="174"/>
        <v>20</v>
      </c>
      <c r="Q770" s="131">
        <f t="shared" si="175"/>
        <v>41.666666666666664</v>
      </c>
    </row>
    <row r="771" spans="1:17" ht="16.5">
      <c r="A771" s="468"/>
      <c r="B771" s="160" t="s">
        <v>456</v>
      </c>
      <c r="C771" s="125"/>
      <c r="D771" s="126" t="str">
        <f t="shared" si="171"/>
        <v>Pieza de 2inX4,5inX10_Pies</v>
      </c>
      <c r="E771" s="127" t="s">
        <v>137</v>
      </c>
      <c r="F771" s="128">
        <v>2</v>
      </c>
      <c r="G771" s="124"/>
      <c r="H771" s="129">
        <v>1.5</v>
      </c>
      <c r="I771" s="129">
        <v>4</v>
      </c>
      <c r="J771" s="129">
        <v>110.24</v>
      </c>
      <c r="K771" s="129">
        <f t="shared" si="172"/>
        <v>120</v>
      </c>
      <c r="L771" s="130">
        <f t="shared" si="173"/>
        <v>10</v>
      </c>
      <c r="M771" s="129">
        <v>2</v>
      </c>
      <c r="N771" s="129">
        <v>4.5</v>
      </c>
      <c r="O771" s="124"/>
      <c r="P771" s="130">
        <f t="shared" si="174"/>
        <v>10</v>
      </c>
      <c r="Q771" s="131">
        <f t="shared" si="175"/>
        <v>15</v>
      </c>
    </row>
    <row r="772" spans="1:17" ht="17.25" thickBot="1">
      <c r="A772" s="469"/>
      <c r="B772" s="133" t="s">
        <v>457</v>
      </c>
      <c r="C772" s="134"/>
      <c r="D772" s="135" t="str">
        <f t="shared" si="171"/>
        <v>Pieza de 2inX4inX4_Pies</v>
      </c>
      <c r="E772" s="136" t="s">
        <v>137</v>
      </c>
      <c r="F772" s="137">
        <v>2</v>
      </c>
      <c r="G772" s="133"/>
      <c r="H772" s="138">
        <v>1.5</v>
      </c>
      <c r="I772" s="138">
        <v>3.5</v>
      </c>
      <c r="J772" s="138">
        <v>36.22</v>
      </c>
      <c r="K772" s="138">
        <f t="shared" si="172"/>
        <v>48</v>
      </c>
      <c r="L772" s="139">
        <f t="shared" si="173"/>
        <v>4</v>
      </c>
      <c r="M772" s="138">
        <v>2</v>
      </c>
      <c r="N772" s="138">
        <v>4</v>
      </c>
      <c r="O772" s="133"/>
      <c r="P772" s="139">
        <f t="shared" si="174"/>
        <v>4</v>
      </c>
      <c r="Q772" s="140">
        <f t="shared" si="175"/>
        <v>5.333333333333333</v>
      </c>
    </row>
  </sheetData>
  <mergeCells count="432">
    <mergeCell ref="A753:A764"/>
    <mergeCell ref="A765:F765"/>
    <mergeCell ref="G765:L765"/>
    <mergeCell ref="M765:P765"/>
    <mergeCell ref="A766:A772"/>
    <mergeCell ref="A740:A744"/>
    <mergeCell ref="A745:F745"/>
    <mergeCell ref="G745:L745"/>
    <mergeCell ref="M745:P745"/>
    <mergeCell ref="A746:A751"/>
    <mergeCell ref="A752:F752"/>
    <mergeCell ref="G752:L752"/>
    <mergeCell ref="M752:P752"/>
    <mergeCell ref="M729:P729"/>
    <mergeCell ref="A730:A737"/>
    <mergeCell ref="A738:F738"/>
    <mergeCell ref="G738:L738"/>
    <mergeCell ref="M738:P738"/>
    <mergeCell ref="A739:F739"/>
    <mergeCell ref="G739:L739"/>
    <mergeCell ref="M739:P739"/>
    <mergeCell ref="A703:A710"/>
    <mergeCell ref="A711:A717"/>
    <mergeCell ref="A718:A721"/>
    <mergeCell ref="A722:A728"/>
    <mergeCell ref="A729:F729"/>
    <mergeCell ref="G729:L729"/>
    <mergeCell ref="A657:A665"/>
    <mergeCell ref="A666:A674"/>
    <mergeCell ref="A675:A678"/>
    <mergeCell ref="A679:A685"/>
    <mergeCell ref="A686:A693"/>
    <mergeCell ref="A694:A702"/>
    <mergeCell ref="A655:F655"/>
    <mergeCell ref="G655:L655"/>
    <mergeCell ref="M655:P655"/>
    <mergeCell ref="A656:F656"/>
    <mergeCell ref="G656:L656"/>
    <mergeCell ref="M656:P656"/>
    <mergeCell ref="A647:A650"/>
    <mergeCell ref="A651:F651"/>
    <mergeCell ref="G651:L651"/>
    <mergeCell ref="M651:P651"/>
    <mergeCell ref="A652:A653"/>
    <mergeCell ref="A654:P654"/>
    <mergeCell ref="A637:A640"/>
    <mergeCell ref="A641:F641"/>
    <mergeCell ref="G641:L641"/>
    <mergeCell ref="M641:P641"/>
    <mergeCell ref="A642:A645"/>
    <mergeCell ref="A646:F646"/>
    <mergeCell ref="G646:L646"/>
    <mergeCell ref="M646:P646"/>
    <mergeCell ref="A631:F631"/>
    <mergeCell ref="G631:L631"/>
    <mergeCell ref="M631:P631"/>
    <mergeCell ref="A632:A635"/>
    <mergeCell ref="A636:F636"/>
    <mergeCell ref="G636:L636"/>
    <mergeCell ref="M636:P636"/>
    <mergeCell ref="A627:F627"/>
    <mergeCell ref="G627:L627"/>
    <mergeCell ref="M627:P627"/>
    <mergeCell ref="A630:F630"/>
    <mergeCell ref="G630:L630"/>
    <mergeCell ref="M630:P630"/>
    <mergeCell ref="A623:A624"/>
    <mergeCell ref="A625:F625"/>
    <mergeCell ref="G625:L625"/>
    <mergeCell ref="M625:P625"/>
    <mergeCell ref="A626:F626"/>
    <mergeCell ref="G626:L626"/>
    <mergeCell ref="M626:P626"/>
    <mergeCell ref="A617:A618"/>
    <mergeCell ref="A619:F619"/>
    <mergeCell ref="G619:L619"/>
    <mergeCell ref="M619:P619"/>
    <mergeCell ref="A620:A621"/>
    <mergeCell ref="A622:F622"/>
    <mergeCell ref="G622:L622"/>
    <mergeCell ref="M622:P622"/>
    <mergeCell ref="A611:A612"/>
    <mergeCell ref="A613:A614"/>
    <mergeCell ref="A615:F615"/>
    <mergeCell ref="G615:L615"/>
    <mergeCell ref="M615:P615"/>
    <mergeCell ref="A616:F616"/>
    <mergeCell ref="G616:L616"/>
    <mergeCell ref="M616:P616"/>
    <mergeCell ref="A604:F604"/>
    <mergeCell ref="G604:L604"/>
    <mergeCell ref="M604:P604"/>
    <mergeCell ref="A605:A606"/>
    <mergeCell ref="A607:A608"/>
    <mergeCell ref="A609:A610"/>
    <mergeCell ref="A599:A600"/>
    <mergeCell ref="A601:F601"/>
    <mergeCell ref="G601:L601"/>
    <mergeCell ref="M601:P601"/>
    <mergeCell ref="A603:F603"/>
    <mergeCell ref="G603:L603"/>
    <mergeCell ref="M603:P603"/>
    <mergeCell ref="A595:A596"/>
    <mergeCell ref="A597:F597"/>
    <mergeCell ref="G597:L597"/>
    <mergeCell ref="M597:P597"/>
    <mergeCell ref="A598:F598"/>
    <mergeCell ref="G598:L598"/>
    <mergeCell ref="M598:P598"/>
    <mergeCell ref="A585:A588"/>
    <mergeCell ref="A589:A590"/>
    <mergeCell ref="A591:F591"/>
    <mergeCell ref="G591:L591"/>
    <mergeCell ref="M591:P591"/>
    <mergeCell ref="A593:A594"/>
    <mergeCell ref="A574:F574"/>
    <mergeCell ref="G574:L574"/>
    <mergeCell ref="M574:P574"/>
    <mergeCell ref="A575:A577"/>
    <mergeCell ref="A578:A580"/>
    <mergeCell ref="A581:A584"/>
    <mergeCell ref="M567:P567"/>
    <mergeCell ref="A569:A570"/>
    <mergeCell ref="A571:A572"/>
    <mergeCell ref="A573:F573"/>
    <mergeCell ref="G573:L573"/>
    <mergeCell ref="M573:P573"/>
    <mergeCell ref="A556:A558"/>
    <mergeCell ref="A559:A560"/>
    <mergeCell ref="A561:A562"/>
    <mergeCell ref="A563:A566"/>
    <mergeCell ref="A567:F567"/>
    <mergeCell ref="G567:L567"/>
    <mergeCell ref="A554:F554"/>
    <mergeCell ref="G554:L554"/>
    <mergeCell ref="M554:P554"/>
    <mergeCell ref="A555:F555"/>
    <mergeCell ref="G555:L555"/>
    <mergeCell ref="M555:P555"/>
    <mergeCell ref="A544:A547"/>
    <mergeCell ref="A548:F548"/>
    <mergeCell ref="G548:L548"/>
    <mergeCell ref="M548:P548"/>
    <mergeCell ref="A550:A551"/>
    <mergeCell ref="A552:A553"/>
    <mergeCell ref="A536:F536"/>
    <mergeCell ref="G536:L536"/>
    <mergeCell ref="M536:P536"/>
    <mergeCell ref="A537:A539"/>
    <mergeCell ref="A540:A541"/>
    <mergeCell ref="A542:A543"/>
    <mergeCell ref="A528:F528"/>
    <mergeCell ref="G528:L528"/>
    <mergeCell ref="M528:P528"/>
    <mergeCell ref="A529:A534"/>
    <mergeCell ref="A535:F535"/>
    <mergeCell ref="G535:L535"/>
    <mergeCell ref="M535:P535"/>
    <mergeCell ref="A510:A519"/>
    <mergeCell ref="A520:F520"/>
    <mergeCell ref="G520:L520"/>
    <mergeCell ref="M520:P520"/>
    <mergeCell ref="A521:A526"/>
    <mergeCell ref="A527:F527"/>
    <mergeCell ref="G527:L527"/>
    <mergeCell ref="M527:P527"/>
    <mergeCell ref="A498:A507"/>
    <mergeCell ref="A508:F508"/>
    <mergeCell ref="G508:L508"/>
    <mergeCell ref="M508:P508"/>
    <mergeCell ref="A509:F509"/>
    <mergeCell ref="G509:L509"/>
    <mergeCell ref="M509:P509"/>
    <mergeCell ref="A482:A485"/>
    <mergeCell ref="A486:A490"/>
    <mergeCell ref="A491:A496"/>
    <mergeCell ref="A497:F497"/>
    <mergeCell ref="G497:L497"/>
    <mergeCell ref="M497:P497"/>
    <mergeCell ref="A463:F463"/>
    <mergeCell ref="G463:L463"/>
    <mergeCell ref="M463:P463"/>
    <mergeCell ref="A464:A470"/>
    <mergeCell ref="A471:A478"/>
    <mergeCell ref="A479:A481"/>
    <mergeCell ref="A450:F450"/>
    <mergeCell ref="G450:L450"/>
    <mergeCell ref="M450:P450"/>
    <mergeCell ref="A451:A461"/>
    <mergeCell ref="A462:F462"/>
    <mergeCell ref="G462:L462"/>
    <mergeCell ref="M462:P462"/>
    <mergeCell ref="M440:P440"/>
    <mergeCell ref="A441:A442"/>
    <mergeCell ref="A443:F443"/>
    <mergeCell ref="G443:L443"/>
    <mergeCell ref="M443:P443"/>
    <mergeCell ref="A444:A449"/>
    <mergeCell ref="A411:A417"/>
    <mergeCell ref="A418:A426"/>
    <mergeCell ref="A427:A433"/>
    <mergeCell ref="A434:A439"/>
    <mergeCell ref="A440:F440"/>
    <mergeCell ref="G440:L440"/>
    <mergeCell ref="A404:A407"/>
    <mergeCell ref="A408:P408"/>
    <mergeCell ref="A409:F409"/>
    <mergeCell ref="G409:L409"/>
    <mergeCell ref="M409:P409"/>
    <mergeCell ref="A410:F410"/>
    <mergeCell ref="G410:L410"/>
    <mergeCell ref="M410:P410"/>
    <mergeCell ref="A394:A397"/>
    <mergeCell ref="A398:F398"/>
    <mergeCell ref="G398:L398"/>
    <mergeCell ref="M398:P398"/>
    <mergeCell ref="A399:A402"/>
    <mergeCell ref="A403:F403"/>
    <mergeCell ref="G403:L403"/>
    <mergeCell ref="M403:P403"/>
    <mergeCell ref="A390:A391"/>
    <mergeCell ref="A392:F392"/>
    <mergeCell ref="G392:L392"/>
    <mergeCell ref="M392:P392"/>
    <mergeCell ref="A393:F393"/>
    <mergeCell ref="G393:L393"/>
    <mergeCell ref="M393:P393"/>
    <mergeCell ref="A384:A385"/>
    <mergeCell ref="A386:F386"/>
    <mergeCell ref="G386:L386"/>
    <mergeCell ref="M386:P386"/>
    <mergeCell ref="A387:A388"/>
    <mergeCell ref="A389:F389"/>
    <mergeCell ref="G389:L389"/>
    <mergeCell ref="M389:P389"/>
    <mergeCell ref="A378:A379"/>
    <mergeCell ref="A380:A381"/>
    <mergeCell ref="A382:F382"/>
    <mergeCell ref="G382:L382"/>
    <mergeCell ref="M382:P382"/>
    <mergeCell ref="A383:F383"/>
    <mergeCell ref="G383:L383"/>
    <mergeCell ref="M383:P383"/>
    <mergeCell ref="A371:F371"/>
    <mergeCell ref="G371:L371"/>
    <mergeCell ref="M371:P371"/>
    <mergeCell ref="A372:A373"/>
    <mergeCell ref="A374:A375"/>
    <mergeCell ref="A376:A377"/>
    <mergeCell ref="G364:L364"/>
    <mergeCell ref="M364:P364"/>
    <mergeCell ref="A366:A367"/>
    <mergeCell ref="A368:A369"/>
    <mergeCell ref="A370:F370"/>
    <mergeCell ref="G370:L370"/>
    <mergeCell ref="M370:P370"/>
    <mergeCell ref="A348:A350"/>
    <mergeCell ref="A351:A353"/>
    <mergeCell ref="A354:A357"/>
    <mergeCell ref="A358:A361"/>
    <mergeCell ref="A362:A363"/>
    <mergeCell ref="A364:F364"/>
    <mergeCell ref="A346:F346"/>
    <mergeCell ref="G346:L346"/>
    <mergeCell ref="M346:P346"/>
    <mergeCell ref="A347:F347"/>
    <mergeCell ref="G347:L347"/>
    <mergeCell ref="M347:P347"/>
    <mergeCell ref="A336:A339"/>
    <mergeCell ref="A340:F340"/>
    <mergeCell ref="G340:L340"/>
    <mergeCell ref="M340:P340"/>
    <mergeCell ref="A342:A343"/>
    <mergeCell ref="A344:A345"/>
    <mergeCell ref="A328:F328"/>
    <mergeCell ref="G328:L328"/>
    <mergeCell ref="M328:P328"/>
    <mergeCell ref="A329:A331"/>
    <mergeCell ref="A332:A333"/>
    <mergeCell ref="A334:A335"/>
    <mergeCell ref="M321:P321"/>
    <mergeCell ref="A323:A324"/>
    <mergeCell ref="A325:A326"/>
    <mergeCell ref="A327:F327"/>
    <mergeCell ref="G327:L327"/>
    <mergeCell ref="M327:P327"/>
    <mergeCell ref="A310:A312"/>
    <mergeCell ref="A313:A314"/>
    <mergeCell ref="A315:A316"/>
    <mergeCell ref="A317:A320"/>
    <mergeCell ref="A321:F321"/>
    <mergeCell ref="G321:L321"/>
    <mergeCell ref="A306:A307"/>
    <mergeCell ref="A308:F308"/>
    <mergeCell ref="G308:L308"/>
    <mergeCell ref="M308:P308"/>
    <mergeCell ref="A309:F309"/>
    <mergeCell ref="G309:L309"/>
    <mergeCell ref="M309:P309"/>
    <mergeCell ref="A300:A303"/>
    <mergeCell ref="A304:F304"/>
    <mergeCell ref="G304:L304"/>
    <mergeCell ref="M304:P304"/>
    <mergeCell ref="A305:F305"/>
    <mergeCell ref="G305:L305"/>
    <mergeCell ref="M305:P305"/>
    <mergeCell ref="A289:A293"/>
    <mergeCell ref="A294:F294"/>
    <mergeCell ref="G294:L294"/>
    <mergeCell ref="M294:P294"/>
    <mergeCell ref="A295:A298"/>
    <mergeCell ref="A299:F299"/>
    <mergeCell ref="G299:L299"/>
    <mergeCell ref="M299:P299"/>
    <mergeCell ref="A271:F271"/>
    <mergeCell ref="G271:L271"/>
    <mergeCell ref="M271:P271"/>
    <mergeCell ref="A272:A278"/>
    <mergeCell ref="A279:A285"/>
    <mergeCell ref="A286:A288"/>
    <mergeCell ref="A261:A264"/>
    <mergeCell ref="A265:F265"/>
    <mergeCell ref="G265:L265"/>
    <mergeCell ref="M265:P265"/>
    <mergeCell ref="A266:A269"/>
    <mergeCell ref="A270:F270"/>
    <mergeCell ref="G270:L270"/>
    <mergeCell ref="M270:P270"/>
    <mergeCell ref="A253:A254"/>
    <mergeCell ref="A255:F255"/>
    <mergeCell ref="G255:L255"/>
    <mergeCell ref="M255:P255"/>
    <mergeCell ref="A256:A259"/>
    <mergeCell ref="A260:F260"/>
    <mergeCell ref="G260:L260"/>
    <mergeCell ref="M260:P260"/>
    <mergeCell ref="A224:A234"/>
    <mergeCell ref="A235:A249"/>
    <mergeCell ref="A250:F250"/>
    <mergeCell ref="G250:L250"/>
    <mergeCell ref="M250:P250"/>
    <mergeCell ref="A252:F252"/>
    <mergeCell ref="G252:L252"/>
    <mergeCell ref="M252:P252"/>
    <mergeCell ref="A176:F176"/>
    <mergeCell ref="G176:L176"/>
    <mergeCell ref="M176:P176"/>
    <mergeCell ref="A177:A194"/>
    <mergeCell ref="A195:A206"/>
    <mergeCell ref="A207:A223"/>
    <mergeCell ref="A163:A166"/>
    <mergeCell ref="A167:A170"/>
    <mergeCell ref="A171:A174"/>
    <mergeCell ref="A175:F175"/>
    <mergeCell ref="G175:L175"/>
    <mergeCell ref="M175:P175"/>
    <mergeCell ref="A155:A156"/>
    <mergeCell ref="A157:F157"/>
    <mergeCell ref="G157:L157"/>
    <mergeCell ref="M157:P157"/>
    <mergeCell ref="A158:A161"/>
    <mergeCell ref="A162:F162"/>
    <mergeCell ref="G162:L162"/>
    <mergeCell ref="M162:P162"/>
    <mergeCell ref="A134:A151"/>
    <mergeCell ref="A152:F152"/>
    <mergeCell ref="G152:L152"/>
    <mergeCell ref="M152:P152"/>
    <mergeCell ref="A154:F154"/>
    <mergeCell ref="G154:L154"/>
    <mergeCell ref="M154:P154"/>
    <mergeCell ref="A93:F93"/>
    <mergeCell ref="G93:L93"/>
    <mergeCell ref="M93:P93"/>
    <mergeCell ref="A94:A111"/>
    <mergeCell ref="A112:A122"/>
    <mergeCell ref="A123:A133"/>
    <mergeCell ref="A80:A83"/>
    <mergeCell ref="A84:A87"/>
    <mergeCell ref="A88:A91"/>
    <mergeCell ref="A92:F92"/>
    <mergeCell ref="G92:L92"/>
    <mergeCell ref="M92:P92"/>
    <mergeCell ref="A72:A73"/>
    <mergeCell ref="A74:F74"/>
    <mergeCell ref="G74:L74"/>
    <mergeCell ref="M74:P74"/>
    <mergeCell ref="A75:A78"/>
    <mergeCell ref="A79:F79"/>
    <mergeCell ref="G79:L79"/>
    <mergeCell ref="M79:P79"/>
    <mergeCell ref="A51:A68"/>
    <mergeCell ref="A69:F69"/>
    <mergeCell ref="G69:L69"/>
    <mergeCell ref="M69:P69"/>
    <mergeCell ref="A71:F71"/>
    <mergeCell ref="G71:L71"/>
    <mergeCell ref="M71:P71"/>
    <mergeCell ref="A10:F10"/>
    <mergeCell ref="G10:L10"/>
    <mergeCell ref="M10:P10"/>
    <mergeCell ref="A11:A28"/>
    <mergeCell ref="A29:A39"/>
    <mergeCell ref="A40:A50"/>
    <mergeCell ref="A6:Q6"/>
    <mergeCell ref="A7:Q7"/>
    <mergeCell ref="A8:P8"/>
    <mergeCell ref="A9:F9"/>
    <mergeCell ref="G9:L9"/>
    <mergeCell ref="M9:P9"/>
    <mergeCell ref="L4:L5"/>
    <mergeCell ref="M4:M5"/>
    <mergeCell ref="N4:N5"/>
    <mergeCell ref="O4:O5"/>
    <mergeCell ref="P4:P5"/>
    <mergeCell ref="Q4:Q5"/>
    <mergeCell ref="F4:F5"/>
    <mergeCell ref="G4:G5"/>
    <mergeCell ref="H4:H5"/>
    <mergeCell ref="I4:I5"/>
    <mergeCell ref="J4:J5"/>
    <mergeCell ref="K4:K5"/>
    <mergeCell ref="A1:Q1"/>
    <mergeCell ref="A2:Q2"/>
    <mergeCell ref="A3:F3"/>
    <mergeCell ref="G3:L3"/>
    <mergeCell ref="M3:Q3"/>
    <mergeCell ref="A4:A5"/>
    <mergeCell ref="B4:B5"/>
    <mergeCell ref="C4:C5"/>
    <mergeCell ref="D4:D5"/>
    <mergeCell ref="E4:E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7"/>
  <sheetViews>
    <sheetView showGridLines="0" zoomScale="90" zoomScaleNormal="90" workbookViewId="0">
      <selection activeCell="B126" sqref="B126:M126"/>
    </sheetView>
  </sheetViews>
  <sheetFormatPr baseColWidth="10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85546875" style="26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1">
      <c r="A2" s="378" t="s">
        <v>458</v>
      </c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8"/>
      <c r="N2" s="378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66" t="s">
        <v>92</v>
      </c>
      <c r="B16" s="367"/>
      <c r="C16" s="367"/>
      <c r="D16" s="367"/>
      <c r="E16" s="367"/>
      <c r="F16" s="368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70" t="s">
        <v>99</v>
      </c>
      <c r="B17" s="470"/>
      <c r="C17" s="470"/>
      <c r="D17" s="470"/>
      <c r="E17" s="471">
        <f>+N123</f>
        <v>34740.824399999998</v>
      </c>
      <c r="F17" s="471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78" t="s">
        <v>100</v>
      </c>
      <c r="B18" s="378"/>
      <c r="C18" s="378"/>
      <c r="D18" s="378"/>
      <c r="E18" s="338">
        <f>+N45+N53+N60+N72+N85+N93+N100+N104+N108</f>
        <v>25562.667799999999</v>
      </c>
      <c r="F18" s="338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66" t="s">
        <v>459</v>
      </c>
      <c r="B19" s="367"/>
      <c r="C19" s="367"/>
      <c r="D19" s="367"/>
      <c r="E19" s="367"/>
      <c r="F19" s="368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70" t="s">
        <v>99</v>
      </c>
      <c r="B20" s="470"/>
      <c r="C20" s="470"/>
      <c r="D20" s="470"/>
      <c r="E20" s="471">
        <f>+N127</f>
        <v>56453.839649999994</v>
      </c>
      <c r="F20" s="471"/>
      <c r="G20" s="53"/>
      <c r="H20" s="53"/>
      <c r="I20" s="53"/>
      <c r="J20" s="53"/>
      <c r="K20" s="53"/>
      <c r="L20" s="53"/>
      <c r="M20" s="53"/>
      <c r="N20" s="53"/>
      <c r="O20" s="53"/>
    </row>
    <row r="21" spans="1:16" ht="21">
      <c r="A21" s="378" t="s">
        <v>100</v>
      </c>
      <c r="B21" s="378"/>
      <c r="C21" s="378"/>
      <c r="D21" s="378"/>
      <c r="E21" s="472" t="e">
        <f>+O127</f>
        <v>#REF!</v>
      </c>
      <c r="F21" s="472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78"/>
      <c r="B22" s="378"/>
      <c r="C22" s="378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66" t="s">
        <v>107</v>
      </c>
      <c r="B23" s="367"/>
      <c r="C23" s="367"/>
      <c r="D23" s="367"/>
      <c r="E23" s="367"/>
      <c r="F23" s="367"/>
      <c r="G23" s="367"/>
      <c r="H23" s="367"/>
      <c r="I23" s="367"/>
      <c r="J23" s="367"/>
      <c r="K23" s="367"/>
      <c r="L23" s="367"/>
      <c r="M23" s="367"/>
      <c r="N23" s="368"/>
      <c r="O23" s="73"/>
    </row>
    <row r="24" spans="1:16">
      <c r="A24" s="369" t="s">
        <v>108</v>
      </c>
      <c r="B24" s="371" t="s">
        <v>109</v>
      </c>
      <c r="C24" s="371" t="s">
        <v>110</v>
      </c>
      <c r="D24" s="373" t="s">
        <v>111</v>
      </c>
      <c r="E24" s="375" t="s">
        <v>112</v>
      </c>
      <c r="F24" s="376"/>
      <c r="G24" s="376"/>
      <c r="H24" s="376"/>
      <c r="I24" s="376"/>
      <c r="J24" s="369" t="s">
        <v>113</v>
      </c>
      <c r="K24" s="371"/>
      <c r="L24" s="371"/>
      <c r="M24" s="371"/>
      <c r="N24" s="377"/>
      <c r="O24" s="74"/>
    </row>
    <row r="25" spans="1:16" ht="26.25" thickBot="1">
      <c r="A25" s="370"/>
      <c r="B25" s="372"/>
      <c r="C25" s="372"/>
      <c r="D25" s="374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82"/>
      <c r="B26" s="383"/>
      <c r="C26" s="383"/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4"/>
      <c r="O26" s="80"/>
    </row>
    <row r="27" spans="1:16" ht="16.5" thickBot="1">
      <c r="A27" s="81">
        <v>10</v>
      </c>
      <c r="B27" s="379" t="s">
        <v>120</v>
      </c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1"/>
      <c r="N27" s="82">
        <f>+SUM(N28:N30)</f>
        <v>470.06240000000003</v>
      </c>
      <c r="O27" s="83"/>
      <c r="P27" s="84">
        <f>+N27/N123</f>
        <v>1.3530548227289623E-2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92.16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27.648</v>
      </c>
      <c r="K28" s="88">
        <f>+F28*D28</f>
        <v>0</v>
      </c>
      <c r="L28" s="88">
        <f>+G28*D28</f>
        <v>20.275199999999998</v>
      </c>
      <c r="M28" s="88">
        <f>+H28*D28</f>
        <v>0</v>
      </c>
      <c r="N28" s="88">
        <f>+I28*D28</f>
        <v>47.923200000000001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92.16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101" si="0">+E29+F29+G29+H29</f>
        <v>0.62</v>
      </c>
      <c r="J29" s="88">
        <f t="shared" ref="J29:J101" si="1">+E29*D29</f>
        <v>32.256</v>
      </c>
      <c r="K29" s="88">
        <f t="shared" ref="K29:K101" si="2">+F29*D29</f>
        <v>13.824</v>
      </c>
      <c r="L29" s="88">
        <f t="shared" ref="L29:L101" si="3">+G29*D29</f>
        <v>11.059199999999999</v>
      </c>
      <c r="M29" s="88">
        <f t="shared" ref="M29:M101" si="4">+H29*D29</f>
        <v>0</v>
      </c>
      <c r="N29" s="88">
        <f t="shared" ref="N29:N101" si="5">+I29*D29</f>
        <v>57.139199999999995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79" t="s">
        <v>124</v>
      </c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1"/>
      <c r="N31" s="82">
        <f>+N32+N33+N34+N35</f>
        <v>756.755</v>
      </c>
      <c r="O31" s="83"/>
      <c r="P31" s="84">
        <f>+N31/N123</f>
        <v>2.1782873983842481E-2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27.65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30.414999999999999</v>
      </c>
      <c r="K32" s="88">
        <f t="shared" si="2"/>
        <v>0</v>
      </c>
      <c r="L32" s="88">
        <f t="shared" si="3"/>
        <v>19.354999999999997</v>
      </c>
      <c r="M32" s="88">
        <f t="shared" si="4"/>
        <v>0</v>
      </c>
      <c r="N32" s="88">
        <f t="shared" si="5"/>
        <v>49.769999999999996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46.1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46.1</v>
      </c>
      <c r="K33" s="88">
        <f t="shared" si="2"/>
        <v>46.1</v>
      </c>
      <c r="L33" s="88">
        <f t="shared" si="3"/>
        <v>39.185000000000002</v>
      </c>
      <c r="M33" s="88">
        <f t="shared" si="4"/>
        <v>0</v>
      </c>
      <c r="N33" s="88">
        <f t="shared" si="5"/>
        <v>131.38500000000002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35.119999999999997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70.239999999999995</v>
      </c>
      <c r="K34" s="88">
        <f t="shared" si="2"/>
        <v>0</v>
      </c>
      <c r="L34" s="88">
        <f t="shared" si="3"/>
        <v>105.35999999999999</v>
      </c>
      <c r="M34" s="88">
        <f t="shared" si="4"/>
        <v>0</v>
      </c>
      <c r="N34" s="88">
        <f t="shared" si="5"/>
        <v>175.6</v>
      </c>
      <c r="O34" s="88"/>
    </row>
    <row r="35" spans="1:17" ht="16.5" outlineLevel="1" thickBot="1">
      <c r="A35" s="85">
        <v>20.399999999999999</v>
      </c>
      <c r="B35" s="90" t="s">
        <v>461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79" t="s">
        <v>6</v>
      </c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1"/>
      <c r="N36" s="82">
        <f>SUM(N37:N44)</f>
        <v>4215.9880000000003</v>
      </c>
      <c r="O36" s="83"/>
      <c r="P36" s="84">
        <f>+N36/N123</f>
        <v>0.12135543910696606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19.96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70.858000000000004</v>
      </c>
      <c r="K37" s="88">
        <f t="shared" si="2"/>
        <v>0</v>
      </c>
      <c r="L37" s="88">
        <f t="shared" si="3"/>
        <v>12.974</v>
      </c>
      <c r="M37" s="88">
        <f t="shared" si="4"/>
        <v>0</v>
      </c>
      <c r="N37" s="88">
        <f t="shared" si="5"/>
        <v>83.832000000000008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7.48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33.660000000000004</v>
      </c>
      <c r="K38" s="88">
        <f t="shared" si="2"/>
        <v>24.310000000000002</v>
      </c>
      <c r="L38" s="88">
        <f t="shared" si="3"/>
        <v>16.830000000000002</v>
      </c>
      <c r="M38" s="88">
        <f t="shared" si="4"/>
        <v>0</v>
      </c>
      <c r="N38" s="88">
        <f t="shared" si="5"/>
        <v>74.800000000000011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11.22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22.44</v>
      </c>
      <c r="K39" s="88">
        <f t="shared" si="2"/>
        <v>0</v>
      </c>
      <c r="L39" s="88">
        <f t="shared" si="3"/>
        <v>33.660000000000004</v>
      </c>
      <c r="M39" s="88">
        <f t="shared" si="4"/>
        <v>0</v>
      </c>
      <c r="N39" s="88">
        <f t="shared" si="5"/>
        <v>56.1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1760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352</v>
      </c>
      <c r="K40" s="88">
        <f t="shared" si="2"/>
        <v>528</v>
      </c>
      <c r="L40" s="88">
        <f t="shared" si="3"/>
        <v>123.20000000000002</v>
      </c>
      <c r="M40" s="88">
        <f t="shared" si="4"/>
        <v>0</v>
      </c>
      <c r="N40" s="88">
        <f t="shared" si="5"/>
        <v>1003.2000000000002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9.8000000000000007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159.25</v>
      </c>
      <c r="K41" s="88">
        <f t="shared" si="2"/>
        <v>1183.3500000000001</v>
      </c>
      <c r="L41" s="88">
        <f t="shared" si="3"/>
        <v>308.70000000000005</v>
      </c>
      <c r="M41" s="88">
        <f t="shared" si="4"/>
        <v>0</v>
      </c>
      <c r="N41" s="88">
        <f t="shared" si="5"/>
        <v>1651.3000000000002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41.58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280.66499999999996</v>
      </c>
      <c r="K43" s="88">
        <f t="shared" si="2"/>
        <v>392.93099999999993</v>
      </c>
      <c r="L43" s="88">
        <f t="shared" si="3"/>
        <v>83.16</v>
      </c>
      <c r="M43" s="88">
        <f t="shared" si="4"/>
        <v>0</v>
      </c>
      <c r="N43" s="88">
        <f t="shared" si="5"/>
        <v>756.75599999999997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79" t="s">
        <v>8</v>
      </c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1"/>
      <c r="N45" s="82">
        <f>SUM(N46:N52)</f>
        <v>7669.6399999999994</v>
      </c>
      <c r="O45" s="83"/>
      <c r="P45" s="84">
        <f>+N45/N123</f>
        <v>0.22076735749540818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Urbanas'!Q9</f>
        <v>1295.9999999999998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971.99999999999977</v>
      </c>
      <c r="K46" s="88">
        <f t="shared" si="2"/>
        <v>1295.9999999999998</v>
      </c>
      <c r="L46" s="88">
        <f t="shared" si="3"/>
        <v>323.99999999999994</v>
      </c>
      <c r="M46" s="88">
        <f t="shared" si="4"/>
        <v>0</v>
      </c>
      <c r="N46" s="88">
        <f t="shared" si="5"/>
        <v>2591.9999999999995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501</v>
      </c>
      <c r="G47" s="88">
        <v>78.5</v>
      </c>
      <c r="H47" s="88">
        <v>0</v>
      </c>
      <c r="I47" s="88">
        <f t="shared" si="0"/>
        <v>579.5</v>
      </c>
      <c r="J47" s="88">
        <f t="shared" si="1"/>
        <v>0</v>
      </c>
      <c r="K47" s="88">
        <f t="shared" si="2"/>
        <v>501</v>
      </c>
      <c r="L47" s="88">
        <f t="shared" si="3"/>
        <v>78.5</v>
      </c>
      <c r="M47" s="88">
        <f t="shared" si="4"/>
        <v>0</v>
      </c>
      <c r="N47" s="88">
        <f t="shared" si="5"/>
        <v>579.5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1295.9999999999998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259.2</v>
      </c>
      <c r="K48" s="88">
        <f t="shared" si="2"/>
        <v>64.8</v>
      </c>
      <c r="L48" s="88">
        <f t="shared" si="3"/>
        <v>103.67999999999998</v>
      </c>
      <c r="M48" s="88">
        <f t="shared" si="4"/>
        <v>0</v>
      </c>
      <c r="N48" s="88">
        <f t="shared" si="5"/>
        <v>427.67999999999995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102.84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565.62</v>
      </c>
      <c r="K49" s="88">
        <f t="shared" si="2"/>
        <v>1589.9064000000001</v>
      </c>
      <c r="L49" s="88">
        <f t="shared" si="3"/>
        <v>205.68</v>
      </c>
      <c r="M49" s="88">
        <f t="shared" si="4"/>
        <v>0</v>
      </c>
      <c r="N49" s="88">
        <f t="shared" si="5"/>
        <v>2361.2064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102.84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874.14</v>
      </c>
      <c r="N50" s="88">
        <f t="shared" si="5"/>
        <v>874.14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457.12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182.84800000000001</v>
      </c>
      <c r="K52" s="88">
        <f t="shared" si="2"/>
        <v>342.84000000000003</v>
      </c>
      <c r="L52" s="88">
        <f t="shared" si="3"/>
        <v>59.425600000000003</v>
      </c>
      <c r="M52" s="88">
        <f t="shared" si="4"/>
        <v>0</v>
      </c>
      <c r="N52" s="88">
        <f t="shared" si="5"/>
        <v>585.11359999999991</v>
      </c>
      <c r="O52" s="88"/>
    </row>
    <row r="53" spans="1:16" ht="16.5" thickBot="1">
      <c r="A53" s="81">
        <v>50</v>
      </c>
      <c r="B53" s="379" t="s">
        <v>473</v>
      </c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1"/>
      <c r="N53" s="82">
        <f>SUM(N54:N59)</f>
        <v>4785.6277999999993</v>
      </c>
      <c r="O53" s="83"/>
      <c r="P53" s="84">
        <f>+N53/N123</f>
        <v>0.13775228085836672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si="0"/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Urbanas'!Q108+'Wood Urbanas'!Q111</f>
        <v>294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220.5</v>
      </c>
      <c r="K55" s="88">
        <f t="shared" si="2"/>
        <v>294</v>
      </c>
      <c r="L55" s="88">
        <f t="shared" si="3"/>
        <v>73.5</v>
      </c>
      <c r="M55" s="88">
        <f t="shared" si="4"/>
        <v>0</v>
      </c>
      <c r="N55" s="88">
        <f t="shared" si="5"/>
        <v>588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Urbanas'!Q109+'Wood Urbanas'!Q110+'Wood Urbanas'!Q112</f>
        <v>147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110.25</v>
      </c>
      <c r="K56" s="88">
        <f t="shared" si="2"/>
        <v>147</v>
      </c>
      <c r="L56" s="88">
        <f t="shared" si="3"/>
        <v>36.75</v>
      </c>
      <c r="M56" s="88">
        <f t="shared" si="4"/>
        <v>0</v>
      </c>
      <c r="N56" s="88">
        <f t="shared" si="5"/>
        <v>294</v>
      </c>
      <c r="O56" s="88"/>
    </row>
    <row r="57" spans="1:16" outlineLevel="1">
      <c r="A57" s="85">
        <v>50.4</v>
      </c>
      <c r="B57" s="86" t="s">
        <v>476</v>
      </c>
      <c r="C57" s="85" t="s">
        <v>139</v>
      </c>
      <c r="D57" s="87">
        <v>1</v>
      </c>
      <c r="E57" s="88">
        <v>0</v>
      </c>
      <c r="F57" s="88">
        <v>250</v>
      </c>
      <c r="G57" s="88">
        <v>0</v>
      </c>
      <c r="H57" s="88">
        <v>0</v>
      </c>
      <c r="I57" s="88">
        <f t="shared" si="0"/>
        <v>250</v>
      </c>
      <c r="J57" s="88">
        <f t="shared" si="1"/>
        <v>0</v>
      </c>
      <c r="K57" s="88">
        <f t="shared" si="2"/>
        <v>250</v>
      </c>
      <c r="L57" s="88">
        <f t="shared" si="3"/>
        <v>0</v>
      </c>
      <c r="M57" s="88">
        <f t="shared" si="4"/>
        <v>0</v>
      </c>
      <c r="N57" s="88">
        <f t="shared" si="5"/>
        <v>250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63.75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541.875</v>
      </c>
      <c r="K58" s="88">
        <f t="shared" si="2"/>
        <v>2418.6749999999997</v>
      </c>
      <c r="L58" s="88">
        <f t="shared" si="3"/>
        <v>223.125</v>
      </c>
      <c r="M58" s="88">
        <f t="shared" si="4"/>
        <v>0</v>
      </c>
      <c r="N58" s="88">
        <f t="shared" si="5"/>
        <v>3183.6749999999997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9.18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59.67</v>
      </c>
      <c r="K59" s="88">
        <f t="shared" si="2"/>
        <v>141.9228</v>
      </c>
      <c r="L59" s="88">
        <f t="shared" si="3"/>
        <v>18.36</v>
      </c>
      <c r="M59" s="88">
        <f t="shared" si="4"/>
        <v>0</v>
      </c>
      <c r="N59" s="88">
        <f t="shared" si="5"/>
        <v>219.9528</v>
      </c>
      <c r="O59" s="88"/>
    </row>
    <row r="60" spans="1:16" ht="16.5" thickBot="1">
      <c r="A60" s="81">
        <v>60</v>
      </c>
      <c r="B60" s="379" t="s">
        <v>479</v>
      </c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1"/>
      <c r="N60" s="82">
        <f>SUM(N61:N65)</f>
        <v>1571</v>
      </c>
      <c r="O60" s="83"/>
      <c r="P60" s="84">
        <f>+N60/N123</f>
        <v>4.5220573407002973E-2</v>
      </c>
    </row>
    <row r="61" spans="1:16" ht="45" outlineLevel="1">
      <c r="A61" s="85">
        <v>60.1</v>
      </c>
      <c r="B61" s="90" t="s">
        <v>480</v>
      </c>
      <c r="C61" s="85" t="s">
        <v>152</v>
      </c>
      <c r="D61" s="87">
        <v>4</v>
      </c>
      <c r="E61" s="88">
        <v>0</v>
      </c>
      <c r="F61" s="88">
        <v>0</v>
      </c>
      <c r="G61" s="88">
        <v>0</v>
      </c>
      <c r="H61" s="88">
        <v>65</v>
      </c>
      <c r="I61" s="88">
        <f t="shared" si="0"/>
        <v>65</v>
      </c>
      <c r="J61" s="88">
        <f t="shared" si="1"/>
        <v>0</v>
      </c>
      <c r="K61" s="88">
        <f t="shared" si="2"/>
        <v>0</v>
      </c>
      <c r="L61" s="88">
        <f t="shared" si="3"/>
        <v>0</v>
      </c>
      <c r="M61" s="88">
        <f t="shared" si="4"/>
        <v>260</v>
      </c>
      <c r="N61" s="88">
        <f t="shared" si="5"/>
        <v>260</v>
      </c>
      <c r="O61" s="88"/>
    </row>
    <row r="62" spans="1:16" ht="45" outlineLevel="1">
      <c r="A62" s="85">
        <v>60.2</v>
      </c>
      <c r="B62" s="90" t="s">
        <v>481</v>
      </c>
      <c r="C62" s="85" t="s">
        <v>152</v>
      </c>
      <c r="D62" s="87">
        <v>2</v>
      </c>
      <c r="E62" s="88">
        <v>0</v>
      </c>
      <c r="F62" s="88">
        <v>0</v>
      </c>
      <c r="G62" s="88">
        <v>0</v>
      </c>
      <c r="H62" s="88">
        <v>72</v>
      </c>
      <c r="I62" s="88">
        <f t="shared" si="0"/>
        <v>72</v>
      </c>
      <c r="J62" s="88">
        <f t="shared" si="1"/>
        <v>0</v>
      </c>
      <c r="K62" s="88">
        <f t="shared" si="2"/>
        <v>0</v>
      </c>
      <c r="L62" s="88">
        <f t="shared" si="3"/>
        <v>0</v>
      </c>
      <c r="M62" s="88">
        <f t="shared" si="4"/>
        <v>144</v>
      </c>
      <c r="N62" s="88">
        <f t="shared" si="5"/>
        <v>144</v>
      </c>
      <c r="O62" s="88"/>
    </row>
    <row r="63" spans="1:16" ht="45" outlineLevel="1">
      <c r="A63" s="85">
        <v>60.3</v>
      </c>
      <c r="B63" s="90" t="s">
        <v>482</v>
      </c>
      <c r="C63" s="85" t="s">
        <v>152</v>
      </c>
      <c r="D63" s="87">
        <v>5</v>
      </c>
      <c r="E63" s="88">
        <v>0</v>
      </c>
      <c r="F63" s="88">
        <v>0</v>
      </c>
      <c r="G63" s="88">
        <v>0</v>
      </c>
      <c r="H63" s="88">
        <v>38.5</v>
      </c>
      <c r="I63" s="88">
        <f t="shared" si="0"/>
        <v>38.5</v>
      </c>
      <c r="J63" s="88">
        <f t="shared" si="1"/>
        <v>0</v>
      </c>
      <c r="K63" s="88">
        <f t="shared" si="2"/>
        <v>0</v>
      </c>
      <c r="L63" s="88">
        <f t="shared" si="3"/>
        <v>0</v>
      </c>
      <c r="M63" s="88">
        <f t="shared" si="4"/>
        <v>192.5</v>
      </c>
      <c r="N63" s="88">
        <f t="shared" si="5"/>
        <v>192.5</v>
      </c>
      <c r="O63" s="88"/>
    </row>
    <row r="64" spans="1:16" ht="35.25" customHeight="1" outlineLevel="1">
      <c r="A64" s="85">
        <v>60.4</v>
      </c>
      <c r="B64" s="90" t="s">
        <v>483</v>
      </c>
      <c r="C64" s="85" t="s">
        <v>137</v>
      </c>
      <c r="D64" s="87">
        <f>+'Wood Urbanas'!Q113</f>
        <v>33</v>
      </c>
      <c r="E64" s="88">
        <v>0.75</v>
      </c>
      <c r="F64" s="88">
        <v>1</v>
      </c>
      <c r="G64" s="88">
        <v>0.25</v>
      </c>
      <c r="H64" s="88">
        <v>0</v>
      </c>
      <c r="I64" s="88">
        <f t="shared" si="0"/>
        <v>2</v>
      </c>
      <c r="J64" s="88">
        <f t="shared" si="1"/>
        <v>24.75</v>
      </c>
      <c r="K64" s="88">
        <f t="shared" si="2"/>
        <v>33</v>
      </c>
      <c r="L64" s="88">
        <f t="shared" si="3"/>
        <v>8.25</v>
      </c>
      <c r="M64" s="88">
        <f t="shared" si="4"/>
        <v>0</v>
      </c>
      <c r="N64" s="88">
        <f t="shared" si="5"/>
        <v>66</v>
      </c>
      <c r="O64" s="88"/>
    </row>
    <row r="65" spans="1:16" ht="18" outlineLevel="1" thickBot="1">
      <c r="A65" s="85">
        <v>60.3</v>
      </c>
      <c r="B65" s="86" t="s">
        <v>484</v>
      </c>
      <c r="C65" s="85" t="s">
        <v>122</v>
      </c>
      <c r="D65" s="87">
        <v>13.41</v>
      </c>
      <c r="E65" s="88">
        <v>0</v>
      </c>
      <c r="F65" s="88">
        <v>0</v>
      </c>
      <c r="G65" s="88">
        <v>0</v>
      </c>
      <c r="H65" s="88">
        <f>908.5/D65</f>
        <v>67.747949291573448</v>
      </c>
      <c r="I65" s="88">
        <f t="shared" si="0"/>
        <v>67.747949291573448</v>
      </c>
      <c r="J65" s="88">
        <f t="shared" si="1"/>
        <v>0</v>
      </c>
      <c r="K65" s="88">
        <f t="shared" si="2"/>
        <v>0</v>
      </c>
      <c r="L65" s="88">
        <f t="shared" si="3"/>
        <v>0</v>
      </c>
      <c r="M65" s="88">
        <f t="shared" si="4"/>
        <v>908.5</v>
      </c>
      <c r="N65" s="88">
        <f t="shared" si="5"/>
        <v>908.5</v>
      </c>
      <c r="O65" s="88"/>
    </row>
    <row r="66" spans="1:16" ht="16.5" thickBot="1">
      <c r="A66" s="81">
        <v>70</v>
      </c>
      <c r="B66" s="379" t="s">
        <v>7</v>
      </c>
      <c r="C66" s="380"/>
      <c r="D66" s="380"/>
      <c r="E66" s="380"/>
      <c r="F66" s="380"/>
      <c r="G66" s="380"/>
      <c r="H66" s="380"/>
      <c r="I66" s="380"/>
      <c r="J66" s="380"/>
      <c r="K66" s="380"/>
      <c r="L66" s="380"/>
      <c r="M66" s="381"/>
      <c r="N66" s="82">
        <f>SUM(N67:N71)</f>
        <v>2235.2930000000001</v>
      </c>
      <c r="O66" s="83"/>
      <c r="P66" s="84">
        <f>+N66/N123</f>
        <v>6.4341967659236096E-2</v>
      </c>
    </row>
    <row r="67" spans="1:16" ht="17.25" outlineLevel="1">
      <c r="A67" s="85">
        <v>70.099999999999994</v>
      </c>
      <c r="B67" s="90" t="s">
        <v>485</v>
      </c>
      <c r="C67" s="85" t="s">
        <v>122</v>
      </c>
      <c r="D67" s="87">
        <v>52.04</v>
      </c>
      <c r="E67" s="88">
        <v>5.2</v>
      </c>
      <c r="F67" s="88">
        <v>6</v>
      </c>
      <c r="G67" s="88">
        <v>1.75</v>
      </c>
      <c r="H67" s="88">
        <v>0</v>
      </c>
      <c r="I67" s="88">
        <f t="shared" si="0"/>
        <v>12.95</v>
      </c>
      <c r="J67" s="88">
        <f t="shared" si="1"/>
        <v>270.608</v>
      </c>
      <c r="K67" s="88">
        <f t="shared" si="2"/>
        <v>312.24</v>
      </c>
      <c r="L67" s="88">
        <f t="shared" si="3"/>
        <v>91.07</v>
      </c>
      <c r="M67" s="88">
        <f t="shared" si="4"/>
        <v>0</v>
      </c>
      <c r="N67" s="88">
        <f t="shared" si="5"/>
        <v>673.91800000000001</v>
      </c>
      <c r="O67" s="88"/>
    </row>
    <row r="68" spans="1:16" ht="30" outlineLevel="1">
      <c r="A68" s="85">
        <v>70.2</v>
      </c>
      <c r="B68" s="90" t="s">
        <v>486</v>
      </c>
      <c r="C68" s="85" t="s">
        <v>122</v>
      </c>
      <c r="D68" s="87">
        <v>52.04</v>
      </c>
      <c r="E68" s="88">
        <v>1.5</v>
      </c>
      <c r="F68" s="88">
        <v>2.5</v>
      </c>
      <c r="G68" s="88">
        <v>1.25</v>
      </c>
      <c r="H68" s="88">
        <v>0</v>
      </c>
      <c r="I68" s="88">
        <f t="shared" si="0"/>
        <v>5.25</v>
      </c>
      <c r="J68" s="88">
        <f t="shared" si="1"/>
        <v>78.06</v>
      </c>
      <c r="K68" s="88">
        <f t="shared" si="2"/>
        <v>130.1</v>
      </c>
      <c r="L68" s="88">
        <f t="shared" si="3"/>
        <v>65.05</v>
      </c>
      <c r="M68" s="88">
        <f t="shared" si="4"/>
        <v>0</v>
      </c>
      <c r="N68" s="88">
        <f t="shared" si="5"/>
        <v>273.20999999999998</v>
      </c>
      <c r="O68" s="88"/>
    </row>
    <row r="69" spans="1:16" ht="30" outlineLevel="1">
      <c r="A69" s="85">
        <v>70.3</v>
      </c>
      <c r="B69" s="90" t="s">
        <v>149</v>
      </c>
      <c r="C69" s="85" t="s">
        <v>122</v>
      </c>
      <c r="D69" s="87">
        <v>40.04</v>
      </c>
      <c r="E69" s="88">
        <v>5.5</v>
      </c>
      <c r="F69" s="88">
        <v>11</v>
      </c>
      <c r="G69" s="88">
        <v>1.25</v>
      </c>
      <c r="H69" s="88">
        <v>0</v>
      </c>
      <c r="I69" s="88">
        <f t="shared" si="0"/>
        <v>17.75</v>
      </c>
      <c r="J69" s="88">
        <f t="shared" si="1"/>
        <v>220.22</v>
      </c>
      <c r="K69" s="88">
        <f t="shared" si="2"/>
        <v>440.44</v>
      </c>
      <c r="L69" s="88">
        <f t="shared" si="3"/>
        <v>50.05</v>
      </c>
      <c r="M69" s="88">
        <f t="shared" si="4"/>
        <v>0</v>
      </c>
      <c r="N69" s="88">
        <f t="shared" si="5"/>
        <v>710.71</v>
      </c>
      <c r="O69" s="88"/>
    </row>
    <row r="70" spans="1:16" ht="17.25" outlineLevel="1">
      <c r="A70" s="85">
        <v>70.400000000000006</v>
      </c>
      <c r="B70" s="90" t="s">
        <v>487</v>
      </c>
      <c r="C70" s="85" t="s">
        <v>122</v>
      </c>
      <c r="D70" s="87">
        <v>12</v>
      </c>
      <c r="E70" s="88">
        <v>5.5</v>
      </c>
      <c r="F70" s="88">
        <v>11</v>
      </c>
      <c r="G70" s="88">
        <v>1.25</v>
      </c>
      <c r="H70" s="88">
        <v>0</v>
      </c>
      <c r="I70" s="88">
        <f t="shared" si="0"/>
        <v>17.75</v>
      </c>
      <c r="J70" s="88">
        <f t="shared" si="1"/>
        <v>66</v>
      </c>
      <c r="K70" s="88">
        <f t="shared" si="2"/>
        <v>132</v>
      </c>
      <c r="L70" s="88">
        <f t="shared" si="3"/>
        <v>15</v>
      </c>
      <c r="M70" s="88">
        <f t="shared" si="4"/>
        <v>0</v>
      </c>
      <c r="N70" s="88">
        <f t="shared" si="5"/>
        <v>213</v>
      </c>
      <c r="O70" s="88"/>
    </row>
    <row r="71" spans="1:16" ht="16.5" outlineLevel="1" thickBot="1">
      <c r="A71" s="85">
        <v>70.5</v>
      </c>
      <c r="B71" s="86" t="s">
        <v>488</v>
      </c>
      <c r="C71" s="85" t="s">
        <v>466</v>
      </c>
      <c r="D71" s="87">
        <v>56.07</v>
      </c>
      <c r="E71" s="88">
        <v>2.25</v>
      </c>
      <c r="F71" s="88">
        <v>3.75</v>
      </c>
      <c r="G71" s="88">
        <v>0.5</v>
      </c>
      <c r="H71" s="88">
        <v>0</v>
      </c>
      <c r="I71" s="88">
        <f t="shared" si="0"/>
        <v>6.5</v>
      </c>
      <c r="J71" s="88">
        <f t="shared" si="1"/>
        <v>126.1575</v>
      </c>
      <c r="K71" s="88">
        <f t="shared" si="2"/>
        <v>210.26249999999999</v>
      </c>
      <c r="L71" s="88">
        <f t="shared" si="3"/>
        <v>28.035</v>
      </c>
      <c r="M71" s="88">
        <f t="shared" si="4"/>
        <v>0</v>
      </c>
      <c r="N71" s="88">
        <f t="shared" si="5"/>
        <v>364.45499999999998</v>
      </c>
      <c r="O71" s="88"/>
    </row>
    <row r="72" spans="1:16" ht="16.5" thickBot="1">
      <c r="A72" s="81">
        <v>80</v>
      </c>
      <c r="B72" s="379" t="s">
        <v>150</v>
      </c>
      <c r="C72" s="380"/>
      <c r="D72" s="380"/>
      <c r="E72" s="380"/>
      <c r="F72" s="380"/>
      <c r="G72" s="380"/>
      <c r="H72" s="380"/>
      <c r="I72" s="380"/>
      <c r="J72" s="380"/>
      <c r="K72" s="380"/>
      <c r="L72" s="380"/>
      <c r="M72" s="381"/>
      <c r="N72" s="82">
        <f>SUM(N73:N78)</f>
        <v>2685</v>
      </c>
      <c r="O72" s="83"/>
      <c r="P72" s="84">
        <f>+N72/N123</f>
        <v>7.728659426976639E-2</v>
      </c>
    </row>
    <row r="73" spans="1:16" ht="90" outlineLevel="1">
      <c r="A73" s="85">
        <v>80.099999999999994</v>
      </c>
      <c r="B73" s="90" t="s">
        <v>489</v>
      </c>
      <c r="C73" s="85" t="s">
        <v>152</v>
      </c>
      <c r="D73" s="87">
        <v>4</v>
      </c>
      <c r="E73" s="88">
        <v>60</v>
      </c>
      <c r="F73" s="88">
        <v>103</v>
      </c>
      <c r="G73" s="88">
        <v>10</v>
      </c>
      <c r="H73" s="88">
        <v>0</v>
      </c>
      <c r="I73" s="88">
        <f t="shared" si="0"/>
        <v>173</v>
      </c>
      <c r="J73" s="88">
        <f t="shared" si="1"/>
        <v>240</v>
      </c>
      <c r="K73" s="88">
        <f t="shared" si="2"/>
        <v>412</v>
      </c>
      <c r="L73" s="88">
        <f t="shared" si="3"/>
        <v>40</v>
      </c>
      <c r="M73" s="88">
        <f t="shared" si="4"/>
        <v>0</v>
      </c>
      <c r="N73" s="88">
        <f t="shared" si="5"/>
        <v>692</v>
      </c>
      <c r="O73" s="88"/>
    </row>
    <row r="74" spans="1:16" ht="45" outlineLevel="1">
      <c r="A74" s="85">
        <v>80.2</v>
      </c>
      <c r="B74" s="90" t="s">
        <v>490</v>
      </c>
      <c r="C74" s="85" t="s">
        <v>152</v>
      </c>
      <c r="D74" s="87">
        <v>1</v>
      </c>
      <c r="E74" s="88">
        <v>0</v>
      </c>
      <c r="F74" s="88">
        <v>0</v>
      </c>
      <c r="G74" s="88">
        <v>0</v>
      </c>
      <c r="H74" s="88">
        <v>585</v>
      </c>
      <c r="I74" s="88">
        <f t="shared" si="0"/>
        <v>585</v>
      </c>
      <c r="J74" s="88">
        <f t="shared" si="1"/>
        <v>0</v>
      </c>
      <c r="K74" s="88">
        <f t="shared" si="2"/>
        <v>0</v>
      </c>
      <c r="L74" s="88">
        <f t="shared" si="3"/>
        <v>0</v>
      </c>
      <c r="M74" s="88">
        <f t="shared" si="4"/>
        <v>585</v>
      </c>
      <c r="N74" s="88">
        <f t="shared" si="5"/>
        <v>585</v>
      </c>
      <c r="O74" s="88"/>
    </row>
    <row r="75" spans="1:16" ht="45" outlineLevel="1">
      <c r="A75" s="85">
        <v>80.3</v>
      </c>
      <c r="B75" s="90" t="s">
        <v>491</v>
      </c>
      <c r="C75" s="85" t="s">
        <v>152</v>
      </c>
      <c r="D75" s="87">
        <v>2</v>
      </c>
      <c r="E75" s="88">
        <v>60</v>
      </c>
      <c r="F75" s="88">
        <v>285.5</v>
      </c>
      <c r="G75" s="88">
        <v>36</v>
      </c>
      <c r="H75" s="88">
        <v>0</v>
      </c>
      <c r="I75" s="88">
        <f t="shared" si="0"/>
        <v>381.5</v>
      </c>
      <c r="J75" s="88">
        <f t="shared" si="1"/>
        <v>120</v>
      </c>
      <c r="K75" s="88">
        <f t="shared" si="2"/>
        <v>571</v>
      </c>
      <c r="L75" s="88">
        <f t="shared" si="3"/>
        <v>72</v>
      </c>
      <c r="M75" s="88">
        <f t="shared" si="4"/>
        <v>0</v>
      </c>
      <c r="N75" s="88">
        <f t="shared" si="5"/>
        <v>763</v>
      </c>
      <c r="O75" s="88"/>
    </row>
    <row r="76" spans="1:16" ht="45" outlineLevel="1">
      <c r="A76" s="85">
        <v>80.400000000000006</v>
      </c>
      <c r="B76" s="90" t="s">
        <v>492</v>
      </c>
      <c r="C76" s="85" t="s">
        <v>152</v>
      </c>
      <c r="D76" s="87">
        <v>1</v>
      </c>
      <c r="E76" s="88">
        <v>0</v>
      </c>
      <c r="F76" s="88">
        <v>0</v>
      </c>
      <c r="G76" s="88">
        <v>0</v>
      </c>
      <c r="H76" s="88">
        <v>45</v>
      </c>
      <c r="I76" s="88">
        <f t="shared" si="0"/>
        <v>45</v>
      </c>
      <c r="J76" s="88">
        <f t="shared" si="1"/>
        <v>0</v>
      </c>
      <c r="K76" s="88">
        <f t="shared" si="2"/>
        <v>0</v>
      </c>
      <c r="L76" s="88">
        <f t="shared" si="3"/>
        <v>0</v>
      </c>
      <c r="M76" s="88">
        <f t="shared" si="4"/>
        <v>45</v>
      </c>
      <c r="N76" s="88">
        <f t="shared" si="5"/>
        <v>45</v>
      </c>
      <c r="O76" s="88"/>
    </row>
    <row r="77" spans="1:16" ht="45" outlineLevel="1">
      <c r="A77" s="85">
        <v>80.5</v>
      </c>
      <c r="B77" s="90" t="s">
        <v>493</v>
      </c>
      <c r="C77" s="85" t="s">
        <v>152</v>
      </c>
      <c r="D77" s="87">
        <v>2</v>
      </c>
      <c r="E77" s="88">
        <v>0</v>
      </c>
      <c r="F77" s="88">
        <v>0</v>
      </c>
      <c r="G77" s="88">
        <v>0</v>
      </c>
      <c r="H77" s="88">
        <v>60</v>
      </c>
      <c r="I77" s="88">
        <f t="shared" si="0"/>
        <v>60</v>
      </c>
      <c r="J77" s="88">
        <f t="shared" si="1"/>
        <v>0</v>
      </c>
      <c r="K77" s="88">
        <f t="shared" si="2"/>
        <v>0</v>
      </c>
      <c r="L77" s="88">
        <f t="shared" si="3"/>
        <v>0</v>
      </c>
      <c r="M77" s="88">
        <f t="shared" si="4"/>
        <v>120</v>
      </c>
      <c r="N77" s="88">
        <f t="shared" si="5"/>
        <v>120</v>
      </c>
      <c r="O77" s="88"/>
    </row>
    <row r="78" spans="1:16" ht="45.75" outlineLevel="1" thickBot="1">
      <c r="A78" s="85">
        <v>80.599999999999994</v>
      </c>
      <c r="B78" s="90" t="s">
        <v>494</v>
      </c>
      <c r="C78" s="85" t="s">
        <v>152</v>
      </c>
      <c r="D78" s="87">
        <v>6</v>
      </c>
      <c r="E78" s="88">
        <v>0</v>
      </c>
      <c r="F78" s="88">
        <v>0</v>
      </c>
      <c r="G78" s="88">
        <v>0</v>
      </c>
      <c r="H78" s="88">
        <v>80</v>
      </c>
      <c r="I78" s="88">
        <f t="shared" si="0"/>
        <v>80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480</v>
      </c>
      <c r="N78" s="88">
        <f t="shared" si="5"/>
        <v>480</v>
      </c>
      <c r="O78" s="88"/>
    </row>
    <row r="79" spans="1:16" ht="16.5" thickBot="1">
      <c r="A79" s="81">
        <v>90</v>
      </c>
      <c r="B79" s="379" t="s">
        <v>186</v>
      </c>
      <c r="C79" s="380"/>
      <c r="D79" s="380"/>
      <c r="E79" s="380"/>
      <c r="F79" s="380"/>
      <c r="G79" s="380"/>
      <c r="H79" s="380"/>
      <c r="I79" s="380"/>
      <c r="J79" s="380"/>
      <c r="K79" s="380"/>
      <c r="L79" s="380"/>
      <c r="M79" s="381"/>
      <c r="N79" s="82">
        <f>SUM(N80:N84)</f>
        <v>852.5</v>
      </c>
      <c r="O79" s="83"/>
      <c r="P79" s="84">
        <f>+N79/N123</f>
        <v>2.453885348788672E-2</v>
      </c>
    </row>
    <row r="80" spans="1:16" ht="30" outlineLevel="1">
      <c r="A80" s="85">
        <v>90.1</v>
      </c>
      <c r="B80" s="90" t="s">
        <v>187</v>
      </c>
      <c r="C80" s="85" t="s">
        <v>139</v>
      </c>
      <c r="D80" s="87">
        <v>1</v>
      </c>
      <c r="E80" s="88">
        <v>200</v>
      </c>
      <c r="F80" s="88">
        <v>250</v>
      </c>
      <c r="G80" s="88">
        <v>35</v>
      </c>
      <c r="H80" s="88">
        <v>0</v>
      </c>
      <c r="I80" s="88">
        <f>+E80+F80+G80+H80</f>
        <v>485</v>
      </c>
      <c r="J80" s="88">
        <f>+E80*D80</f>
        <v>200</v>
      </c>
      <c r="K80" s="88">
        <f>+F80*D80</f>
        <v>250</v>
      </c>
      <c r="L80" s="88">
        <f>+G80*D80</f>
        <v>35</v>
      </c>
      <c r="M80" s="88">
        <f>+H80*D80</f>
        <v>0</v>
      </c>
      <c r="N80" s="88">
        <f>+I80*D80</f>
        <v>485</v>
      </c>
      <c r="O80" s="88"/>
    </row>
    <row r="81" spans="1:16" ht="30" outlineLevel="1">
      <c r="A81" s="85">
        <v>90.2</v>
      </c>
      <c r="B81" s="90" t="s">
        <v>188</v>
      </c>
      <c r="C81" s="85" t="s">
        <v>152</v>
      </c>
      <c r="D81" s="87">
        <v>1</v>
      </c>
      <c r="E81" s="88">
        <v>15.5</v>
      </c>
      <c r="F81" s="88">
        <v>81.5</v>
      </c>
      <c r="G81" s="88">
        <v>6</v>
      </c>
      <c r="H81" s="88">
        <v>0</v>
      </c>
      <c r="I81" s="88">
        <f t="shared" si="0"/>
        <v>103</v>
      </c>
      <c r="J81" s="88">
        <f t="shared" si="1"/>
        <v>15.5</v>
      </c>
      <c r="K81" s="88">
        <f t="shared" si="2"/>
        <v>81.5</v>
      </c>
      <c r="L81" s="88">
        <f t="shared" si="3"/>
        <v>6</v>
      </c>
      <c r="M81" s="88">
        <f t="shared" si="4"/>
        <v>0</v>
      </c>
      <c r="N81" s="88">
        <f t="shared" si="5"/>
        <v>103</v>
      </c>
      <c r="O81" s="88"/>
    </row>
    <row r="82" spans="1:16" ht="30" outlineLevel="1">
      <c r="A82" s="85">
        <v>90.3</v>
      </c>
      <c r="B82" s="90" t="s">
        <v>495</v>
      </c>
      <c r="C82" s="85" t="s">
        <v>152</v>
      </c>
      <c r="D82" s="87">
        <v>1</v>
      </c>
      <c r="E82" s="88">
        <v>8.5</v>
      </c>
      <c r="F82" s="88">
        <v>74.5</v>
      </c>
      <c r="G82" s="88">
        <v>5.5</v>
      </c>
      <c r="H82" s="88">
        <v>0</v>
      </c>
      <c r="I82" s="88">
        <f t="shared" si="0"/>
        <v>88.5</v>
      </c>
      <c r="J82" s="88">
        <f t="shared" si="1"/>
        <v>8.5</v>
      </c>
      <c r="K82" s="88">
        <f t="shared" si="2"/>
        <v>74.5</v>
      </c>
      <c r="L82" s="88">
        <f t="shared" si="3"/>
        <v>5.5</v>
      </c>
      <c r="M82" s="88">
        <f t="shared" si="4"/>
        <v>0</v>
      </c>
      <c r="N82" s="88">
        <f t="shared" si="5"/>
        <v>88.5</v>
      </c>
      <c r="O82" s="88"/>
    </row>
    <row r="83" spans="1:16" outlineLevel="1">
      <c r="A83" s="85">
        <v>90.4</v>
      </c>
      <c r="B83" s="86" t="s">
        <v>496</v>
      </c>
      <c r="C83" s="85" t="s">
        <v>152</v>
      </c>
      <c r="D83" s="87">
        <v>1</v>
      </c>
      <c r="E83" s="88">
        <v>12.5</v>
      </c>
      <c r="F83" s="88">
        <v>93.5</v>
      </c>
      <c r="G83" s="88">
        <v>9.5</v>
      </c>
      <c r="H83" s="88">
        <v>0</v>
      </c>
      <c r="I83" s="88">
        <f t="shared" si="0"/>
        <v>115.5</v>
      </c>
      <c r="J83" s="88">
        <f t="shared" si="1"/>
        <v>12.5</v>
      </c>
      <c r="K83" s="88">
        <f t="shared" si="2"/>
        <v>93.5</v>
      </c>
      <c r="L83" s="88">
        <f t="shared" si="3"/>
        <v>9.5</v>
      </c>
      <c r="M83" s="88">
        <f t="shared" si="4"/>
        <v>0</v>
      </c>
      <c r="N83" s="88">
        <f t="shared" si="5"/>
        <v>115.5</v>
      </c>
      <c r="O83" s="88"/>
    </row>
    <row r="84" spans="1:16" ht="30.75" outlineLevel="1" thickBot="1">
      <c r="A84" s="85">
        <v>90.5</v>
      </c>
      <c r="B84" s="90" t="s">
        <v>190</v>
      </c>
      <c r="C84" s="85" t="s">
        <v>152</v>
      </c>
      <c r="D84" s="87">
        <v>1</v>
      </c>
      <c r="E84" s="88">
        <v>10.5</v>
      </c>
      <c r="F84" s="88">
        <v>42</v>
      </c>
      <c r="G84" s="88">
        <v>8</v>
      </c>
      <c r="H84" s="88">
        <v>0</v>
      </c>
      <c r="I84" s="88">
        <f t="shared" si="0"/>
        <v>60.5</v>
      </c>
      <c r="J84" s="88">
        <f t="shared" si="1"/>
        <v>10.5</v>
      </c>
      <c r="K84" s="88">
        <f t="shared" si="2"/>
        <v>42</v>
      </c>
      <c r="L84" s="88">
        <f t="shared" si="3"/>
        <v>8</v>
      </c>
      <c r="M84" s="88">
        <f t="shared" si="4"/>
        <v>0</v>
      </c>
      <c r="N84" s="88">
        <f t="shared" si="5"/>
        <v>60.5</v>
      </c>
      <c r="O84" s="88"/>
    </row>
    <row r="85" spans="1:16" ht="16.5" thickBot="1">
      <c r="A85" s="81">
        <v>100</v>
      </c>
      <c r="B85" s="379" t="s">
        <v>192</v>
      </c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1"/>
      <c r="N85" s="82">
        <f>SUM(N86:N92)</f>
        <v>3772.6</v>
      </c>
      <c r="O85" s="83"/>
      <c r="P85" s="84">
        <f>+N85/N123</f>
        <v>0.10859270225032426</v>
      </c>
    </row>
    <row r="86" spans="1:16" ht="90" outlineLevel="1">
      <c r="A86" s="85">
        <v>100.1</v>
      </c>
      <c r="B86" s="90" t="s">
        <v>497</v>
      </c>
      <c r="C86" s="85" t="s">
        <v>139</v>
      </c>
      <c r="D86" s="87">
        <v>1</v>
      </c>
      <c r="E86" s="88">
        <v>0</v>
      </c>
      <c r="F86" s="88">
        <v>0</v>
      </c>
      <c r="G86" s="88">
        <v>0</v>
      </c>
      <c r="H86" s="88">
        <v>2096.35</v>
      </c>
      <c r="I86" s="88">
        <f t="shared" si="0"/>
        <v>2096.35</v>
      </c>
      <c r="J86" s="88">
        <f t="shared" si="1"/>
        <v>0</v>
      </c>
      <c r="K86" s="88">
        <f t="shared" si="2"/>
        <v>0</v>
      </c>
      <c r="L86" s="88">
        <f t="shared" si="3"/>
        <v>0</v>
      </c>
      <c r="M86" s="88">
        <f t="shared" si="4"/>
        <v>2096.35</v>
      </c>
      <c r="N86" s="88">
        <f t="shared" si="5"/>
        <v>2096.35</v>
      </c>
      <c r="O86" s="88"/>
    </row>
    <row r="87" spans="1:16" ht="60" outlineLevel="1">
      <c r="A87" s="85">
        <v>100.2</v>
      </c>
      <c r="B87" s="90" t="s">
        <v>498</v>
      </c>
      <c r="C87" s="85" t="s">
        <v>152</v>
      </c>
      <c r="D87" s="87">
        <v>5</v>
      </c>
      <c r="E87" s="88">
        <v>17</v>
      </c>
      <c r="F87" s="88">
        <v>37.25</v>
      </c>
      <c r="G87" s="88">
        <v>3</v>
      </c>
      <c r="H87" s="88">
        <v>0</v>
      </c>
      <c r="I87" s="88">
        <f t="shared" si="0"/>
        <v>57.25</v>
      </c>
      <c r="J87" s="88">
        <f t="shared" si="1"/>
        <v>85</v>
      </c>
      <c r="K87" s="88">
        <f t="shared" si="2"/>
        <v>186.25</v>
      </c>
      <c r="L87" s="88">
        <f t="shared" si="3"/>
        <v>15</v>
      </c>
      <c r="M87" s="88">
        <f t="shared" si="4"/>
        <v>0</v>
      </c>
      <c r="N87" s="88">
        <f t="shared" si="5"/>
        <v>286.25</v>
      </c>
      <c r="O87" s="88"/>
    </row>
    <row r="88" spans="1:16" ht="60" outlineLevel="1">
      <c r="A88" s="85">
        <v>100.3</v>
      </c>
      <c r="B88" s="90" t="s">
        <v>499</v>
      </c>
      <c r="C88" s="85" t="s">
        <v>152</v>
      </c>
      <c r="D88" s="87">
        <v>7</v>
      </c>
      <c r="E88" s="88">
        <v>17</v>
      </c>
      <c r="F88" s="88">
        <v>37.25</v>
      </c>
      <c r="G88" s="88">
        <v>3</v>
      </c>
      <c r="H88" s="88">
        <v>0</v>
      </c>
      <c r="I88" s="88">
        <f t="shared" si="0"/>
        <v>57.25</v>
      </c>
      <c r="J88" s="88">
        <f t="shared" si="1"/>
        <v>119</v>
      </c>
      <c r="K88" s="88">
        <f t="shared" si="2"/>
        <v>260.75</v>
      </c>
      <c r="L88" s="88">
        <f t="shared" si="3"/>
        <v>21</v>
      </c>
      <c r="M88" s="88">
        <f t="shared" si="4"/>
        <v>0</v>
      </c>
      <c r="N88" s="88">
        <f t="shared" si="5"/>
        <v>400.75</v>
      </c>
      <c r="O88" s="88"/>
    </row>
    <row r="89" spans="1:16" ht="30" outlineLevel="1">
      <c r="A89" s="85">
        <v>100.4</v>
      </c>
      <c r="B89" s="90" t="s">
        <v>500</v>
      </c>
      <c r="C89" s="85" t="s">
        <v>152</v>
      </c>
      <c r="D89" s="87">
        <v>19</v>
      </c>
      <c r="E89" s="88">
        <v>17</v>
      </c>
      <c r="F89" s="88">
        <v>9.25</v>
      </c>
      <c r="G89" s="88">
        <v>3</v>
      </c>
      <c r="H89" s="88">
        <v>0</v>
      </c>
      <c r="I89" s="88">
        <f t="shared" si="0"/>
        <v>29.25</v>
      </c>
      <c r="J89" s="88">
        <f t="shared" si="1"/>
        <v>323</v>
      </c>
      <c r="K89" s="88">
        <f t="shared" si="2"/>
        <v>175.75</v>
      </c>
      <c r="L89" s="88">
        <f t="shared" si="3"/>
        <v>57</v>
      </c>
      <c r="M89" s="88">
        <f t="shared" si="4"/>
        <v>0</v>
      </c>
      <c r="N89" s="88">
        <f t="shared" si="5"/>
        <v>555.75</v>
      </c>
      <c r="O89" s="88"/>
    </row>
    <row r="90" spans="1:16" ht="30" outlineLevel="1">
      <c r="A90" s="85">
        <v>100.5</v>
      </c>
      <c r="B90" s="90" t="s">
        <v>501</v>
      </c>
      <c r="C90" s="85" t="s">
        <v>152</v>
      </c>
      <c r="D90" s="87">
        <v>1</v>
      </c>
      <c r="E90" s="88">
        <v>30</v>
      </c>
      <c r="F90" s="88">
        <f>151+55</f>
        <v>206</v>
      </c>
      <c r="G90" s="88">
        <v>5</v>
      </c>
      <c r="H90" s="88">
        <v>0</v>
      </c>
      <c r="I90" s="88">
        <f t="shared" si="0"/>
        <v>241</v>
      </c>
      <c r="J90" s="88">
        <f t="shared" si="1"/>
        <v>30</v>
      </c>
      <c r="K90" s="88">
        <f t="shared" si="2"/>
        <v>206</v>
      </c>
      <c r="L90" s="88">
        <f t="shared" si="3"/>
        <v>5</v>
      </c>
      <c r="M90" s="88">
        <f t="shared" si="4"/>
        <v>0</v>
      </c>
      <c r="N90" s="88">
        <f t="shared" si="5"/>
        <v>241</v>
      </c>
      <c r="O90" s="88"/>
    </row>
    <row r="91" spans="1:16" ht="30" outlineLevel="1">
      <c r="A91" s="85">
        <v>100.6</v>
      </c>
      <c r="B91" s="90" t="s">
        <v>502</v>
      </c>
      <c r="C91" s="85" t="s">
        <v>152</v>
      </c>
      <c r="D91" s="87">
        <v>1</v>
      </c>
      <c r="E91" s="88">
        <v>26</v>
      </c>
      <c r="F91" s="88">
        <f>51+22</f>
        <v>73</v>
      </c>
      <c r="G91" s="88">
        <v>5</v>
      </c>
      <c r="H91" s="88">
        <v>0</v>
      </c>
      <c r="I91" s="88">
        <f t="shared" si="0"/>
        <v>104</v>
      </c>
      <c r="J91" s="88">
        <f t="shared" si="1"/>
        <v>26</v>
      </c>
      <c r="K91" s="88">
        <f t="shared" si="2"/>
        <v>73</v>
      </c>
      <c r="L91" s="88">
        <f t="shared" si="3"/>
        <v>5</v>
      </c>
      <c r="M91" s="88">
        <f t="shared" si="4"/>
        <v>0</v>
      </c>
      <c r="N91" s="88">
        <f t="shared" si="5"/>
        <v>104</v>
      </c>
      <c r="O91" s="88"/>
    </row>
    <row r="92" spans="1:16" ht="30.75" outlineLevel="1" thickBot="1">
      <c r="A92" s="85">
        <v>100.7</v>
      </c>
      <c r="B92" s="90" t="s">
        <v>503</v>
      </c>
      <c r="C92" s="85" t="s">
        <v>152</v>
      </c>
      <c r="D92" s="87">
        <v>1</v>
      </c>
      <c r="E92" s="88">
        <v>17</v>
      </c>
      <c r="F92" s="88">
        <v>68.5</v>
      </c>
      <c r="G92" s="88">
        <v>3</v>
      </c>
      <c r="H92" s="88">
        <v>0</v>
      </c>
      <c r="I92" s="88">
        <f t="shared" si="0"/>
        <v>88.5</v>
      </c>
      <c r="J92" s="88">
        <f t="shared" si="1"/>
        <v>17</v>
      </c>
      <c r="K92" s="88">
        <f t="shared" si="2"/>
        <v>68.5</v>
      </c>
      <c r="L92" s="88">
        <f t="shared" si="3"/>
        <v>3</v>
      </c>
      <c r="M92" s="88">
        <f t="shared" si="4"/>
        <v>0</v>
      </c>
      <c r="N92" s="88">
        <f t="shared" si="5"/>
        <v>88.5</v>
      </c>
      <c r="O92" s="88"/>
    </row>
    <row r="93" spans="1:16" ht="16.5" thickBot="1">
      <c r="A93" s="81">
        <v>110</v>
      </c>
      <c r="B93" s="379" t="s">
        <v>504</v>
      </c>
      <c r="C93" s="380"/>
      <c r="D93" s="380"/>
      <c r="E93" s="380"/>
      <c r="F93" s="380"/>
      <c r="G93" s="380"/>
      <c r="H93" s="380"/>
      <c r="I93" s="380"/>
      <c r="J93" s="380"/>
      <c r="K93" s="380"/>
      <c r="L93" s="380"/>
      <c r="M93" s="381"/>
      <c r="N93" s="82">
        <f>SUM(N94:N94)</f>
        <v>775.5</v>
      </c>
      <c r="O93" s="83"/>
      <c r="P93" s="84">
        <f>+N93/N123</f>
        <v>2.2322440914787273E-2</v>
      </c>
    </row>
    <row r="94" spans="1:16" ht="60.75" outlineLevel="1" thickBot="1">
      <c r="A94" s="85">
        <v>110.1</v>
      </c>
      <c r="B94" s="90" t="s">
        <v>505</v>
      </c>
      <c r="C94" s="85" t="s">
        <v>152</v>
      </c>
      <c r="D94" s="87">
        <v>2</v>
      </c>
      <c r="E94" s="88">
        <v>75</v>
      </c>
      <c r="F94" s="88">
        <v>283.75</v>
      </c>
      <c r="G94" s="88">
        <v>29</v>
      </c>
      <c r="H94" s="88">
        <v>0</v>
      </c>
      <c r="I94" s="88">
        <f t="shared" si="0"/>
        <v>387.75</v>
      </c>
      <c r="J94" s="88">
        <f t="shared" si="1"/>
        <v>150</v>
      </c>
      <c r="K94" s="88">
        <f t="shared" si="2"/>
        <v>567.5</v>
      </c>
      <c r="L94" s="88">
        <f t="shared" si="3"/>
        <v>58</v>
      </c>
      <c r="M94" s="88">
        <f t="shared" si="4"/>
        <v>0</v>
      </c>
      <c r="N94" s="88">
        <f t="shared" si="5"/>
        <v>775.5</v>
      </c>
      <c r="O94" s="88"/>
    </row>
    <row r="95" spans="1:16" ht="16.5" thickBot="1">
      <c r="A95" s="81">
        <v>120</v>
      </c>
      <c r="B95" s="379" t="s">
        <v>506</v>
      </c>
      <c r="C95" s="380"/>
      <c r="D95" s="380"/>
      <c r="E95" s="380"/>
      <c r="F95" s="380"/>
      <c r="G95" s="380"/>
      <c r="H95" s="380"/>
      <c r="I95" s="380"/>
      <c r="J95" s="380"/>
      <c r="K95" s="380"/>
      <c r="L95" s="380"/>
      <c r="M95" s="381"/>
      <c r="N95" s="82">
        <f>SUM(N96:N99)</f>
        <v>599.63499999999999</v>
      </c>
      <c r="O95" s="83"/>
      <c r="P95" s="84">
        <f>+N95/N123</f>
        <v>1.7260240951564754E-2</v>
      </c>
    </row>
    <row r="96" spans="1:16" ht="30" outlineLevel="1">
      <c r="A96" s="85">
        <v>120.1</v>
      </c>
      <c r="B96" s="90" t="s">
        <v>507</v>
      </c>
      <c r="C96" s="85" t="s">
        <v>152</v>
      </c>
      <c r="D96" s="87">
        <v>7</v>
      </c>
      <c r="E96" s="88">
        <v>2.5</v>
      </c>
      <c r="F96" s="88">
        <v>5.25</v>
      </c>
      <c r="G96" s="88">
        <v>0.75</v>
      </c>
      <c r="H96" s="88">
        <v>0</v>
      </c>
      <c r="I96" s="88">
        <f t="shared" si="0"/>
        <v>8.5</v>
      </c>
      <c r="J96" s="88">
        <f t="shared" si="1"/>
        <v>17.5</v>
      </c>
      <c r="K96" s="88">
        <f t="shared" si="2"/>
        <v>36.75</v>
      </c>
      <c r="L96" s="88">
        <f t="shared" si="3"/>
        <v>5.25</v>
      </c>
      <c r="M96" s="88">
        <f t="shared" si="4"/>
        <v>0</v>
      </c>
      <c r="N96" s="88">
        <f t="shared" si="5"/>
        <v>59.5</v>
      </c>
      <c r="O96" s="88"/>
    </row>
    <row r="97" spans="1:16" ht="30" outlineLevel="1">
      <c r="A97" s="85">
        <v>120.2</v>
      </c>
      <c r="B97" s="90" t="s">
        <v>508</v>
      </c>
      <c r="C97" s="85" t="s">
        <v>122</v>
      </c>
      <c r="D97" s="87">
        <v>5.3</v>
      </c>
      <c r="E97" s="88">
        <v>5.2</v>
      </c>
      <c r="F97" s="88">
        <v>6</v>
      </c>
      <c r="G97" s="88">
        <v>1.75</v>
      </c>
      <c r="H97" s="88">
        <v>0</v>
      </c>
      <c r="I97" s="88">
        <f t="shared" si="0"/>
        <v>12.95</v>
      </c>
      <c r="J97" s="88">
        <f t="shared" si="1"/>
        <v>27.56</v>
      </c>
      <c r="K97" s="88">
        <f t="shared" si="2"/>
        <v>31.799999999999997</v>
      </c>
      <c r="L97" s="88">
        <f t="shared" si="3"/>
        <v>9.2750000000000004</v>
      </c>
      <c r="M97" s="88">
        <f t="shared" si="4"/>
        <v>0</v>
      </c>
      <c r="N97" s="88">
        <f t="shared" si="5"/>
        <v>68.634999999999991</v>
      </c>
      <c r="O97" s="88"/>
    </row>
    <row r="98" spans="1:16" ht="75" outlineLevel="1">
      <c r="A98" s="85">
        <v>120.3</v>
      </c>
      <c r="B98" s="90" t="s">
        <v>509</v>
      </c>
      <c r="C98" s="85" t="s">
        <v>152</v>
      </c>
      <c r="D98" s="87">
        <v>2</v>
      </c>
      <c r="E98" s="88">
        <v>38</v>
      </c>
      <c r="F98" s="88">
        <v>143</v>
      </c>
      <c r="G98" s="88">
        <v>18</v>
      </c>
      <c r="H98" s="88">
        <v>0</v>
      </c>
      <c r="I98" s="88">
        <f t="shared" si="0"/>
        <v>199</v>
      </c>
      <c r="J98" s="88">
        <f t="shared" si="1"/>
        <v>76</v>
      </c>
      <c r="K98" s="88">
        <f t="shared" si="2"/>
        <v>286</v>
      </c>
      <c r="L98" s="88">
        <f t="shared" si="3"/>
        <v>36</v>
      </c>
      <c r="M98" s="88">
        <f t="shared" si="4"/>
        <v>0</v>
      </c>
      <c r="N98" s="88">
        <f t="shared" si="5"/>
        <v>398</v>
      </c>
      <c r="O98" s="88"/>
    </row>
    <row r="99" spans="1:16" ht="45.75" outlineLevel="1" thickBot="1">
      <c r="A99" s="85">
        <v>102.4</v>
      </c>
      <c r="B99" s="90" t="s">
        <v>510</v>
      </c>
      <c r="C99" s="85" t="s">
        <v>152</v>
      </c>
      <c r="D99" s="87">
        <v>3</v>
      </c>
      <c r="E99" s="88">
        <v>7.5</v>
      </c>
      <c r="F99" s="88">
        <v>14.5</v>
      </c>
      <c r="G99" s="88">
        <v>2.5</v>
      </c>
      <c r="H99" s="88">
        <v>0</v>
      </c>
      <c r="I99" s="88">
        <f t="shared" si="0"/>
        <v>24.5</v>
      </c>
      <c r="J99" s="88">
        <f t="shared" si="1"/>
        <v>22.5</v>
      </c>
      <c r="K99" s="88">
        <f t="shared" si="2"/>
        <v>43.5</v>
      </c>
      <c r="L99" s="88">
        <f t="shared" si="3"/>
        <v>7.5</v>
      </c>
      <c r="M99" s="88">
        <f t="shared" si="4"/>
        <v>0</v>
      </c>
      <c r="N99" s="88">
        <f t="shared" si="5"/>
        <v>73.5</v>
      </c>
      <c r="O99" s="88"/>
    </row>
    <row r="100" spans="1:16" ht="16.5" thickBot="1">
      <c r="A100" s="81">
        <v>130</v>
      </c>
      <c r="B100" s="379" t="s">
        <v>511</v>
      </c>
      <c r="C100" s="380"/>
      <c r="D100" s="380"/>
      <c r="E100" s="380"/>
      <c r="F100" s="380"/>
      <c r="G100" s="380"/>
      <c r="H100" s="380"/>
      <c r="I100" s="380"/>
      <c r="J100" s="380"/>
      <c r="K100" s="380"/>
      <c r="L100" s="380"/>
      <c r="M100" s="381"/>
      <c r="N100" s="82">
        <f>SUM(N101:N103)</f>
        <v>335.16800000000001</v>
      </c>
      <c r="O100" s="83"/>
      <c r="P100" s="84">
        <f>+N100/N123</f>
        <v>9.6476697311765579E-3</v>
      </c>
    </row>
    <row r="101" spans="1:16" outlineLevel="1">
      <c r="A101" s="85">
        <v>130.1</v>
      </c>
      <c r="B101" s="86" t="s">
        <v>512</v>
      </c>
      <c r="C101" s="85" t="s">
        <v>466</v>
      </c>
      <c r="D101" s="87">
        <f>2.07*2</f>
        <v>4.1399999999999997</v>
      </c>
      <c r="E101" s="88">
        <v>9.5</v>
      </c>
      <c r="F101" s="88">
        <v>25.35</v>
      </c>
      <c r="G101" s="88">
        <v>16.75</v>
      </c>
      <c r="H101" s="88">
        <v>0</v>
      </c>
      <c r="I101" s="88">
        <f t="shared" si="0"/>
        <v>51.6</v>
      </c>
      <c r="J101" s="88">
        <f t="shared" si="1"/>
        <v>39.33</v>
      </c>
      <c r="K101" s="88">
        <f t="shared" si="2"/>
        <v>104.949</v>
      </c>
      <c r="L101" s="88">
        <f t="shared" si="3"/>
        <v>69.344999999999999</v>
      </c>
      <c r="M101" s="88">
        <f t="shared" si="4"/>
        <v>0</v>
      </c>
      <c r="N101" s="88">
        <f t="shared" si="5"/>
        <v>213.624</v>
      </c>
      <c r="O101" s="88"/>
    </row>
    <row r="102" spans="1:16" outlineLevel="1">
      <c r="A102" s="85">
        <v>130.19999999999999</v>
      </c>
      <c r="B102" s="86" t="s">
        <v>513</v>
      </c>
      <c r="C102" s="85" t="s">
        <v>139</v>
      </c>
      <c r="D102" s="87">
        <v>1</v>
      </c>
      <c r="E102" s="88">
        <v>13.5</v>
      </c>
      <c r="F102" s="88">
        <v>40</v>
      </c>
      <c r="G102" s="88">
        <v>10</v>
      </c>
      <c r="H102" s="88">
        <v>0</v>
      </c>
      <c r="I102" s="88">
        <f t="shared" ref="I102:I122" si="6">+E102+F102+G102+H102</f>
        <v>63.5</v>
      </c>
      <c r="J102" s="88">
        <f t="shared" ref="J102:J122" si="7">+E102*D102</f>
        <v>13.5</v>
      </c>
      <c r="K102" s="88">
        <f t="shared" ref="K102:K122" si="8">+F102*D102</f>
        <v>40</v>
      </c>
      <c r="L102" s="88">
        <f t="shared" ref="L102:L122" si="9">+G102*D102</f>
        <v>10</v>
      </c>
      <c r="M102" s="88">
        <f t="shared" ref="M102:M122" si="10">+H102*D102</f>
        <v>0</v>
      </c>
      <c r="N102" s="88">
        <f t="shared" ref="N102:N122" si="11">+I102*D102</f>
        <v>63.5</v>
      </c>
      <c r="O102" s="88"/>
    </row>
    <row r="103" spans="1:16" ht="18" outlineLevel="1" thickBot="1">
      <c r="A103" s="85">
        <v>130.30000000000001</v>
      </c>
      <c r="B103" s="86" t="s">
        <v>514</v>
      </c>
      <c r="C103" s="85" t="s">
        <v>122</v>
      </c>
      <c r="D103" s="87">
        <v>6.91</v>
      </c>
      <c r="E103" s="88">
        <v>2.15</v>
      </c>
      <c r="F103" s="88">
        <v>1.75</v>
      </c>
      <c r="G103" s="88">
        <v>4.5</v>
      </c>
      <c r="H103" s="88">
        <v>0</v>
      </c>
      <c r="I103" s="88">
        <f t="shared" si="6"/>
        <v>8.4</v>
      </c>
      <c r="J103" s="88">
        <f t="shared" si="7"/>
        <v>14.8565</v>
      </c>
      <c r="K103" s="88">
        <f t="shared" si="8"/>
        <v>12.092500000000001</v>
      </c>
      <c r="L103" s="88">
        <f t="shared" si="9"/>
        <v>31.094999999999999</v>
      </c>
      <c r="M103" s="88">
        <f t="shared" si="10"/>
        <v>0</v>
      </c>
      <c r="N103" s="88">
        <f t="shared" si="11"/>
        <v>58.044000000000004</v>
      </c>
      <c r="O103" s="88"/>
    </row>
    <row r="104" spans="1:16" ht="16.5" thickBot="1">
      <c r="A104" s="81">
        <v>140</v>
      </c>
      <c r="B104" s="379" t="s">
        <v>155</v>
      </c>
      <c r="C104" s="380"/>
      <c r="D104" s="380"/>
      <c r="E104" s="380"/>
      <c r="F104" s="380"/>
      <c r="G104" s="380"/>
      <c r="H104" s="380"/>
      <c r="I104" s="380"/>
      <c r="J104" s="380"/>
      <c r="K104" s="380"/>
      <c r="L104" s="380"/>
      <c r="M104" s="381"/>
      <c r="N104" s="82">
        <f>SUM(N105:N107)</f>
        <v>1454.1119999999999</v>
      </c>
      <c r="O104" s="83"/>
      <c r="P104" s="84">
        <f>+N104/N123</f>
        <v>4.1856001551880267E-2</v>
      </c>
    </row>
    <row r="105" spans="1:16" ht="33" customHeight="1" outlineLevel="1">
      <c r="A105" s="85">
        <v>140.1</v>
      </c>
      <c r="B105" s="90" t="s">
        <v>156</v>
      </c>
      <c r="C105" s="85" t="s">
        <v>122</v>
      </c>
      <c r="D105" s="87">
        <v>102.84</v>
      </c>
      <c r="E105" s="88">
        <v>0.75</v>
      </c>
      <c r="F105" s="88">
        <v>5.05</v>
      </c>
      <c r="G105" s="88">
        <v>0.2</v>
      </c>
      <c r="H105" s="88">
        <v>0</v>
      </c>
      <c r="I105" s="88">
        <f t="shared" si="6"/>
        <v>6</v>
      </c>
      <c r="J105" s="88">
        <f t="shared" si="7"/>
        <v>77.13</v>
      </c>
      <c r="K105" s="88">
        <f t="shared" si="8"/>
        <v>519.34199999999998</v>
      </c>
      <c r="L105" s="88">
        <f t="shared" si="9"/>
        <v>20.568000000000001</v>
      </c>
      <c r="M105" s="88">
        <f t="shared" si="10"/>
        <v>0</v>
      </c>
      <c r="N105" s="88">
        <f t="shared" si="11"/>
        <v>617.04</v>
      </c>
      <c r="O105" s="88"/>
    </row>
    <row r="106" spans="1:16" ht="33" customHeight="1" outlineLevel="1">
      <c r="A106" s="85">
        <v>140.19999999999999</v>
      </c>
      <c r="B106" s="90" t="s">
        <v>157</v>
      </c>
      <c r="C106" s="85" t="s">
        <v>122</v>
      </c>
      <c r="D106" s="87">
        <v>102.84</v>
      </c>
      <c r="E106" s="88">
        <v>0.75</v>
      </c>
      <c r="F106" s="88">
        <v>5.05</v>
      </c>
      <c r="G106" s="88">
        <v>0.2</v>
      </c>
      <c r="H106" s="88">
        <v>0</v>
      </c>
      <c r="I106" s="88">
        <f t="shared" si="6"/>
        <v>6</v>
      </c>
      <c r="J106" s="88">
        <f t="shared" si="7"/>
        <v>77.13</v>
      </c>
      <c r="K106" s="88">
        <f t="shared" si="8"/>
        <v>519.34199999999998</v>
      </c>
      <c r="L106" s="88">
        <f t="shared" si="9"/>
        <v>20.568000000000001</v>
      </c>
      <c r="M106" s="88">
        <f t="shared" si="10"/>
        <v>0</v>
      </c>
      <c r="N106" s="88">
        <f t="shared" si="11"/>
        <v>617.04</v>
      </c>
      <c r="O106" s="88"/>
    </row>
    <row r="107" spans="1:16" ht="30.75" outlineLevel="1" thickBot="1">
      <c r="A107" s="85">
        <v>140.30000000000001</v>
      </c>
      <c r="B107" s="90" t="s">
        <v>515</v>
      </c>
      <c r="C107" s="85" t="s">
        <v>466</v>
      </c>
      <c r="D107" s="87">
        <v>45.84</v>
      </c>
      <c r="E107" s="88">
        <v>0.6</v>
      </c>
      <c r="F107" s="88">
        <v>3.75</v>
      </c>
      <c r="G107" s="88">
        <v>0.45</v>
      </c>
      <c r="H107" s="88">
        <v>0</v>
      </c>
      <c r="I107" s="88">
        <f t="shared" si="6"/>
        <v>4.8</v>
      </c>
      <c r="J107" s="88">
        <f t="shared" si="7"/>
        <v>27.504000000000001</v>
      </c>
      <c r="K107" s="88">
        <f t="shared" si="8"/>
        <v>171.9</v>
      </c>
      <c r="L107" s="88">
        <f t="shared" si="9"/>
        <v>20.628000000000004</v>
      </c>
      <c r="M107" s="88">
        <f t="shared" si="10"/>
        <v>0</v>
      </c>
      <c r="N107" s="88">
        <f t="shared" si="11"/>
        <v>220.03200000000001</v>
      </c>
      <c r="O107" s="88"/>
    </row>
    <row r="108" spans="1:16" ht="16.5" thickBot="1">
      <c r="A108" s="81">
        <v>150</v>
      </c>
      <c r="B108" s="379" t="s">
        <v>167</v>
      </c>
      <c r="C108" s="380"/>
      <c r="D108" s="380"/>
      <c r="E108" s="380"/>
      <c r="F108" s="380"/>
      <c r="G108" s="380"/>
      <c r="H108" s="380"/>
      <c r="I108" s="380"/>
      <c r="J108" s="380"/>
      <c r="K108" s="380"/>
      <c r="L108" s="380"/>
      <c r="M108" s="381"/>
      <c r="N108" s="82">
        <f>SUM(N109:N120)</f>
        <v>2514.02</v>
      </c>
      <c r="O108" s="83"/>
      <c r="P108" s="84">
        <f>+N108/N123</f>
        <v>7.2365006974330751E-2</v>
      </c>
    </row>
    <row r="109" spans="1:16" outlineLevel="1">
      <c r="A109" s="85">
        <v>150.1</v>
      </c>
      <c r="B109" s="86" t="s">
        <v>516</v>
      </c>
      <c r="C109" s="85" t="s">
        <v>152</v>
      </c>
      <c r="D109" s="87">
        <v>4</v>
      </c>
      <c r="E109" s="88">
        <v>0</v>
      </c>
      <c r="F109" s="88">
        <v>0</v>
      </c>
      <c r="G109" s="88">
        <v>0</v>
      </c>
      <c r="H109" s="88">
        <v>81.77</v>
      </c>
      <c r="I109" s="88">
        <f t="shared" si="6"/>
        <v>81.77</v>
      </c>
      <c r="J109" s="88">
        <f t="shared" si="7"/>
        <v>0</v>
      </c>
      <c r="K109" s="88">
        <f t="shared" si="8"/>
        <v>0</v>
      </c>
      <c r="L109" s="88">
        <f t="shared" si="9"/>
        <v>0</v>
      </c>
      <c r="M109" s="88">
        <f t="shared" si="10"/>
        <v>327.08</v>
      </c>
      <c r="N109" s="88">
        <f t="shared" si="11"/>
        <v>327.08</v>
      </c>
      <c r="O109" s="88"/>
    </row>
    <row r="110" spans="1:16" outlineLevel="1">
      <c r="A110" s="85">
        <v>150.19999999999999</v>
      </c>
      <c r="B110" s="86" t="s">
        <v>517</v>
      </c>
      <c r="C110" s="85" t="s">
        <v>152</v>
      </c>
      <c r="D110" s="87">
        <v>1</v>
      </c>
      <c r="E110" s="88">
        <v>0</v>
      </c>
      <c r="F110" s="88">
        <v>0</v>
      </c>
      <c r="G110" s="88">
        <v>0</v>
      </c>
      <c r="H110" s="88">
        <v>119.23</v>
      </c>
      <c r="I110" s="88">
        <f t="shared" si="6"/>
        <v>119.23</v>
      </c>
      <c r="J110" s="88">
        <f t="shared" si="7"/>
        <v>0</v>
      </c>
      <c r="K110" s="88">
        <f t="shared" si="8"/>
        <v>0</v>
      </c>
      <c r="L110" s="88">
        <f t="shared" si="9"/>
        <v>0</v>
      </c>
      <c r="M110" s="88">
        <f t="shared" si="10"/>
        <v>119.23</v>
      </c>
      <c r="N110" s="88">
        <f t="shared" si="11"/>
        <v>119.23</v>
      </c>
      <c r="O110" s="88"/>
    </row>
    <row r="111" spans="1:16" outlineLevel="1">
      <c r="A111" s="85">
        <v>150.30000000000001</v>
      </c>
      <c r="B111" s="86" t="s">
        <v>168</v>
      </c>
      <c r="C111" s="85" t="s">
        <v>152</v>
      </c>
      <c r="D111" s="87">
        <v>1</v>
      </c>
      <c r="E111" s="88">
        <v>0</v>
      </c>
      <c r="F111" s="88">
        <v>0</v>
      </c>
      <c r="G111" s="88">
        <v>0</v>
      </c>
      <c r="H111" s="88">
        <v>123.73</v>
      </c>
      <c r="I111" s="88">
        <f t="shared" si="6"/>
        <v>123.73</v>
      </c>
      <c r="J111" s="88">
        <f t="shared" si="7"/>
        <v>0</v>
      </c>
      <c r="K111" s="88">
        <f t="shared" si="8"/>
        <v>0</v>
      </c>
      <c r="L111" s="88">
        <f t="shared" si="9"/>
        <v>0</v>
      </c>
      <c r="M111" s="88">
        <f t="shared" si="10"/>
        <v>123.73</v>
      </c>
      <c r="N111" s="88">
        <f t="shared" si="11"/>
        <v>123.73</v>
      </c>
      <c r="O111" s="88"/>
    </row>
    <row r="112" spans="1:16" outlineLevel="1">
      <c r="A112" s="85">
        <v>150.4</v>
      </c>
      <c r="B112" s="86" t="s">
        <v>169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36.74</v>
      </c>
      <c r="I112" s="88">
        <f t="shared" si="6"/>
        <v>36.74</v>
      </c>
      <c r="J112" s="88">
        <f t="shared" si="7"/>
        <v>0</v>
      </c>
      <c r="K112" s="88">
        <f t="shared" si="8"/>
        <v>0</v>
      </c>
      <c r="L112" s="88">
        <f t="shared" si="9"/>
        <v>0</v>
      </c>
      <c r="M112" s="88">
        <f t="shared" si="10"/>
        <v>36.74</v>
      </c>
      <c r="N112" s="88">
        <f t="shared" si="11"/>
        <v>36.74</v>
      </c>
      <c r="O112" s="88"/>
    </row>
    <row r="113" spans="1:16" outlineLevel="1">
      <c r="A113" s="85">
        <v>150.5</v>
      </c>
      <c r="B113" s="86" t="s">
        <v>86</v>
      </c>
      <c r="C113" s="85" t="s">
        <v>152</v>
      </c>
      <c r="D113" s="87">
        <v>2</v>
      </c>
      <c r="E113" s="88">
        <v>0</v>
      </c>
      <c r="F113" s="88">
        <v>0</v>
      </c>
      <c r="G113" s="88">
        <v>0</v>
      </c>
      <c r="H113" s="88">
        <v>212.29</v>
      </c>
      <c r="I113" s="88">
        <f t="shared" si="6"/>
        <v>212.29</v>
      </c>
      <c r="J113" s="88">
        <f t="shared" si="7"/>
        <v>0</v>
      </c>
      <c r="K113" s="88">
        <f t="shared" si="8"/>
        <v>0</v>
      </c>
      <c r="L113" s="88">
        <f t="shared" si="9"/>
        <v>0</v>
      </c>
      <c r="M113" s="88">
        <f t="shared" si="10"/>
        <v>424.58</v>
      </c>
      <c r="N113" s="88">
        <f t="shared" si="11"/>
        <v>424.58</v>
      </c>
      <c r="O113" s="88"/>
    </row>
    <row r="114" spans="1:16" outlineLevel="1">
      <c r="A114" s="85">
        <v>150.6</v>
      </c>
      <c r="B114" s="86" t="s">
        <v>518</v>
      </c>
      <c r="C114" s="85" t="s">
        <v>152</v>
      </c>
      <c r="D114" s="87">
        <v>4</v>
      </c>
      <c r="E114" s="88">
        <v>0</v>
      </c>
      <c r="F114" s="88">
        <v>0</v>
      </c>
      <c r="G114" s="88">
        <v>0</v>
      </c>
      <c r="H114" s="88">
        <v>64.180000000000007</v>
      </c>
      <c r="I114" s="88">
        <f t="shared" si="6"/>
        <v>64.180000000000007</v>
      </c>
      <c r="J114" s="88">
        <f t="shared" si="7"/>
        <v>0</v>
      </c>
      <c r="K114" s="88">
        <f t="shared" si="8"/>
        <v>0</v>
      </c>
      <c r="L114" s="88">
        <f t="shared" si="9"/>
        <v>0</v>
      </c>
      <c r="M114" s="88">
        <f t="shared" si="10"/>
        <v>256.72000000000003</v>
      </c>
      <c r="N114" s="88">
        <f t="shared" si="11"/>
        <v>256.72000000000003</v>
      </c>
      <c r="O114" s="88"/>
    </row>
    <row r="115" spans="1:16" outlineLevel="1">
      <c r="A115" s="85">
        <v>150.69999999999999</v>
      </c>
      <c r="B115" s="86" t="s">
        <v>519</v>
      </c>
      <c r="C115" s="85" t="s">
        <v>152</v>
      </c>
      <c r="D115" s="87">
        <v>1</v>
      </c>
      <c r="E115" s="88">
        <v>0</v>
      </c>
      <c r="F115" s="88">
        <v>0</v>
      </c>
      <c r="G115" s="88">
        <v>0</v>
      </c>
      <c r="H115" s="88">
        <v>163.94</v>
      </c>
      <c r="I115" s="88">
        <f t="shared" si="6"/>
        <v>163.94</v>
      </c>
      <c r="J115" s="88">
        <f t="shared" si="7"/>
        <v>0</v>
      </c>
      <c r="K115" s="88">
        <f t="shared" si="8"/>
        <v>0</v>
      </c>
      <c r="L115" s="88">
        <f t="shared" si="9"/>
        <v>0</v>
      </c>
      <c r="M115" s="88">
        <f t="shared" si="10"/>
        <v>163.94</v>
      </c>
      <c r="N115" s="88">
        <f t="shared" si="11"/>
        <v>163.94</v>
      </c>
      <c r="O115" s="88"/>
    </row>
    <row r="116" spans="1:16" outlineLevel="1">
      <c r="A116" s="85">
        <v>150.80000000000001</v>
      </c>
      <c r="B116" s="86" t="s">
        <v>520</v>
      </c>
      <c r="C116" s="85" t="s">
        <v>152</v>
      </c>
      <c r="D116" s="87">
        <v>2</v>
      </c>
      <c r="E116" s="88">
        <v>0</v>
      </c>
      <c r="F116" s="88">
        <v>0</v>
      </c>
      <c r="G116" s="88">
        <v>0</v>
      </c>
      <c r="H116" s="88">
        <v>109.59</v>
      </c>
      <c r="I116" s="88">
        <f t="shared" si="6"/>
        <v>109.59</v>
      </c>
      <c r="J116" s="88">
        <f t="shared" si="7"/>
        <v>0</v>
      </c>
      <c r="K116" s="88">
        <f t="shared" si="8"/>
        <v>0</v>
      </c>
      <c r="L116" s="88">
        <f t="shared" si="9"/>
        <v>0</v>
      </c>
      <c r="M116" s="88">
        <f t="shared" si="10"/>
        <v>219.18</v>
      </c>
      <c r="N116" s="88">
        <f t="shared" si="11"/>
        <v>219.18</v>
      </c>
      <c r="O116" s="88"/>
    </row>
    <row r="117" spans="1:16" outlineLevel="1">
      <c r="A117" s="85">
        <v>150.9</v>
      </c>
      <c r="B117" s="86" t="s">
        <v>521</v>
      </c>
      <c r="C117" s="85" t="s">
        <v>139</v>
      </c>
      <c r="D117" s="87">
        <v>1</v>
      </c>
      <c r="E117" s="88">
        <v>0</v>
      </c>
      <c r="F117" s="88">
        <v>0</v>
      </c>
      <c r="G117" s="88">
        <v>0</v>
      </c>
      <c r="H117" s="88">
        <v>308</v>
      </c>
      <c r="I117" s="88">
        <f t="shared" si="6"/>
        <v>308</v>
      </c>
      <c r="J117" s="88">
        <f t="shared" si="7"/>
        <v>0</v>
      </c>
      <c r="K117" s="88">
        <f t="shared" si="8"/>
        <v>0</v>
      </c>
      <c r="L117" s="88">
        <f t="shared" si="9"/>
        <v>0</v>
      </c>
      <c r="M117" s="88">
        <f t="shared" si="10"/>
        <v>308</v>
      </c>
      <c r="N117" s="88">
        <f t="shared" si="11"/>
        <v>308</v>
      </c>
      <c r="O117" s="88"/>
    </row>
    <row r="118" spans="1:16" outlineLevel="1">
      <c r="A118" s="87">
        <v>150.1</v>
      </c>
      <c r="B118" s="86" t="s">
        <v>522</v>
      </c>
      <c r="C118" s="85" t="s">
        <v>152</v>
      </c>
      <c r="D118" s="87">
        <v>1</v>
      </c>
      <c r="E118" s="88">
        <v>0</v>
      </c>
      <c r="F118" s="88">
        <v>0</v>
      </c>
      <c r="G118" s="88">
        <v>0</v>
      </c>
      <c r="H118" s="88">
        <v>59.2</v>
      </c>
      <c r="I118" s="88">
        <f t="shared" si="6"/>
        <v>59.2</v>
      </c>
      <c r="J118" s="88">
        <f t="shared" si="7"/>
        <v>0</v>
      </c>
      <c r="K118" s="88">
        <f t="shared" si="8"/>
        <v>0</v>
      </c>
      <c r="L118" s="88">
        <f t="shared" si="9"/>
        <v>0</v>
      </c>
      <c r="M118" s="88">
        <f t="shared" si="10"/>
        <v>59.2</v>
      </c>
      <c r="N118" s="88">
        <f t="shared" si="11"/>
        <v>59.2</v>
      </c>
      <c r="O118" s="88"/>
    </row>
    <row r="119" spans="1:16" outlineLevel="1">
      <c r="A119" s="85">
        <v>150.11000000000001</v>
      </c>
      <c r="B119" s="86" t="s">
        <v>523</v>
      </c>
      <c r="C119" s="85" t="s">
        <v>152</v>
      </c>
      <c r="D119" s="87">
        <v>4</v>
      </c>
      <c r="E119" s="88">
        <v>0</v>
      </c>
      <c r="F119" s="88">
        <v>0</v>
      </c>
      <c r="G119" s="88">
        <v>0</v>
      </c>
      <c r="H119" s="88">
        <v>102.86</v>
      </c>
      <c r="I119" s="88">
        <f t="shared" si="6"/>
        <v>102.86</v>
      </c>
      <c r="J119" s="88">
        <f t="shared" si="7"/>
        <v>0</v>
      </c>
      <c r="K119" s="88">
        <f t="shared" si="8"/>
        <v>0</v>
      </c>
      <c r="L119" s="88">
        <f t="shared" si="9"/>
        <v>0</v>
      </c>
      <c r="M119" s="88">
        <f t="shared" si="10"/>
        <v>411.44</v>
      </c>
      <c r="N119" s="88">
        <f t="shared" si="11"/>
        <v>411.44</v>
      </c>
      <c r="O119" s="88"/>
    </row>
    <row r="120" spans="1:16" ht="16.5" outlineLevel="1" thickBot="1">
      <c r="A120" s="85">
        <v>150.12</v>
      </c>
      <c r="B120" s="86" t="s">
        <v>524</v>
      </c>
      <c r="C120" s="85" t="s">
        <v>152</v>
      </c>
      <c r="D120" s="87">
        <v>1</v>
      </c>
      <c r="E120" s="88">
        <v>0</v>
      </c>
      <c r="F120" s="88">
        <v>0</v>
      </c>
      <c r="G120" s="88">
        <v>0</v>
      </c>
      <c r="H120" s="88">
        <v>64.180000000000007</v>
      </c>
      <c r="I120" s="88">
        <f t="shared" si="6"/>
        <v>64.180000000000007</v>
      </c>
      <c r="J120" s="88">
        <f t="shared" si="7"/>
        <v>0</v>
      </c>
      <c r="K120" s="88">
        <f t="shared" si="8"/>
        <v>0</v>
      </c>
      <c r="L120" s="88">
        <f t="shared" si="9"/>
        <v>0</v>
      </c>
      <c r="M120" s="88">
        <f t="shared" si="10"/>
        <v>64.180000000000007</v>
      </c>
      <c r="N120" s="88">
        <f t="shared" si="11"/>
        <v>64.180000000000007</v>
      </c>
      <c r="O120" s="88"/>
    </row>
    <row r="121" spans="1:16" ht="16.5" thickBot="1">
      <c r="A121" s="81">
        <v>160</v>
      </c>
      <c r="B121" s="379" t="s">
        <v>158</v>
      </c>
      <c r="C121" s="380"/>
      <c r="D121" s="380"/>
      <c r="E121" s="380"/>
      <c r="F121" s="380"/>
      <c r="G121" s="380"/>
      <c r="H121" s="380"/>
      <c r="I121" s="380"/>
      <c r="J121" s="380"/>
      <c r="K121" s="380"/>
      <c r="L121" s="380"/>
      <c r="M121" s="381"/>
      <c r="N121" s="82">
        <f>SUM(N122)</f>
        <v>47.923200000000001</v>
      </c>
      <c r="O121" s="83"/>
      <c r="P121" s="84">
        <f>+N121/N123</f>
        <v>1.3794491301709008E-3</v>
      </c>
    </row>
    <row r="122" spans="1:16" ht="18" outlineLevel="1" thickBot="1">
      <c r="A122" s="85">
        <v>160.1</v>
      </c>
      <c r="B122" s="86" t="s">
        <v>159</v>
      </c>
      <c r="C122" s="85" t="s">
        <v>122</v>
      </c>
      <c r="D122" s="87">
        <v>92.16</v>
      </c>
      <c r="E122" s="88">
        <v>0.3</v>
      </c>
      <c r="F122" s="88">
        <v>0</v>
      </c>
      <c r="G122" s="88">
        <v>0.22</v>
      </c>
      <c r="H122" s="88">
        <v>0</v>
      </c>
      <c r="I122" s="88">
        <f t="shared" si="6"/>
        <v>0.52</v>
      </c>
      <c r="J122" s="88">
        <f t="shared" si="7"/>
        <v>27.648</v>
      </c>
      <c r="K122" s="88">
        <f t="shared" si="8"/>
        <v>0</v>
      </c>
      <c r="L122" s="88">
        <f t="shared" si="9"/>
        <v>20.275199999999998</v>
      </c>
      <c r="M122" s="88">
        <f t="shared" si="10"/>
        <v>0</v>
      </c>
      <c r="N122" s="88">
        <f t="shared" si="11"/>
        <v>47.923200000000001</v>
      </c>
      <c r="O122" s="88"/>
    </row>
    <row r="123" spans="1:16">
      <c r="A123" s="473"/>
      <c r="B123" s="476" t="s">
        <v>160</v>
      </c>
      <c r="C123" s="477"/>
      <c r="D123" s="477"/>
      <c r="E123" s="477"/>
      <c r="F123" s="477"/>
      <c r="G123" s="477"/>
      <c r="H123" s="477"/>
      <c r="I123" s="477"/>
      <c r="J123" s="477"/>
      <c r="K123" s="477"/>
      <c r="L123" s="477"/>
      <c r="M123" s="478"/>
      <c r="N123" s="187">
        <f>+N121+N108+N104+N100+N95+N93+N85+N79+N72+N66+N60+N53+N45+N36+N31+N27</f>
        <v>34740.824399999998</v>
      </c>
      <c r="O123" s="97">
        <f>+E18</f>
        <v>25562.667799999999</v>
      </c>
      <c r="P123" s="98">
        <f>+SUM(P27:P121)</f>
        <v>1</v>
      </c>
    </row>
    <row r="124" spans="1:16">
      <c r="A124" s="474"/>
      <c r="B124" s="479" t="s">
        <v>701</v>
      </c>
      <c r="C124" s="480"/>
      <c r="D124" s="480"/>
      <c r="E124" s="480"/>
      <c r="F124" s="480"/>
      <c r="G124" s="480"/>
      <c r="H124" s="480"/>
      <c r="I124" s="480"/>
      <c r="J124" s="480"/>
      <c r="K124" s="480"/>
      <c r="L124" s="480"/>
      <c r="M124" s="481"/>
      <c r="N124" s="188">
        <f>N123*0.3</f>
        <v>10422.247319999999</v>
      </c>
      <c r="O124" s="189">
        <f>O123*0.2</f>
        <v>5112.5335599999999</v>
      </c>
    </row>
    <row r="125" spans="1:16">
      <c r="A125" s="474"/>
      <c r="B125" s="479" t="s">
        <v>525</v>
      </c>
      <c r="C125" s="480"/>
      <c r="D125" s="480"/>
      <c r="E125" s="480"/>
      <c r="F125" s="480"/>
      <c r="G125" s="480"/>
      <c r="H125" s="480"/>
      <c r="I125" s="480"/>
      <c r="J125" s="480"/>
      <c r="K125" s="480"/>
      <c r="L125" s="480"/>
      <c r="M125" s="481"/>
      <c r="N125" s="188">
        <f>+N123+N124</f>
        <v>45163.071719999993</v>
      </c>
      <c r="O125" s="189">
        <f>+O123+O124</f>
        <v>30675.201359999999</v>
      </c>
    </row>
    <row r="126" spans="1:16">
      <c r="A126" s="474"/>
      <c r="B126" s="479" t="s">
        <v>702</v>
      </c>
      <c r="C126" s="480"/>
      <c r="D126" s="480"/>
      <c r="E126" s="480"/>
      <c r="F126" s="480"/>
      <c r="G126" s="480"/>
      <c r="H126" s="480"/>
      <c r="I126" s="480"/>
      <c r="J126" s="480"/>
      <c r="K126" s="480"/>
      <c r="L126" s="480"/>
      <c r="M126" s="481"/>
      <c r="N126" s="188">
        <f>0.25*N125</f>
        <v>11290.767929999998</v>
      </c>
      <c r="O126" s="189">
        <f>0.01*O125</f>
        <v>306.7520136</v>
      </c>
    </row>
    <row r="127" spans="1:16" ht="16.5" thickBot="1">
      <c r="A127" s="475"/>
      <c r="B127" s="482" t="s">
        <v>526</v>
      </c>
      <c r="C127" s="483"/>
      <c r="D127" s="483"/>
      <c r="E127" s="483"/>
      <c r="F127" s="483"/>
      <c r="G127" s="483"/>
      <c r="H127" s="483"/>
      <c r="I127" s="483"/>
      <c r="J127" s="483"/>
      <c r="K127" s="483"/>
      <c r="L127" s="483"/>
      <c r="M127" s="484"/>
      <c r="N127" s="190">
        <f>+N125+N126</f>
        <v>56453.839649999994</v>
      </c>
      <c r="O127" s="191" t="e">
        <f>+O125+O126+#REF!</f>
        <v>#REF!</v>
      </c>
    </row>
    <row r="128" spans="1:16">
      <c r="A128" s="85"/>
      <c r="B128" s="99"/>
      <c r="C128" s="85"/>
      <c r="D128" s="87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  <row r="219" spans="1:15">
      <c r="A219" s="85"/>
      <c r="B219" s="99"/>
      <c r="C219" s="85"/>
      <c r="D219" s="87"/>
      <c r="E219" s="100"/>
      <c r="F219" s="100"/>
      <c r="G219" s="100"/>
      <c r="H219" s="100"/>
      <c r="I219" s="88"/>
      <c r="J219" s="88"/>
      <c r="K219" s="88"/>
      <c r="L219" s="88"/>
      <c r="M219" s="88"/>
      <c r="N219" s="88"/>
      <c r="O219" s="88"/>
    </row>
    <row r="220" spans="1:15">
      <c r="A220" s="85"/>
      <c r="B220" s="99"/>
      <c r="C220" s="85"/>
      <c r="D220" s="87"/>
      <c r="E220" s="100"/>
      <c r="F220" s="100"/>
      <c r="G220" s="100"/>
      <c r="H220" s="100"/>
      <c r="I220" s="88"/>
      <c r="J220" s="88"/>
      <c r="K220" s="88"/>
      <c r="L220" s="88"/>
      <c r="M220" s="88"/>
      <c r="N220" s="88"/>
      <c r="O220" s="88"/>
    </row>
    <row r="221" spans="1:15">
      <c r="A221" s="85"/>
      <c r="B221" s="99"/>
      <c r="C221" s="85"/>
      <c r="D221" s="87"/>
      <c r="E221" s="100"/>
      <c r="F221" s="100"/>
      <c r="G221" s="100"/>
      <c r="H221" s="100"/>
      <c r="I221" s="88"/>
      <c r="J221" s="88"/>
      <c r="K221" s="88"/>
      <c r="L221" s="88"/>
      <c r="M221" s="88"/>
      <c r="N221" s="88"/>
      <c r="O221" s="88"/>
    </row>
    <row r="222" spans="1:15">
      <c r="A222" s="85"/>
      <c r="B222" s="99"/>
      <c r="C222" s="85"/>
      <c r="D222" s="87"/>
      <c r="E222" s="100"/>
      <c r="F222" s="100"/>
      <c r="G222" s="100"/>
      <c r="H222" s="100"/>
      <c r="I222" s="88"/>
      <c r="J222" s="88"/>
      <c r="K222" s="88"/>
      <c r="L222" s="88"/>
      <c r="M222" s="88"/>
      <c r="N222" s="88"/>
      <c r="O222" s="88"/>
    </row>
    <row r="223" spans="1:15">
      <c r="A223" s="85"/>
      <c r="B223" s="99"/>
      <c r="C223" s="85"/>
      <c r="D223" s="87"/>
      <c r="E223" s="100"/>
      <c r="F223" s="100"/>
      <c r="G223" s="100"/>
      <c r="H223" s="100"/>
      <c r="I223" s="88"/>
      <c r="J223" s="88"/>
      <c r="K223" s="88"/>
      <c r="L223" s="88"/>
      <c r="M223" s="88"/>
      <c r="N223" s="88"/>
      <c r="O223" s="88"/>
    </row>
    <row r="224" spans="1:15">
      <c r="A224" s="85"/>
      <c r="B224" s="99"/>
      <c r="C224" s="85"/>
      <c r="D224" s="87"/>
      <c r="E224" s="100"/>
      <c r="F224" s="100"/>
      <c r="G224" s="100"/>
      <c r="H224" s="100"/>
      <c r="I224" s="88"/>
      <c r="J224" s="88"/>
      <c r="K224" s="88"/>
      <c r="L224" s="88"/>
      <c r="M224" s="88"/>
      <c r="N224" s="88"/>
      <c r="O224" s="88"/>
    </row>
    <row r="225" spans="1:15">
      <c r="A225" s="85"/>
      <c r="B225" s="99"/>
      <c r="C225" s="85"/>
      <c r="D225" s="87"/>
      <c r="E225" s="100"/>
      <c r="F225" s="100"/>
      <c r="G225" s="100"/>
      <c r="H225" s="100"/>
      <c r="I225" s="88"/>
      <c r="J225" s="88"/>
      <c r="K225" s="88"/>
      <c r="L225" s="88"/>
      <c r="M225" s="88"/>
      <c r="N225" s="88"/>
      <c r="O225" s="88"/>
    </row>
    <row r="226" spans="1:15">
      <c r="A226" s="85"/>
      <c r="B226" s="99"/>
      <c r="C226" s="85"/>
      <c r="D226" s="87"/>
      <c r="E226" s="100"/>
      <c r="F226" s="100"/>
      <c r="G226" s="100"/>
      <c r="H226" s="100"/>
      <c r="I226" s="88"/>
      <c r="J226" s="88"/>
      <c r="K226" s="88"/>
      <c r="L226" s="88"/>
      <c r="M226" s="88"/>
      <c r="N226" s="88"/>
      <c r="O226" s="88"/>
    </row>
    <row r="227" spans="1:15">
      <c r="A227" s="85"/>
      <c r="B227" s="99"/>
      <c r="C227" s="85"/>
      <c r="D227" s="87"/>
      <c r="E227" s="100"/>
      <c r="F227" s="100"/>
      <c r="G227" s="100"/>
      <c r="H227" s="100"/>
      <c r="I227" s="88"/>
      <c r="J227" s="88"/>
      <c r="K227" s="88"/>
      <c r="L227" s="88"/>
      <c r="M227" s="88"/>
      <c r="N227" s="88"/>
      <c r="O227" s="88"/>
    </row>
    <row r="228" spans="1:15">
      <c r="A228" s="85"/>
      <c r="B228" s="99"/>
      <c r="C228" s="85"/>
      <c r="D228" s="87"/>
      <c r="E228" s="100"/>
      <c r="F228" s="100"/>
      <c r="G228" s="100"/>
      <c r="H228" s="100"/>
      <c r="I228" s="88"/>
      <c r="J228" s="88"/>
      <c r="K228" s="88"/>
      <c r="L228" s="88"/>
      <c r="M228" s="88"/>
      <c r="N228" s="88"/>
      <c r="O228" s="88"/>
    </row>
    <row r="229" spans="1:15">
      <c r="A229" s="85"/>
      <c r="B229" s="99"/>
      <c r="C229" s="85"/>
      <c r="D229" s="87"/>
      <c r="E229" s="100"/>
      <c r="F229" s="100"/>
      <c r="G229" s="100"/>
      <c r="H229" s="100"/>
      <c r="I229" s="88"/>
      <c r="J229" s="88"/>
      <c r="K229" s="88"/>
      <c r="L229" s="88"/>
      <c r="M229" s="88"/>
      <c r="N229" s="88"/>
      <c r="O229" s="88"/>
    </row>
    <row r="230" spans="1:15">
      <c r="A230" s="85"/>
      <c r="B230" s="99"/>
      <c r="C230" s="85"/>
      <c r="D230" s="87"/>
      <c r="E230" s="100"/>
      <c r="F230" s="100"/>
      <c r="G230" s="100"/>
      <c r="H230" s="100"/>
      <c r="I230" s="88"/>
      <c r="J230" s="88"/>
      <c r="K230" s="88"/>
      <c r="L230" s="88"/>
      <c r="M230" s="88"/>
      <c r="N230" s="88"/>
      <c r="O230" s="88"/>
    </row>
    <row r="231" spans="1:15">
      <c r="A231" s="85"/>
      <c r="B231" s="99"/>
      <c r="C231" s="85"/>
      <c r="D231" s="87"/>
      <c r="E231" s="100"/>
      <c r="F231" s="100"/>
      <c r="G231" s="100"/>
      <c r="H231" s="100"/>
      <c r="I231" s="88"/>
      <c r="J231" s="88"/>
      <c r="K231" s="88"/>
      <c r="L231" s="88"/>
      <c r="M231" s="88"/>
      <c r="N231" s="88"/>
      <c r="O231" s="88"/>
    </row>
    <row r="232" spans="1:15">
      <c r="A232" s="85"/>
      <c r="B232" s="99"/>
      <c r="C232" s="85"/>
      <c r="D232" s="87"/>
      <c r="E232" s="100"/>
      <c r="F232" s="100"/>
      <c r="G232" s="100"/>
      <c r="H232" s="100"/>
      <c r="I232" s="88"/>
      <c r="J232" s="88"/>
      <c r="K232" s="88"/>
      <c r="L232" s="88"/>
      <c r="M232" s="88"/>
      <c r="N232" s="88"/>
      <c r="O232" s="88"/>
    </row>
    <row r="233" spans="1:15">
      <c r="A233" s="85"/>
      <c r="B233" s="99"/>
      <c r="C233" s="85"/>
      <c r="D233" s="87"/>
      <c r="E233" s="100"/>
      <c r="F233" s="100"/>
      <c r="G233" s="100"/>
      <c r="H233" s="100"/>
      <c r="I233" s="88"/>
      <c r="J233" s="88"/>
      <c r="K233" s="88"/>
      <c r="L233" s="88"/>
      <c r="M233" s="88"/>
      <c r="N233" s="88"/>
      <c r="O233" s="88"/>
    </row>
    <row r="234" spans="1:15">
      <c r="A234" s="85"/>
      <c r="B234" s="99"/>
      <c r="C234" s="85"/>
      <c r="D234" s="87"/>
      <c r="E234" s="100"/>
      <c r="F234" s="100"/>
      <c r="G234" s="100"/>
      <c r="H234" s="100"/>
      <c r="I234" s="88"/>
      <c r="J234" s="88"/>
      <c r="K234" s="88"/>
      <c r="L234" s="88"/>
      <c r="M234" s="88"/>
      <c r="N234" s="88"/>
      <c r="O234" s="88"/>
    </row>
    <row r="235" spans="1:15">
      <c r="A235" s="85"/>
      <c r="B235" s="99"/>
      <c r="C235" s="85"/>
      <c r="D235" s="87"/>
      <c r="E235" s="100"/>
      <c r="F235" s="100"/>
      <c r="G235" s="100"/>
      <c r="H235" s="100"/>
      <c r="I235" s="88"/>
      <c r="J235" s="88"/>
      <c r="K235" s="88"/>
      <c r="L235" s="88"/>
      <c r="M235" s="88"/>
      <c r="N235" s="88"/>
      <c r="O235" s="88"/>
    </row>
    <row r="236" spans="1:15">
      <c r="A236" s="85"/>
      <c r="B236" s="99"/>
      <c r="C236" s="85"/>
      <c r="D236" s="87"/>
      <c r="E236" s="100"/>
      <c r="F236" s="100"/>
      <c r="G236" s="100"/>
      <c r="H236" s="100"/>
      <c r="I236" s="88"/>
      <c r="J236" s="88"/>
      <c r="K236" s="88"/>
      <c r="L236" s="88"/>
      <c r="M236" s="88"/>
      <c r="N236" s="88"/>
      <c r="O236" s="88"/>
    </row>
    <row r="237" spans="1:15">
      <c r="A237" s="85"/>
      <c r="B237" s="99"/>
      <c r="C237" s="85"/>
      <c r="D237" s="87"/>
      <c r="E237" s="100"/>
      <c r="F237" s="100"/>
      <c r="G237" s="100"/>
      <c r="H237" s="100"/>
      <c r="I237" s="88"/>
      <c r="J237" s="88"/>
      <c r="K237" s="88"/>
      <c r="L237" s="88"/>
      <c r="M237" s="88"/>
      <c r="N237" s="88"/>
      <c r="O237" s="88"/>
    </row>
  </sheetData>
  <mergeCells count="43">
    <mergeCell ref="B95:M95"/>
    <mergeCell ref="B100:M100"/>
    <mergeCell ref="B104:M104"/>
    <mergeCell ref="B108:M108"/>
    <mergeCell ref="B121:M121"/>
    <mergeCell ref="A123:A127"/>
    <mergeCell ref="B123:M123"/>
    <mergeCell ref="B124:M124"/>
    <mergeCell ref="B125:M125"/>
    <mergeCell ref="B126:M126"/>
    <mergeCell ref="B127:M127"/>
    <mergeCell ref="B93:M93"/>
    <mergeCell ref="A26:N26"/>
    <mergeCell ref="B27:M27"/>
    <mergeCell ref="B31:M31"/>
    <mergeCell ref="B36:M36"/>
    <mergeCell ref="B45:M45"/>
    <mergeCell ref="B53:M53"/>
    <mergeCell ref="B60:M60"/>
    <mergeCell ref="B66:M66"/>
    <mergeCell ref="B72:M72"/>
    <mergeCell ref="B79:M79"/>
    <mergeCell ref="B85:M85"/>
    <mergeCell ref="A23:N23"/>
    <mergeCell ref="A24:A25"/>
    <mergeCell ref="B24:B25"/>
    <mergeCell ref="C24:C25"/>
    <mergeCell ref="D24:D25"/>
    <mergeCell ref="E24:I24"/>
    <mergeCell ref="J24:N24"/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8"/>
  <sheetViews>
    <sheetView showGridLines="0" topLeftCell="A94" zoomScale="90" zoomScaleNormal="90" workbookViewId="0">
      <selection activeCell="B107" sqref="B107:M107"/>
    </sheetView>
  </sheetViews>
  <sheetFormatPr baseColWidth="10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1">
      <c r="A2" s="378" t="s">
        <v>527</v>
      </c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8"/>
      <c r="N2" s="378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66" t="s">
        <v>92</v>
      </c>
      <c r="B16" s="367"/>
      <c r="C16" s="367"/>
      <c r="D16" s="367"/>
      <c r="E16" s="367"/>
      <c r="F16" s="368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70" t="s">
        <v>99</v>
      </c>
      <c r="B17" s="470"/>
      <c r="C17" s="470"/>
      <c r="D17" s="470"/>
      <c r="E17" s="471">
        <f>+N104</f>
        <v>25181.660966666663</v>
      </c>
      <c r="F17" s="471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78" t="s">
        <v>100</v>
      </c>
      <c r="B18" s="378"/>
      <c r="C18" s="378"/>
      <c r="D18" s="378"/>
      <c r="E18" s="338">
        <f>+N45+N53+N65+N77+N88+N92</f>
        <v>18534.998666666666</v>
      </c>
      <c r="F18" s="338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66" t="s">
        <v>459</v>
      </c>
      <c r="B19" s="367"/>
      <c r="C19" s="367"/>
      <c r="D19" s="367"/>
      <c r="E19" s="367"/>
      <c r="F19" s="368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70" t="s">
        <v>99</v>
      </c>
      <c r="B20" s="470"/>
      <c r="C20" s="470"/>
      <c r="D20" s="470"/>
      <c r="E20" s="471">
        <f>+N108</f>
        <v>40920.199070833325</v>
      </c>
      <c r="F20" s="471"/>
      <c r="G20" s="53"/>
      <c r="H20" s="53"/>
      <c r="I20" s="53"/>
      <c r="J20" s="53"/>
      <c r="K20" s="53"/>
      <c r="L20" s="53"/>
      <c r="M20" s="53"/>
      <c r="N20" s="53"/>
      <c r="O20" s="53"/>
    </row>
    <row r="21" spans="1:16" ht="21">
      <c r="A21" s="378" t="s">
        <v>100</v>
      </c>
      <c r="B21" s="378"/>
      <c r="C21" s="378"/>
      <c r="D21" s="378"/>
      <c r="E21" s="472" t="e">
        <f>+O108</f>
        <v>#REF!</v>
      </c>
      <c r="F21" s="472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78"/>
      <c r="B22" s="378"/>
      <c r="C22" s="378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66" t="s">
        <v>107</v>
      </c>
      <c r="B23" s="367"/>
      <c r="C23" s="367"/>
      <c r="D23" s="367"/>
      <c r="E23" s="367"/>
      <c r="F23" s="367"/>
      <c r="G23" s="367"/>
      <c r="H23" s="367"/>
      <c r="I23" s="367"/>
      <c r="J23" s="367"/>
      <c r="K23" s="367"/>
      <c r="L23" s="367"/>
      <c r="M23" s="367"/>
      <c r="N23" s="368"/>
      <c r="O23" s="73"/>
    </row>
    <row r="24" spans="1:16">
      <c r="A24" s="369" t="s">
        <v>108</v>
      </c>
      <c r="B24" s="371" t="s">
        <v>109</v>
      </c>
      <c r="C24" s="371" t="s">
        <v>110</v>
      </c>
      <c r="D24" s="373" t="s">
        <v>111</v>
      </c>
      <c r="E24" s="375" t="s">
        <v>112</v>
      </c>
      <c r="F24" s="376"/>
      <c r="G24" s="376"/>
      <c r="H24" s="376"/>
      <c r="I24" s="376"/>
      <c r="J24" s="369" t="s">
        <v>113</v>
      </c>
      <c r="K24" s="371"/>
      <c r="L24" s="371"/>
      <c r="M24" s="371"/>
      <c r="N24" s="377"/>
      <c r="O24" s="74"/>
    </row>
    <row r="25" spans="1:16" ht="26.25" thickBot="1">
      <c r="A25" s="370"/>
      <c r="B25" s="372"/>
      <c r="C25" s="372"/>
      <c r="D25" s="374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82"/>
      <c r="B26" s="383"/>
      <c r="C26" s="383"/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4"/>
      <c r="O26" s="80"/>
    </row>
    <row r="27" spans="1:16" ht="16.5" thickBot="1">
      <c r="A27" s="81">
        <v>10</v>
      </c>
      <c r="B27" s="379" t="s">
        <v>120</v>
      </c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1"/>
      <c r="N27" s="82">
        <f>+SUM(N28:N30)</f>
        <v>439.0772</v>
      </c>
      <c r="O27" s="83"/>
      <c r="P27" s="84">
        <f>+N27/N104</f>
        <v>1.7436387559232609E-2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64.98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19.494</v>
      </c>
      <c r="K28" s="88">
        <f>+F28*D28</f>
        <v>0</v>
      </c>
      <c r="L28" s="88">
        <f>+G28*D28</f>
        <v>14.2956</v>
      </c>
      <c r="M28" s="88">
        <f>+H28*D28</f>
        <v>0</v>
      </c>
      <c r="N28" s="88">
        <f>+I28*D28</f>
        <v>33.7896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64.98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87" si="0">+E29+F29+G29+H29</f>
        <v>0.62</v>
      </c>
      <c r="J29" s="88">
        <f t="shared" ref="J29:J87" si="1">+E29*D29</f>
        <v>22.742999999999999</v>
      </c>
      <c r="K29" s="88">
        <f t="shared" ref="K29:K87" si="2">+F29*D29</f>
        <v>9.7469999999999999</v>
      </c>
      <c r="L29" s="88">
        <f t="shared" ref="L29:L87" si="3">+G29*D29</f>
        <v>7.7976000000000001</v>
      </c>
      <c r="M29" s="88">
        <f t="shared" ref="M29:M87" si="4">+H29*D29</f>
        <v>0</v>
      </c>
      <c r="N29" s="88">
        <f t="shared" ref="N29:N87" si="5">+I29*D29</f>
        <v>40.287600000000005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79" t="s">
        <v>124</v>
      </c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1"/>
      <c r="N31" s="82">
        <f>+N32+N33+N34+N35</f>
        <v>651.42849999999999</v>
      </c>
      <c r="O31" s="83"/>
      <c r="P31" s="84">
        <f>+N31/N104</f>
        <v>2.5869163311439444E-2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19.489999999999998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21.439</v>
      </c>
      <c r="K32" s="88">
        <f t="shared" si="2"/>
        <v>0</v>
      </c>
      <c r="L32" s="88">
        <f t="shared" si="3"/>
        <v>13.642999999999999</v>
      </c>
      <c r="M32" s="88">
        <f t="shared" si="4"/>
        <v>0</v>
      </c>
      <c r="N32" s="88">
        <f t="shared" si="5"/>
        <v>35.082000000000001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32.49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32.49</v>
      </c>
      <c r="K33" s="88">
        <f t="shared" si="2"/>
        <v>32.49</v>
      </c>
      <c r="L33" s="88">
        <f t="shared" si="3"/>
        <v>27.616500000000002</v>
      </c>
      <c r="M33" s="88">
        <f t="shared" si="4"/>
        <v>0</v>
      </c>
      <c r="N33" s="88">
        <f t="shared" si="5"/>
        <v>92.596500000000006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24.75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49.5</v>
      </c>
      <c r="K34" s="88">
        <f t="shared" si="2"/>
        <v>0</v>
      </c>
      <c r="L34" s="88">
        <f t="shared" si="3"/>
        <v>74.25</v>
      </c>
      <c r="M34" s="88">
        <f t="shared" si="4"/>
        <v>0</v>
      </c>
      <c r="N34" s="88">
        <f t="shared" si="5"/>
        <v>123.75</v>
      </c>
      <c r="O34" s="88"/>
    </row>
    <row r="35" spans="1:17" ht="16.5" outlineLevel="1" thickBot="1">
      <c r="A35" s="85">
        <v>20.399999999999999</v>
      </c>
      <c r="B35" s="90" t="s">
        <v>461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79" t="s">
        <v>6</v>
      </c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1"/>
      <c r="N36" s="82">
        <f>SUM(N37:N44)</f>
        <v>2980.5919999999996</v>
      </c>
      <c r="O36" s="83"/>
      <c r="P36" s="84">
        <f>+N36/N104</f>
        <v>0.11836359817350624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13.12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46.575999999999993</v>
      </c>
      <c r="K37" s="88">
        <f t="shared" si="2"/>
        <v>0</v>
      </c>
      <c r="L37" s="88">
        <f t="shared" si="3"/>
        <v>8.5280000000000005</v>
      </c>
      <c r="M37" s="88">
        <f t="shared" si="4"/>
        <v>0</v>
      </c>
      <c r="N37" s="88">
        <f t="shared" si="5"/>
        <v>55.103999999999999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4.92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22.14</v>
      </c>
      <c r="K38" s="88">
        <f t="shared" si="2"/>
        <v>15.99</v>
      </c>
      <c r="L38" s="88">
        <f t="shared" si="3"/>
        <v>11.07</v>
      </c>
      <c r="M38" s="88">
        <f t="shared" si="4"/>
        <v>0</v>
      </c>
      <c r="N38" s="88">
        <f t="shared" si="5"/>
        <v>49.2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16.66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33.32</v>
      </c>
      <c r="K39" s="88">
        <f t="shared" si="2"/>
        <v>0</v>
      </c>
      <c r="L39" s="88">
        <f t="shared" si="3"/>
        <v>49.980000000000004</v>
      </c>
      <c r="M39" s="88">
        <f t="shared" si="4"/>
        <v>0</v>
      </c>
      <c r="N39" s="88">
        <f t="shared" si="5"/>
        <v>83.3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1100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220</v>
      </c>
      <c r="K40" s="88">
        <f t="shared" si="2"/>
        <v>330</v>
      </c>
      <c r="L40" s="88">
        <f t="shared" si="3"/>
        <v>77.000000000000014</v>
      </c>
      <c r="M40" s="88">
        <f t="shared" si="4"/>
        <v>0</v>
      </c>
      <c r="N40" s="88">
        <f t="shared" si="5"/>
        <v>627.00000000000011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6.4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104</v>
      </c>
      <c r="K41" s="88">
        <f t="shared" si="2"/>
        <v>772.80000000000007</v>
      </c>
      <c r="L41" s="88">
        <f t="shared" si="3"/>
        <v>201.60000000000002</v>
      </c>
      <c r="M41" s="88">
        <f t="shared" si="4"/>
        <v>0</v>
      </c>
      <c r="N41" s="88">
        <f t="shared" si="5"/>
        <v>1078.4000000000001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27.34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184.54499999999999</v>
      </c>
      <c r="K43" s="88">
        <f t="shared" si="2"/>
        <v>258.363</v>
      </c>
      <c r="L43" s="88">
        <f t="shared" si="3"/>
        <v>54.68</v>
      </c>
      <c r="M43" s="88">
        <f t="shared" si="4"/>
        <v>0</v>
      </c>
      <c r="N43" s="88">
        <f t="shared" si="5"/>
        <v>497.58799999999997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79" t="s">
        <v>8</v>
      </c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1"/>
      <c r="N45" s="82">
        <f>SUM(N46:N52)</f>
        <v>6494.542066666666</v>
      </c>
      <c r="O45" s="83"/>
      <c r="P45" s="84">
        <f>+N45/N104</f>
        <v>0.2579076128164694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Urbanas'!Q116</f>
        <v>1169.3333333333333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877</v>
      </c>
      <c r="K46" s="88">
        <f t="shared" si="2"/>
        <v>1169.3333333333333</v>
      </c>
      <c r="L46" s="88">
        <f t="shared" si="3"/>
        <v>292.33333333333331</v>
      </c>
      <c r="M46" s="88">
        <f t="shared" si="4"/>
        <v>0</v>
      </c>
      <c r="N46" s="88">
        <f t="shared" si="5"/>
        <v>2338.6666666666665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383.15</v>
      </c>
      <c r="G47" s="88">
        <v>74.25</v>
      </c>
      <c r="H47" s="88">
        <v>0</v>
      </c>
      <c r="I47" s="88">
        <f t="shared" si="0"/>
        <v>457.4</v>
      </c>
      <c r="J47" s="88">
        <f t="shared" si="1"/>
        <v>0</v>
      </c>
      <c r="K47" s="88">
        <f t="shared" si="2"/>
        <v>383.15</v>
      </c>
      <c r="L47" s="88">
        <f t="shared" si="3"/>
        <v>74.25</v>
      </c>
      <c r="M47" s="88">
        <f t="shared" si="4"/>
        <v>0</v>
      </c>
      <c r="N47" s="88">
        <f t="shared" si="5"/>
        <v>457.4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1169.3333333333333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233.86666666666667</v>
      </c>
      <c r="K48" s="88">
        <f t="shared" si="2"/>
        <v>58.466666666666669</v>
      </c>
      <c r="L48" s="88">
        <f t="shared" si="3"/>
        <v>93.546666666666667</v>
      </c>
      <c r="M48" s="88">
        <f t="shared" si="4"/>
        <v>0</v>
      </c>
      <c r="N48" s="88">
        <f t="shared" si="5"/>
        <v>385.88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77.81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427.95500000000004</v>
      </c>
      <c r="K49" s="88">
        <f t="shared" si="2"/>
        <v>1202.9426000000001</v>
      </c>
      <c r="L49" s="88">
        <f t="shared" si="3"/>
        <v>155.62</v>
      </c>
      <c r="M49" s="88">
        <f t="shared" si="4"/>
        <v>0</v>
      </c>
      <c r="N49" s="88">
        <f t="shared" si="5"/>
        <v>1786.5176000000001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89.89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764.06500000000005</v>
      </c>
      <c r="N50" s="88">
        <f t="shared" si="5"/>
        <v>764.06500000000005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400.01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160.00400000000002</v>
      </c>
      <c r="K52" s="88">
        <f t="shared" si="2"/>
        <v>300.00749999999999</v>
      </c>
      <c r="L52" s="88">
        <f t="shared" si="3"/>
        <v>52.001300000000001</v>
      </c>
      <c r="M52" s="88">
        <f t="shared" si="4"/>
        <v>0</v>
      </c>
      <c r="N52" s="88">
        <f t="shared" si="5"/>
        <v>512.01279999999986</v>
      </c>
      <c r="O52" s="88"/>
    </row>
    <row r="53" spans="1:16" ht="16.5" thickBot="1">
      <c r="A53" s="81">
        <v>50</v>
      </c>
      <c r="B53" s="379" t="s">
        <v>473</v>
      </c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1"/>
      <c r="N53" s="82">
        <f>SUM(N54:N59)</f>
        <v>4340.6866</v>
      </c>
      <c r="O53" s="83"/>
      <c r="P53" s="84">
        <f>+N53/N104</f>
        <v>0.17237491227230131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ref="I54" si="6">+E54+F54+G54+H54</f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Urbanas'!Q220+'Wood Urbanas'!Q224</f>
        <v>285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213.75</v>
      </c>
      <c r="K55" s="88">
        <f t="shared" si="2"/>
        <v>285</v>
      </c>
      <c r="L55" s="88">
        <f t="shared" si="3"/>
        <v>71.25</v>
      </c>
      <c r="M55" s="88">
        <f t="shared" si="4"/>
        <v>0</v>
      </c>
      <c r="N55" s="88">
        <f t="shared" si="5"/>
        <v>570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Urbanas'!Q221+'Wood Urbanas'!Q222+'Wood Urbanas'!Q223+'Wood Urbanas'!Q225+'Wood Urbanas'!Q226+'Wood Urbanas'!Q227</f>
        <v>178.5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133.875</v>
      </c>
      <c r="K56" s="88">
        <f t="shared" si="2"/>
        <v>178.5</v>
      </c>
      <c r="L56" s="88">
        <f t="shared" si="3"/>
        <v>44.625</v>
      </c>
      <c r="M56" s="88">
        <f t="shared" si="4"/>
        <v>0</v>
      </c>
      <c r="N56" s="88">
        <f t="shared" si="5"/>
        <v>357</v>
      </c>
      <c r="O56" s="88"/>
    </row>
    <row r="57" spans="1:16" outlineLevel="1">
      <c r="A57" s="85">
        <v>50.4</v>
      </c>
      <c r="B57" s="86" t="s">
        <v>476</v>
      </c>
      <c r="C57" s="85" t="s">
        <v>139</v>
      </c>
      <c r="D57" s="87">
        <v>1</v>
      </c>
      <c r="E57" s="88">
        <v>0</v>
      </c>
      <c r="F57" s="88">
        <v>250</v>
      </c>
      <c r="G57" s="88">
        <v>0</v>
      </c>
      <c r="H57" s="88">
        <v>0</v>
      </c>
      <c r="I57" s="88">
        <f t="shared" si="0"/>
        <v>250</v>
      </c>
      <c r="J57" s="88">
        <f t="shared" si="1"/>
        <v>0</v>
      </c>
      <c r="K57" s="88">
        <f t="shared" si="2"/>
        <v>250</v>
      </c>
      <c r="L57" s="88">
        <f t="shared" si="3"/>
        <v>0</v>
      </c>
      <c r="M57" s="88">
        <f t="shared" si="4"/>
        <v>0</v>
      </c>
      <c r="N57" s="88">
        <f t="shared" si="5"/>
        <v>250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55.23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469.45499999999998</v>
      </c>
      <c r="K58" s="88">
        <f t="shared" si="2"/>
        <v>2095.4261999999999</v>
      </c>
      <c r="L58" s="88">
        <f t="shared" si="3"/>
        <v>193.30499999999998</v>
      </c>
      <c r="M58" s="88">
        <f t="shared" si="4"/>
        <v>0</v>
      </c>
      <c r="N58" s="88">
        <f t="shared" si="5"/>
        <v>2758.1861999999996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6.49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42.185000000000002</v>
      </c>
      <c r="K59" s="88">
        <f t="shared" si="2"/>
        <v>100.33540000000001</v>
      </c>
      <c r="L59" s="88">
        <f t="shared" si="3"/>
        <v>12.98</v>
      </c>
      <c r="M59" s="88">
        <f t="shared" si="4"/>
        <v>0</v>
      </c>
      <c r="N59" s="88">
        <f t="shared" si="5"/>
        <v>155.50040000000001</v>
      </c>
      <c r="O59" s="88"/>
    </row>
    <row r="60" spans="1:16" ht="16.5" thickBot="1">
      <c r="A60" s="81">
        <v>60</v>
      </c>
      <c r="B60" s="379" t="s">
        <v>7</v>
      </c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1"/>
      <c r="N60" s="82">
        <f>SUM(N61:N64)</f>
        <v>1578.2199999999998</v>
      </c>
      <c r="O60" s="83"/>
      <c r="P60" s="84">
        <f>+N60/N104</f>
        <v>6.2673387672445957E-2</v>
      </c>
    </row>
    <row r="61" spans="1:16" ht="17.25" outlineLevel="1">
      <c r="A61" s="85">
        <v>60.1</v>
      </c>
      <c r="B61" s="90" t="s">
        <v>485</v>
      </c>
      <c r="C61" s="85" t="s">
        <v>122</v>
      </c>
      <c r="D61" s="87">
        <v>37.799999999999997</v>
      </c>
      <c r="E61" s="88">
        <v>5.2</v>
      </c>
      <c r="F61" s="88">
        <v>6</v>
      </c>
      <c r="G61" s="88">
        <v>1.75</v>
      </c>
      <c r="H61" s="88">
        <v>0</v>
      </c>
      <c r="I61" s="88">
        <f t="shared" si="0"/>
        <v>12.95</v>
      </c>
      <c r="J61" s="88">
        <f t="shared" si="1"/>
        <v>196.56</v>
      </c>
      <c r="K61" s="88">
        <f t="shared" si="2"/>
        <v>226.79999999999998</v>
      </c>
      <c r="L61" s="88">
        <f t="shared" si="3"/>
        <v>66.149999999999991</v>
      </c>
      <c r="M61" s="88">
        <f t="shared" si="4"/>
        <v>0</v>
      </c>
      <c r="N61" s="88">
        <f t="shared" si="5"/>
        <v>489.50999999999993</v>
      </c>
      <c r="O61" s="88"/>
    </row>
    <row r="62" spans="1:16" ht="30" outlineLevel="1">
      <c r="A62" s="85">
        <v>60.2</v>
      </c>
      <c r="B62" s="90" t="s">
        <v>486</v>
      </c>
      <c r="C62" s="85" t="s">
        <v>122</v>
      </c>
      <c r="D62" s="87">
        <v>37.799999999999997</v>
      </c>
      <c r="E62" s="88">
        <v>1.5</v>
      </c>
      <c r="F62" s="88">
        <v>2.5</v>
      </c>
      <c r="G62" s="88">
        <v>1.25</v>
      </c>
      <c r="H62" s="88">
        <v>0</v>
      </c>
      <c r="I62" s="88">
        <f t="shared" si="0"/>
        <v>5.25</v>
      </c>
      <c r="J62" s="88">
        <f t="shared" si="1"/>
        <v>56.699999999999996</v>
      </c>
      <c r="K62" s="88">
        <f t="shared" si="2"/>
        <v>94.5</v>
      </c>
      <c r="L62" s="88">
        <f t="shared" si="3"/>
        <v>47.25</v>
      </c>
      <c r="M62" s="88">
        <f t="shared" si="4"/>
        <v>0</v>
      </c>
      <c r="N62" s="88">
        <f t="shared" si="5"/>
        <v>198.45</v>
      </c>
      <c r="O62" s="88"/>
    </row>
    <row r="63" spans="1:16" ht="30" outlineLevel="1">
      <c r="A63" s="85">
        <v>60.3</v>
      </c>
      <c r="B63" s="90" t="s">
        <v>149</v>
      </c>
      <c r="C63" s="85" t="s">
        <v>122</v>
      </c>
      <c r="D63" s="87">
        <v>37.799999999999997</v>
      </c>
      <c r="E63" s="88">
        <v>5.5</v>
      </c>
      <c r="F63" s="88">
        <v>11</v>
      </c>
      <c r="G63" s="88">
        <v>1.25</v>
      </c>
      <c r="H63" s="88">
        <v>0</v>
      </c>
      <c r="I63" s="88">
        <f t="shared" si="0"/>
        <v>17.75</v>
      </c>
      <c r="J63" s="88">
        <f t="shared" si="1"/>
        <v>207.89999999999998</v>
      </c>
      <c r="K63" s="88">
        <f t="shared" si="2"/>
        <v>415.79999999999995</v>
      </c>
      <c r="L63" s="88">
        <f t="shared" si="3"/>
        <v>47.25</v>
      </c>
      <c r="M63" s="88">
        <f t="shared" si="4"/>
        <v>0</v>
      </c>
      <c r="N63" s="88">
        <f t="shared" si="5"/>
        <v>670.94999999999993</v>
      </c>
      <c r="O63" s="88"/>
    </row>
    <row r="64" spans="1:16" ht="16.5" outlineLevel="1" thickBot="1">
      <c r="A64" s="85">
        <v>60.4</v>
      </c>
      <c r="B64" s="86" t="s">
        <v>488</v>
      </c>
      <c r="C64" s="85" t="s">
        <v>466</v>
      </c>
      <c r="D64" s="87">
        <v>33.74</v>
      </c>
      <c r="E64" s="88">
        <v>2.25</v>
      </c>
      <c r="F64" s="88">
        <v>3.75</v>
      </c>
      <c r="G64" s="88">
        <v>0.5</v>
      </c>
      <c r="H64" s="88">
        <v>0</v>
      </c>
      <c r="I64" s="88">
        <f t="shared" si="0"/>
        <v>6.5</v>
      </c>
      <c r="J64" s="88">
        <f t="shared" si="1"/>
        <v>75.915000000000006</v>
      </c>
      <c r="K64" s="88">
        <f t="shared" si="2"/>
        <v>126.52500000000001</v>
      </c>
      <c r="L64" s="88">
        <f t="shared" si="3"/>
        <v>16.87</v>
      </c>
      <c r="M64" s="88">
        <f t="shared" si="4"/>
        <v>0</v>
      </c>
      <c r="N64" s="88">
        <f t="shared" si="5"/>
        <v>219.31</v>
      </c>
      <c r="O64" s="88"/>
    </row>
    <row r="65" spans="1:16" ht="16.5" thickBot="1">
      <c r="A65" s="81">
        <v>70</v>
      </c>
      <c r="B65" s="379" t="s">
        <v>150</v>
      </c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1"/>
      <c r="N65" s="82">
        <f>SUM(N66:N70)</f>
        <v>1380</v>
      </c>
      <c r="O65" s="83"/>
      <c r="P65" s="84">
        <f>+N65/N104</f>
        <v>5.4801786181885553E-2</v>
      </c>
    </row>
    <row r="66" spans="1:16" ht="90" outlineLevel="1">
      <c r="A66" s="85">
        <v>70.099999999999994</v>
      </c>
      <c r="B66" s="90" t="s">
        <v>528</v>
      </c>
      <c r="C66" s="85" t="s">
        <v>152</v>
      </c>
      <c r="D66" s="87">
        <v>1</v>
      </c>
      <c r="E66" s="88">
        <v>62</v>
      </c>
      <c r="F66" s="88">
        <v>110</v>
      </c>
      <c r="G66" s="88">
        <v>11</v>
      </c>
      <c r="H66" s="88">
        <v>0</v>
      </c>
      <c r="I66" s="88">
        <f t="shared" si="0"/>
        <v>183</v>
      </c>
      <c r="J66" s="88">
        <f t="shared" si="1"/>
        <v>62</v>
      </c>
      <c r="K66" s="88">
        <f t="shared" si="2"/>
        <v>110</v>
      </c>
      <c r="L66" s="88">
        <f t="shared" si="3"/>
        <v>11</v>
      </c>
      <c r="M66" s="88">
        <f t="shared" si="4"/>
        <v>0</v>
      </c>
      <c r="N66" s="88">
        <f t="shared" si="5"/>
        <v>183</v>
      </c>
      <c r="O66" s="88"/>
    </row>
    <row r="67" spans="1:16" ht="90" outlineLevel="1">
      <c r="A67" s="85">
        <v>70.2</v>
      </c>
      <c r="B67" s="90" t="s">
        <v>529</v>
      </c>
      <c r="C67" s="85" t="s">
        <v>152</v>
      </c>
      <c r="D67" s="87">
        <v>4</v>
      </c>
      <c r="E67" s="88">
        <v>60</v>
      </c>
      <c r="F67" s="88">
        <v>103</v>
      </c>
      <c r="G67" s="88">
        <v>10</v>
      </c>
      <c r="H67" s="88">
        <v>0</v>
      </c>
      <c r="I67" s="88">
        <f t="shared" si="0"/>
        <v>173</v>
      </c>
      <c r="J67" s="88">
        <f t="shared" si="1"/>
        <v>240</v>
      </c>
      <c r="K67" s="88">
        <f t="shared" si="2"/>
        <v>412</v>
      </c>
      <c r="L67" s="88">
        <f t="shared" si="3"/>
        <v>40</v>
      </c>
      <c r="M67" s="88">
        <f t="shared" si="4"/>
        <v>0</v>
      </c>
      <c r="N67" s="88">
        <f t="shared" si="5"/>
        <v>692</v>
      </c>
      <c r="O67" s="88"/>
    </row>
    <row r="68" spans="1:16" ht="45" outlineLevel="1">
      <c r="A68" s="85">
        <v>70.3</v>
      </c>
      <c r="B68" s="90" t="s">
        <v>530</v>
      </c>
      <c r="C68" s="85" t="s">
        <v>152</v>
      </c>
      <c r="D68" s="87">
        <v>2</v>
      </c>
      <c r="E68" s="88">
        <v>0</v>
      </c>
      <c r="F68" s="88">
        <v>0</v>
      </c>
      <c r="G68" s="88">
        <v>0</v>
      </c>
      <c r="H68" s="88">
        <v>60</v>
      </c>
      <c r="I68" s="88">
        <f t="shared" si="0"/>
        <v>60</v>
      </c>
      <c r="J68" s="88">
        <f t="shared" si="1"/>
        <v>0</v>
      </c>
      <c r="K68" s="88">
        <f t="shared" si="2"/>
        <v>0</v>
      </c>
      <c r="L68" s="88">
        <f t="shared" si="3"/>
        <v>0</v>
      </c>
      <c r="M68" s="88">
        <f t="shared" si="4"/>
        <v>120</v>
      </c>
      <c r="N68" s="88">
        <f t="shared" si="5"/>
        <v>120</v>
      </c>
      <c r="O68" s="88"/>
    </row>
    <row r="69" spans="1:16" ht="45" outlineLevel="1">
      <c r="A69" s="85">
        <v>70.400000000000006</v>
      </c>
      <c r="B69" s="90" t="s">
        <v>531</v>
      </c>
      <c r="C69" s="85" t="s">
        <v>152</v>
      </c>
      <c r="D69" s="87">
        <v>4</v>
      </c>
      <c r="E69" s="88">
        <v>0</v>
      </c>
      <c r="F69" s="88">
        <v>0</v>
      </c>
      <c r="G69" s="88">
        <v>0</v>
      </c>
      <c r="H69" s="88">
        <v>85</v>
      </c>
      <c r="I69" s="88">
        <f t="shared" si="0"/>
        <v>85</v>
      </c>
      <c r="J69" s="88">
        <f t="shared" si="1"/>
        <v>0</v>
      </c>
      <c r="K69" s="88">
        <f t="shared" si="2"/>
        <v>0</v>
      </c>
      <c r="L69" s="88">
        <f t="shared" si="3"/>
        <v>0</v>
      </c>
      <c r="M69" s="88">
        <f t="shared" si="4"/>
        <v>340</v>
      </c>
      <c r="N69" s="88">
        <f t="shared" si="5"/>
        <v>340</v>
      </c>
      <c r="O69" s="88"/>
    </row>
    <row r="70" spans="1:16" ht="45.75" outlineLevel="1" thickBot="1">
      <c r="A70" s="85">
        <v>70.5</v>
      </c>
      <c r="B70" s="90" t="s">
        <v>532</v>
      </c>
      <c r="C70" s="85" t="s">
        <v>152</v>
      </c>
      <c r="D70" s="87">
        <v>1</v>
      </c>
      <c r="E70" s="88">
        <v>0</v>
      </c>
      <c r="F70" s="88">
        <v>0</v>
      </c>
      <c r="G70" s="88">
        <v>0</v>
      </c>
      <c r="H70" s="88">
        <v>45</v>
      </c>
      <c r="I70" s="88">
        <f t="shared" si="0"/>
        <v>45</v>
      </c>
      <c r="J70" s="88">
        <f t="shared" si="1"/>
        <v>0</v>
      </c>
      <c r="K70" s="88">
        <f t="shared" si="2"/>
        <v>0</v>
      </c>
      <c r="L70" s="88">
        <f t="shared" si="3"/>
        <v>0</v>
      </c>
      <c r="M70" s="88">
        <f t="shared" si="4"/>
        <v>45</v>
      </c>
      <c r="N70" s="88">
        <f t="shared" si="5"/>
        <v>45</v>
      </c>
      <c r="O70" s="88"/>
    </row>
    <row r="71" spans="1:16" ht="16.5" thickBot="1">
      <c r="A71" s="81">
        <v>80</v>
      </c>
      <c r="B71" s="379" t="s">
        <v>186</v>
      </c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1"/>
      <c r="N71" s="82">
        <f>SUM(N72:N76)</f>
        <v>852.5</v>
      </c>
      <c r="O71" s="83"/>
      <c r="P71" s="84">
        <f>+N71/N104</f>
        <v>3.3854001971056112E-2</v>
      </c>
    </row>
    <row r="72" spans="1:16" ht="30" outlineLevel="1">
      <c r="A72" s="85">
        <v>80.099999999999994</v>
      </c>
      <c r="B72" s="90" t="s">
        <v>187</v>
      </c>
      <c r="C72" s="85" t="s">
        <v>139</v>
      </c>
      <c r="D72" s="87">
        <v>1</v>
      </c>
      <c r="E72" s="88">
        <v>200</v>
      </c>
      <c r="F72" s="88">
        <v>250</v>
      </c>
      <c r="G72" s="88">
        <v>35</v>
      </c>
      <c r="H72" s="88">
        <v>0</v>
      </c>
      <c r="I72" s="88">
        <f>+E72+F72+G72+H72</f>
        <v>485</v>
      </c>
      <c r="J72" s="88">
        <f t="shared" si="1"/>
        <v>200</v>
      </c>
      <c r="K72" s="88">
        <f t="shared" si="2"/>
        <v>250</v>
      </c>
      <c r="L72" s="88">
        <f t="shared" si="3"/>
        <v>35</v>
      </c>
      <c r="M72" s="88">
        <f t="shared" si="4"/>
        <v>0</v>
      </c>
      <c r="N72" s="88">
        <f t="shared" si="5"/>
        <v>485</v>
      </c>
      <c r="O72" s="88"/>
    </row>
    <row r="73" spans="1:16" ht="30" outlineLevel="1">
      <c r="A73" s="85">
        <v>80.2</v>
      </c>
      <c r="B73" s="90" t="s">
        <v>188</v>
      </c>
      <c r="C73" s="85" t="s">
        <v>152</v>
      </c>
      <c r="D73" s="87">
        <v>1</v>
      </c>
      <c r="E73" s="88">
        <v>15.5</v>
      </c>
      <c r="F73" s="88">
        <v>81.5</v>
      </c>
      <c r="G73" s="88">
        <v>6</v>
      </c>
      <c r="H73" s="88">
        <v>0</v>
      </c>
      <c r="I73" s="88">
        <f t="shared" si="0"/>
        <v>103</v>
      </c>
      <c r="J73" s="88">
        <f t="shared" si="1"/>
        <v>15.5</v>
      </c>
      <c r="K73" s="88">
        <f t="shared" si="2"/>
        <v>81.5</v>
      </c>
      <c r="L73" s="88">
        <f t="shared" si="3"/>
        <v>6</v>
      </c>
      <c r="M73" s="88">
        <f t="shared" si="4"/>
        <v>0</v>
      </c>
      <c r="N73" s="88">
        <f t="shared" si="5"/>
        <v>103</v>
      </c>
      <c r="O73" s="88"/>
    </row>
    <row r="74" spans="1:16" ht="30" outlineLevel="1">
      <c r="A74" s="85">
        <v>80.3</v>
      </c>
      <c r="B74" s="90" t="s">
        <v>495</v>
      </c>
      <c r="C74" s="85" t="s">
        <v>152</v>
      </c>
      <c r="D74" s="87">
        <v>1</v>
      </c>
      <c r="E74" s="88">
        <v>8.5</v>
      </c>
      <c r="F74" s="88">
        <v>74.5</v>
      </c>
      <c r="G74" s="88">
        <v>5.5</v>
      </c>
      <c r="H74" s="88">
        <v>0</v>
      </c>
      <c r="I74" s="88">
        <f t="shared" si="0"/>
        <v>88.5</v>
      </c>
      <c r="J74" s="88">
        <f t="shared" si="1"/>
        <v>8.5</v>
      </c>
      <c r="K74" s="88">
        <f t="shared" si="2"/>
        <v>74.5</v>
      </c>
      <c r="L74" s="88">
        <f t="shared" si="3"/>
        <v>5.5</v>
      </c>
      <c r="M74" s="88">
        <f t="shared" si="4"/>
        <v>0</v>
      </c>
      <c r="N74" s="88">
        <f t="shared" si="5"/>
        <v>88.5</v>
      </c>
      <c r="O74" s="88"/>
    </row>
    <row r="75" spans="1:16" outlineLevel="1">
      <c r="A75" s="85">
        <v>80.400000000000006</v>
      </c>
      <c r="B75" s="86" t="s">
        <v>496</v>
      </c>
      <c r="C75" s="85" t="s">
        <v>152</v>
      </c>
      <c r="D75" s="87">
        <v>1</v>
      </c>
      <c r="E75" s="88">
        <v>12.5</v>
      </c>
      <c r="F75" s="88">
        <v>93.5</v>
      </c>
      <c r="G75" s="88">
        <v>9.5</v>
      </c>
      <c r="H75" s="88">
        <v>0</v>
      </c>
      <c r="I75" s="88">
        <f t="shared" si="0"/>
        <v>115.5</v>
      </c>
      <c r="J75" s="88">
        <f t="shared" si="1"/>
        <v>12.5</v>
      </c>
      <c r="K75" s="88">
        <f t="shared" si="2"/>
        <v>93.5</v>
      </c>
      <c r="L75" s="88">
        <f t="shared" si="3"/>
        <v>9.5</v>
      </c>
      <c r="M75" s="88">
        <f t="shared" si="4"/>
        <v>0</v>
      </c>
      <c r="N75" s="88">
        <f t="shared" si="5"/>
        <v>115.5</v>
      </c>
      <c r="O75" s="88"/>
    </row>
    <row r="76" spans="1:16" ht="30.75" outlineLevel="1" thickBot="1">
      <c r="A76" s="85">
        <v>80.5</v>
      </c>
      <c r="B76" s="90" t="s">
        <v>190</v>
      </c>
      <c r="C76" s="85" t="s">
        <v>152</v>
      </c>
      <c r="D76" s="87">
        <v>1</v>
      </c>
      <c r="E76" s="88">
        <v>10.5</v>
      </c>
      <c r="F76" s="88">
        <v>42</v>
      </c>
      <c r="G76" s="88">
        <v>8</v>
      </c>
      <c r="H76" s="88">
        <v>0</v>
      </c>
      <c r="I76" s="88">
        <f t="shared" si="0"/>
        <v>60.5</v>
      </c>
      <c r="J76" s="88">
        <f t="shared" si="1"/>
        <v>10.5</v>
      </c>
      <c r="K76" s="88">
        <f t="shared" si="2"/>
        <v>42</v>
      </c>
      <c r="L76" s="88">
        <f t="shared" si="3"/>
        <v>8</v>
      </c>
      <c r="M76" s="88">
        <f t="shared" si="4"/>
        <v>0</v>
      </c>
      <c r="N76" s="88">
        <f t="shared" si="5"/>
        <v>60.5</v>
      </c>
      <c r="O76" s="88"/>
    </row>
    <row r="77" spans="1:16" ht="16.5" thickBot="1">
      <c r="A77" s="81">
        <v>90</v>
      </c>
      <c r="B77" s="379" t="s">
        <v>192</v>
      </c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1"/>
      <c r="N77" s="82">
        <f>SUM(N78:N84)</f>
        <v>3396.1</v>
      </c>
      <c r="O77" s="83"/>
      <c r="P77" s="84">
        <f>+N77/N104</f>
        <v>0.13486401887847937</v>
      </c>
    </row>
    <row r="78" spans="1:16" ht="90" outlineLevel="1">
      <c r="A78" s="85">
        <v>90.1</v>
      </c>
      <c r="B78" s="90" t="s">
        <v>497</v>
      </c>
      <c r="C78" s="85" t="s">
        <v>139</v>
      </c>
      <c r="D78" s="87">
        <v>1</v>
      </c>
      <c r="E78" s="88">
        <v>0</v>
      </c>
      <c r="F78" s="88">
        <v>0</v>
      </c>
      <c r="G78" s="88">
        <v>0</v>
      </c>
      <c r="H78" s="88">
        <v>2096.35</v>
      </c>
      <c r="I78" s="88">
        <f t="shared" si="0"/>
        <v>2096.35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2096.35</v>
      </c>
      <c r="N78" s="88">
        <f t="shared" si="5"/>
        <v>2096.35</v>
      </c>
      <c r="O78" s="88"/>
    </row>
    <row r="79" spans="1:16" ht="60" outlineLevel="1">
      <c r="A79" s="85">
        <v>90.2</v>
      </c>
      <c r="B79" s="90" t="s">
        <v>498</v>
      </c>
      <c r="C79" s="85" t="s">
        <v>152</v>
      </c>
      <c r="D79" s="87">
        <v>4</v>
      </c>
      <c r="E79" s="88">
        <v>17</v>
      </c>
      <c r="F79" s="88">
        <v>37.25</v>
      </c>
      <c r="G79" s="88">
        <v>3</v>
      </c>
      <c r="H79" s="88">
        <v>0</v>
      </c>
      <c r="I79" s="88">
        <f t="shared" si="0"/>
        <v>57.25</v>
      </c>
      <c r="J79" s="88">
        <f t="shared" si="1"/>
        <v>68</v>
      </c>
      <c r="K79" s="88">
        <f t="shared" si="2"/>
        <v>149</v>
      </c>
      <c r="L79" s="88">
        <f t="shared" si="3"/>
        <v>12</v>
      </c>
      <c r="M79" s="88">
        <f t="shared" si="4"/>
        <v>0</v>
      </c>
      <c r="N79" s="88">
        <f t="shared" si="5"/>
        <v>229</v>
      </c>
      <c r="O79" s="88"/>
    </row>
    <row r="80" spans="1:16" ht="60" outlineLevel="1">
      <c r="A80" s="85">
        <v>90.3</v>
      </c>
      <c r="B80" s="90" t="s">
        <v>499</v>
      </c>
      <c r="C80" s="85" t="s">
        <v>152</v>
      </c>
      <c r="D80" s="87">
        <v>5</v>
      </c>
      <c r="E80" s="88">
        <v>17</v>
      </c>
      <c r="F80" s="88">
        <v>37.25</v>
      </c>
      <c r="G80" s="88">
        <v>3</v>
      </c>
      <c r="H80" s="88">
        <v>0</v>
      </c>
      <c r="I80" s="88">
        <f t="shared" si="0"/>
        <v>57.25</v>
      </c>
      <c r="J80" s="88">
        <f t="shared" si="1"/>
        <v>85</v>
      </c>
      <c r="K80" s="88">
        <f t="shared" si="2"/>
        <v>186.25</v>
      </c>
      <c r="L80" s="88">
        <f t="shared" si="3"/>
        <v>15</v>
      </c>
      <c r="M80" s="88">
        <f t="shared" si="4"/>
        <v>0</v>
      </c>
      <c r="N80" s="88">
        <f t="shared" si="5"/>
        <v>286.25</v>
      </c>
      <c r="O80" s="88"/>
    </row>
    <row r="81" spans="1:16" ht="30" outlineLevel="1">
      <c r="A81" s="85">
        <v>90.4</v>
      </c>
      <c r="B81" s="90" t="s">
        <v>500</v>
      </c>
      <c r="C81" s="85" t="s">
        <v>152</v>
      </c>
      <c r="D81" s="87">
        <v>12</v>
      </c>
      <c r="E81" s="88">
        <v>17</v>
      </c>
      <c r="F81" s="88">
        <v>9.25</v>
      </c>
      <c r="G81" s="88">
        <v>3</v>
      </c>
      <c r="H81" s="88">
        <v>0</v>
      </c>
      <c r="I81" s="88">
        <f t="shared" si="0"/>
        <v>29.25</v>
      </c>
      <c r="J81" s="88">
        <f t="shared" si="1"/>
        <v>204</v>
      </c>
      <c r="K81" s="88">
        <f t="shared" si="2"/>
        <v>111</v>
      </c>
      <c r="L81" s="88">
        <f t="shared" si="3"/>
        <v>36</v>
      </c>
      <c r="M81" s="88">
        <f t="shared" si="4"/>
        <v>0</v>
      </c>
      <c r="N81" s="88">
        <f t="shared" si="5"/>
        <v>351</v>
      </c>
      <c r="O81" s="88"/>
    </row>
    <row r="82" spans="1:16" ht="30" outlineLevel="1">
      <c r="A82" s="85">
        <v>90.5</v>
      </c>
      <c r="B82" s="90" t="s">
        <v>501</v>
      </c>
      <c r="C82" s="85" t="s">
        <v>152</v>
      </c>
      <c r="D82" s="87">
        <v>1</v>
      </c>
      <c r="E82" s="88">
        <v>30</v>
      </c>
      <c r="F82" s="88">
        <f>151+55</f>
        <v>206</v>
      </c>
      <c r="G82" s="88">
        <v>5</v>
      </c>
      <c r="H82" s="88">
        <v>0</v>
      </c>
      <c r="I82" s="88">
        <f t="shared" si="0"/>
        <v>241</v>
      </c>
      <c r="J82" s="88">
        <f t="shared" si="1"/>
        <v>30</v>
      </c>
      <c r="K82" s="88">
        <f t="shared" si="2"/>
        <v>206</v>
      </c>
      <c r="L82" s="88">
        <f t="shared" si="3"/>
        <v>5</v>
      </c>
      <c r="M82" s="88">
        <f t="shared" si="4"/>
        <v>0</v>
      </c>
      <c r="N82" s="88">
        <f t="shared" si="5"/>
        <v>241</v>
      </c>
      <c r="O82" s="88"/>
    </row>
    <row r="83" spans="1:16" ht="30" outlineLevel="1">
      <c r="A83" s="85">
        <v>90.4</v>
      </c>
      <c r="B83" s="90" t="s">
        <v>502</v>
      </c>
      <c r="C83" s="85" t="s">
        <v>152</v>
      </c>
      <c r="D83" s="87">
        <v>1</v>
      </c>
      <c r="E83" s="88">
        <v>26</v>
      </c>
      <c r="F83" s="88">
        <f>51+22</f>
        <v>73</v>
      </c>
      <c r="G83" s="88">
        <v>5</v>
      </c>
      <c r="H83" s="88">
        <v>0</v>
      </c>
      <c r="I83" s="88">
        <f t="shared" si="0"/>
        <v>104</v>
      </c>
      <c r="J83" s="88">
        <f t="shared" si="1"/>
        <v>26</v>
      </c>
      <c r="K83" s="88">
        <f t="shared" si="2"/>
        <v>73</v>
      </c>
      <c r="L83" s="88">
        <f t="shared" si="3"/>
        <v>5</v>
      </c>
      <c r="M83" s="88">
        <f t="shared" si="4"/>
        <v>0</v>
      </c>
      <c r="N83" s="88">
        <f t="shared" si="5"/>
        <v>104</v>
      </c>
      <c r="O83" s="88"/>
    </row>
    <row r="84" spans="1:16" ht="30.75" outlineLevel="1" thickBot="1">
      <c r="A84" s="85">
        <v>90.7</v>
      </c>
      <c r="B84" s="90" t="s">
        <v>503</v>
      </c>
      <c r="C84" s="85" t="s">
        <v>152</v>
      </c>
      <c r="D84" s="87">
        <v>1</v>
      </c>
      <c r="E84" s="88">
        <v>17</v>
      </c>
      <c r="F84" s="88">
        <v>68.5</v>
      </c>
      <c r="G84" s="88">
        <v>3</v>
      </c>
      <c r="H84" s="88">
        <v>0</v>
      </c>
      <c r="I84" s="88">
        <f t="shared" si="0"/>
        <v>88.5</v>
      </c>
      <c r="J84" s="88">
        <f t="shared" si="1"/>
        <v>17</v>
      </c>
      <c r="K84" s="88">
        <f t="shared" si="2"/>
        <v>68.5</v>
      </c>
      <c r="L84" s="88">
        <f t="shared" si="3"/>
        <v>3</v>
      </c>
      <c r="M84" s="88">
        <f t="shared" si="4"/>
        <v>0</v>
      </c>
      <c r="N84" s="88">
        <f t="shared" si="5"/>
        <v>88.5</v>
      </c>
      <c r="O84" s="88"/>
    </row>
    <row r="85" spans="1:16" ht="16.5" thickBot="1">
      <c r="A85" s="81">
        <v>100</v>
      </c>
      <c r="B85" s="379" t="s">
        <v>506</v>
      </c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1"/>
      <c r="N85" s="82">
        <f>SUM(N86:N87)</f>
        <v>111.05500000000001</v>
      </c>
      <c r="O85" s="83"/>
      <c r="P85" s="84">
        <f>+N85/N104</f>
        <v>4.4101538872676092E-3</v>
      </c>
    </row>
    <row r="86" spans="1:16" ht="30" outlineLevel="1">
      <c r="A86" s="85">
        <v>100.1</v>
      </c>
      <c r="B86" s="90" t="s">
        <v>508</v>
      </c>
      <c r="C86" s="85" t="s">
        <v>122</v>
      </c>
      <c r="D86" s="87">
        <v>2.9</v>
      </c>
      <c r="E86" s="88">
        <v>5.2</v>
      </c>
      <c r="F86" s="88">
        <v>6</v>
      </c>
      <c r="G86" s="88">
        <v>1.75</v>
      </c>
      <c r="H86" s="88">
        <v>0</v>
      </c>
      <c r="I86" s="88">
        <f t="shared" si="0"/>
        <v>12.95</v>
      </c>
      <c r="J86" s="88">
        <f t="shared" si="1"/>
        <v>15.08</v>
      </c>
      <c r="K86" s="88">
        <f t="shared" si="2"/>
        <v>17.399999999999999</v>
      </c>
      <c r="L86" s="88">
        <f t="shared" si="3"/>
        <v>5.0750000000000002</v>
      </c>
      <c r="M86" s="88">
        <f t="shared" si="4"/>
        <v>0</v>
      </c>
      <c r="N86" s="88">
        <f t="shared" si="5"/>
        <v>37.555</v>
      </c>
      <c r="O86" s="88"/>
    </row>
    <row r="87" spans="1:16" ht="45.75" outlineLevel="1" thickBot="1">
      <c r="A87" s="85">
        <v>100.2</v>
      </c>
      <c r="B87" s="90" t="s">
        <v>510</v>
      </c>
      <c r="C87" s="85" t="s">
        <v>152</v>
      </c>
      <c r="D87" s="87">
        <v>3</v>
      </c>
      <c r="E87" s="88">
        <v>7.5</v>
      </c>
      <c r="F87" s="88">
        <v>14.5</v>
      </c>
      <c r="G87" s="88">
        <v>2.5</v>
      </c>
      <c r="H87" s="88">
        <v>0</v>
      </c>
      <c r="I87" s="88">
        <f t="shared" si="0"/>
        <v>24.5</v>
      </c>
      <c r="J87" s="88">
        <f t="shared" si="1"/>
        <v>22.5</v>
      </c>
      <c r="K87" s="88">
        <f t="shared" si="2"/>
        <v>43.5</v>
      </c>
      <c r="L87" s="88">
        <f t="shared" si="3"/>
        <v>7.5</v>
      </c>
      <c r="M87" s="88">
        <f t="shared" si="4"/>
        <v>0</v>
      </c>
      <c r="N87" s="88">
        <f t="shared" si="5"/>
        <v>73.5</v>
      </c>
      <c r="O87" s="88"/>
    </row>
    <row r="88" spans="1:16" ht="16.5" thickBot="1">
      <c r="A88" s="81">
        <v>110</v>
      </c>
      <c r="B88" s="379" t="s">
        <v>155</v>
      </c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1"/>
      <c r="N88" s="82">
        <f>SUM(N89:N91)</f>
        <v>1161.96</v>
      </c>
      <c r="O88" s="83"/>
      <c r="P88" s="84">
        <f>+N88/N104</f>
        <v>4.614310396514764E-2</v>
      </c>
    </row>
    <row r="89" spans="1:16" ht="33" customHeight="1" outlineLevel="1">
      <c r="A89" s="85">
        <v>110.1</v>
      </c>
      <c r="B89" s="90" t="s">
        <v>156</v>
      </c>
      <c r="C89" s="85" t="s">
        <v>122</v>
      </c>
      <c r="D89" s="87">
        <v>89.89</v>
      </c>
      <c r="E89" s="88">
        <v>0.75</v>
      </c>
      <c r="F89" s="88">
        <v>5.05</v>
      </c>
      <c r="G89" s="88">
        <v>0.2</v>
      </c>
      <c r="H89" s="88">
        <v>0</v>
      </c>
      <c r="I89" s="88">
        <f t="shared" ref="I89:I103" si="7">+E89+F89+G89+H89</f>
        <v>6</v>
      </c>
      <c r="J89" s="88">
        <f t="shared" ref="J89:J103" si="8">+E89*D89</f>
        <v>67.417500000000004</v>
      </c>
      <c r="K89" s="88">
        <f t="shared" ref="K89:K103" si="9">+F89*D89</f>
        <v>453.94450000000001</v>
      </c>
      <c r="L89" s="88">
        <f t="shared" ref="L89:L103" si="10">+G89*D89</f>
        <v>17.978000000000002</v>
      </c>
      <c r="M89" s="88">
        <f t="shared" ref="M89:M103" si="11">+H89*D89</f>
        <v>0</v>
      </c>
      <c r="N89" s="88">
        <f t="shared" ref="N89:N103" si="12">+I89*D89</f>
        <v>539.34</v>
      </c>
      <c r="O89" s="88"/>
    </row>
    <row r="90" spans="1:16" ht="33" customHeight="1" outlineLevel="1">
      <c r="A90" s="85">
        <v>110.2</v>
      </c>
      <c r="B90" s="90" t="s">
        <v>157</v>
      </c>
      <c r="C90" s="85" t="s">
        <v>122</v>
      </c>
      <c r="D90" s="87">
        <v>77.81</v>
      </c>
      <c r="E90" s="88">
        <v>0.75</v>
      </c>
      <c r="F90" s="88">
        <v>5.05</v>
      </c>
      <c r="G90" s="88">
        <v>0.2</v>
      </c>
      <c r="H90" s="88">
        <v>0</v>
      </c>
      <c r="I90" s="88">
        <f t="shared" si="7"/>
        <v>6</v>
      </c>
      <c r="J90" s="88">
        <f t="shared" si="8"/>
        <v>58.357500000000002</v>
      </c>
      <c r="K90" s="88">
        <f t="shared" si="9"/>
        <v>392.94049999999999</v>
      </c>
      <c r="L90" s="88">
        <f t="shared" si="10"/>
        <v>15.562000000000001</v>
      </c>
      <c r="M90" s="88">
        <f t="shared" si="11"/>
        <v>0</v>
      </c>
      <c r="N90" s="88">
        <f t="shared" si="12"/>
        <v>466.86</v>
      </c>
      <c r="O90" s="88"/>
    </row>
    <row r="91" spans="1:16" ht="30.75" outlineLevel="1" thickBot="1">
      <c r="A91" s="85">
        <v>110.3</v>
      </c>
      <c r="B91" s="90" t="s">
        <v>515</v>
      </c>
      <c r="C91" s="85" t="s">
        <v>466</v>
      </c>
      <c r="D91" s="87">
        <v>32.450000000000003</v>
      </c>
      <c r="E91" s="88">
        <v>0.6</v>
      </c>
      <c r="F91" s="88">
        <v>3.75</v>
      </c>
      <c r="G91" s="88">
        <v>0.45</v>
      </c>
      <c r="H91" s="88">
        <v>0</v>
      </c>
      <c r="I91" s="88">
        <f t="shared" si="7"/>
        <v>4.8</v>
      </c>
      <c r="J91" s="88">
        <f t="shared" si="8"/>
        <v>19.470000000000002</v>
      </c>
      <c r="K91" s="88">
        <f t="shared" si="9"/>
        <v>121.68750000000001</v>
      </c>
      <c r="L91" s="88">
        <f t="shared" si="10"/>
        <v>14.602500000000001</v>
      </c>
      <c r="M91" s="88">
        <f t="shared" si="11"/>
        <v>0</v>
      </c>
      <c r="N91" s="88">
        <f t="shared" si="12"/>
        <v>155.76000000000002</v>
      </c>
      <c r="O91" s="88"/>
    </row>
    <row r="92" spans="1:16" ht="16.5" thickBot="1">
      <c r="A92" s="81">
        <v>120</v>
      </c>
      <c r="B92" s="379" t="s">
        <v>167</v>
      </c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1"/>
      <c r="N92" s="82">
        <f>SUM(N93:N101)</f>
        <v>1761.7099999999998</v>
      </c>
      <c r="O92" s="83"/>
      <c r="P92" s="84">
        <f>+N92/N104</f>
        <v>6.9960039662673612E-2</v>
      </c>
    </row>
    <row r="93" spans="1:16" outlineLevel="1">
      <c r="A93" s="85">
        <v>120.1</v>
      </c>
      <c r="B93" s="86" t="s">
        <v>516</v>
      </c>
      <c r="C93" s="85" t="s">
        <v>152</v>
      </c>
      <c r="D93" s="87">
        <v>2</v>
      </c>
      <c r="E93" s="88">
        <v>0</v>
      </c>
      <c r="F93" s="88">
        <v>0</v>
      </c>
      <c r="G93" s="88">
        <v>0</v>
      </c>
      <c r="H93" s="88">
        <v>81.77</v>
      </c>
      <c r="I93" s="88">
        <f t="shared" si="7"/>
        <v>81.77</v>
      </c>
      <c r="J93" s="88">
        <f t="shared" si="8"/>
        <v>0</v>
      </c>
      <c r="K93" s="88">
        <f t="shared" si="9"/>
        <v>0</v>
      </c>
      <c r="L93" s="88">
        <f t="shared" si="10"/>
        <v>0</v>
      </c>
      <c r="M93" s="88">
        <f t="shared" si="11"/>
        <v>163.54</v>
      </c>
      <c r="N93" s="88">
        <f t="shared" si="12"/>
        <v>163.54</v>
      </c>
      <c r="O93" s="88"/>
    </row>
    <row r="94" spans="1:16" outlineLevel="1">
      <c r="A94" s="85">
        <v>120.2</v>
      </c>
      <c r="B94" s="86" t="s">
        <v>517</v>
      </c>
      <c r="C94" s="85" t="s">
        <v>152</v>
      </c>
      <c r="D94" s="87">
        <v>1</v>
      </c>
      <c r="E94" s="88">
        <v>0</v>
      </c>
      <c r="F94" s="88">
        <v>0</v>
      </c>
      <c r="G94" s="88">
        <v>0</v>
      </c>
      <c r="H94" s="88">
        <v>119.23</v>
      </c>
      <c r="I94" s="88">
        <f t="shared" si="7"/>
        <v>119.23</v>
      </c>
      <c r="J94" s="88">
        <f t="shared" si="8"/>
        <v>0</v>
      </c>
      <c r="K94" s="88">
        <f t="shared" si="9"/>
        <v>0</v>
      </c>
      <c r="L94" s="88">
        <f t="shared" si="10"/>
        <v>0</v>
      </c>
      <c r="M94" s="88">
        <f t="shared" si="11"/>
        <v>119.23</v>
      </c>
      <c r="N94" s="88">
        <f t="shared" si="12"/>
        <v>119.23</v>
      </c>
      <c r="O94" s="88"/>
    </row>
    <row r="95" spans="1:16" outlineLevel="1">
      <c r="A95" s="85">
        <v>120.3</v>
      </c>
      <c r="B95" s="86" t="s">
        <v>168</v>
      </c>
      <c r="C95" s="85" t="s">
        <v>152</v>
      </c>
      <c r="D95" s="87">
        <v>1</v>
      </c>
      <c r="E95" s="88">
        <v>0</v>
      </c>
      <c r="F95" s="88">
        <v>0</v>
      </c>
      <c r="G95" s="88">
        <v>0</v>
      </c>
      <c r="H95" s="88">
        <v>123.73</v>
      </c>
      <c r="I95" s="88">
        <f t="shared" si="7"/>
        <v>123.73</v>
      </c>
      <c r="J95" s="88">
        <f t="shared" si="8"/>
        <v>0</v>
      </c>
      <c r="K95" s="88">
        <f t="shared" si="9"/>
        <v>0</v>
      </c>
      <c r="L95" s="88">
        <f t="shared" si="10"/>
        <v>0</v>
      </c>
      <c r="M95" s="88">
        <f t="shared" si="11"/>
        <v>123.73</v>
      </c>
      <c r="N95" s="88">
        <f t="shared" si="12"/>
        <v>123.73</v>
      </c>
      <c r="O95" s="88"/>
    </row>
    <row r="96" spans="1:16" outlineLevel="1">
      <c r="A96" s="85">
        <v>120.4</v>
      </c>
      <c r="B96" s="86" t="s">
        <v>169</v>
      </c>
      <c r="C96" s="85" t="s">
        <v>152</v>
      </c>
      <c r="D96" s="87">
        <v>1</v>
      </c>
      <c r="E96" s="88">
        <v>0</v>
      </c>
      <c r="F96" s="88">
        <v>0</v>
      </c>
      <c r="G96" s="88">
        <v>0</v>
      </c>
      <c r="H96" s="88">
        <v>36.74</v>
      </c>
      <c r="I96" s="88">
        <f t="shared" si="7"/>
        <v>36.74</v>
      </c>
      <c r="J96" s="88">
        <f t="shared" si="8"/>
        <v>0</v>
      </c>
      <c r="K96" s="88">
        <f t="shared" si="9"/>
        <v>0</v>
      </c>
      <c r="L96" s="88">
        <f t="shared" si="10"/>
        <v>0</v>
      </c>
      <c r="M96" s="88">
        <f t="shared" si="11"/>
        <v>36.74</v>
      </c>
      <c r="N96" s="88">
        <f t="shared" si="12"/>
        <v>36.74</v>
      </c>
      <c r="O96" s="88"/>
    </row>
    <row r="97" spans="1:16" outlineLevel="1">
      <c r="A97" s="85">
        <v>120.5</v>
      </c>
      <c r="B97" s="86" t="s">
        <v>86</v>
      </c>
      <c r="C97" s="85" t="s">
        <v>152</v>
      </c>
      <c r="D97" s="87">
        <v>2</v>
      </c>
      <c r="E97" s="88">
        <v>0</v>
      </c>
      <c r="F97" s="88">
        <v>0</v>
      </c>
      <c r="G97" s="88">
        <v>0</v>
      </c>
      <c r="H97" s="88">
        <v>212.29</v>
      </c>
      <c r="I97" s="88">
        <f t="shared" si="7"/>
        <v>212.29</v>
      </c>
      <c r="J97" s="88">
        <f t="shared" si="8"/>
        <v>0</v>
      </c>
      <c r="K97" s="88">
        <f t="shared" si="9"/>
        <v>0</v>
      </c>
      <c r="L97" s="88">
        <f t="shared" si="10"/>
        <v>0</v>
      </c>
      <c r="M97" s="88">
        <f t="shared" si="11"/>
        <v>424.58</v>
      </c>
      <c r="N97" s="88">
        <f t="shared" si="12"/>
        <v>424.58</v>
      </c>
      <c r="O97" s="88"/>
    </row>
    <row r="98" spans="1:16" outlineLevel="1">
      <c r="A98" s="85">
        <v>120.6</v>
      </c>
      <c r="B98" s="86" t="s">
        <v>518</v>
      </c>
      <c r="C98" s="85" t="s">
        <v>152</v>
      </c>
      <c r="D98" s="87">
        <v>2</v>
      </c>
      <c r="E98" s="88">
        <v>0</v>
      </c>
      <c r="F98" s="88">
        <v>0</v>
      </c>
      <c r="G98" s="88">
        <v>0</v>
      </c>
      <c r="H98" s="88">
        <v>64.180000000000007</v>
      </c>
      <c r="I98" s="88">
        <f t="shared" si="7"/>
        <v>64.180000000000007</v>
      </c>
      <c r="J98" s="88">
        <f t="shared" si="8"/>
        <v>0</v>
      </c>
      <c r="K98" s="88">
        <f t="shared" si="9"/>
        <v>0</v>
      </c>
      <c r="L98" s="88">
        <f t="shared" si="10"/>
        <v>0</v>
      </c>
      <c r="M98" s="88">
        <f t="shared" si="11"/>
        <v>128.36000000000001</v>
      </c>
      <c r="N98" s="88">
        <f t="shared" si="12"/>
        <v>128.36000000000001</v>
      </c>
      <c r="O98" s="88"/>
    </row>
    <row r="99" spans="1:16" outlineLevel="1">
      <c r="A99" s="85">
        <v>120.7</v>
      </c>
      <c r="B99" s="86" t="s">
        <v>519</v>
      </c>
      <c r="C99" s="85" t="s">
        <v>152</v>
      </c>
      <c r="D99" s="87">
        <v>1</v>
      </c>
      <c r="E99" s="88">
        <v>0</v>
      </c>
      <c r="F99" s="88">
        <v>0</v>
      </c>
      <c r="G99" s="88">
        <v>0</v>
      </c>
      <c r="H99" s="88">
        <v>163.94</v>
      </c>
      <c r="I99" s="88">
        <f t="shared" si="7"/>
        <v>163.94</v>
      </c>
      <c r="J99" s="88">
        <f t="shared" si="8"/>
        <v>0</v>
      </c>
      <c r="K99" s="88">
        <f t="shared" si="9"/>
        <v>0</v>
      </c>
      <c r="L99" s="88">
        <f t="shared" si="10"/>
        <v>0</v>
      </c>
      <c r="M99" s="88">
        <f t="shared" si="11"/>
        <v>163.94</v>
      </c>
      <c r="N99" s="88">
        <f t="shared" si="12"/>
        <v>163.94</v>
      </c>
      <c r="O99" s="88"/>
    </row>
    <row r="100" spans="1:16" outlineLevel="1">
      <c r="A100" s="85">
        <v>120.8</v>
      </c>
      <c r="B100" s="86" t="s">
        <v>520</v>
      </c>
      <c r="C100" s="85" t="s">
        <v>152</v>
      </c>
      <c r="D100" s="87">
        <v>1</v>
      </c>
      <c r="E100" s="88">
        <v>0</v>
      </c>
      <c r="F100" s="88">
        <v>0</v>
      </c>
      <c r="G100" s="88">
        <v>0</v>
      </c>
      <c r="H100" s="88">
        <v>109.59</v>
      </c>
      <c r="I100" s="88">
        <f t="shared" si="7"/>
        <v>109.59</v>
      </c>
      <c r="J100" s="88">
        <f t="shared" si="8"/>
        <v>0</v>
      </c>
      <c r="K100" s="88">
        <f t="shared" si="9"/>
        <v>0</v>
      </c>
      <c r="L100" s="88">
        <f t="shared" si="10"/>
        <v>0</v>
      </c>
      <c r="M100" s="88">
        <f t="shared" si="11"/>
        <v>109.59</v>
      </c>
      <c r="N100" s="88">
        <f t="shared" si="12"/>
        <v>109.59</v>
      </c>
      <c r="O100" s="88"/>
    </row>
    <row r="101" spans="1:16" ht="16.5" outlineLevel="1" thickBot="1">
      <c r="A101" s="85">
        <v>120.9</v>
      </c>
      <c r="B101" s="86" t="s">
        <v>533</v>
      </c>
      <c r="C101" s="85" t="s">
        <v>139</v>
      </c>
      <c r="D101" s="87">
        <v>1</v>
      </c>
      <c r="E101" s="88">
        <v>0</v>
      </c>
      <c r="F101" s="88">
        <v>0</v>
      </c>
      <c r="G101" s="88">
        <v>0</v>
      </c>
      <c r="H101" s="88">
        <v>492</v>
      </c>
      <c r="I101" s="88">
        <f t="shared" si="7"/>
        <v>492</v>
      </c>
      <c r="J101" s="88">
        <f t="shared" si="8"/>
        <v>0</v>
      </c>
      <c r="K101" s="88">
        <f t="shared" si="9"/>
        <v>0</v>
      </c>
      <c r="L101" s="88">
        <f t="shared" si="10"/>
        <v>0</v>
      </c>
      <c r="M101" s="88">
        <f t="shared" si="11"/>
        <v>492</v>
      </c>
      <c r="N101" s="88">
        <f t="shared" si="12"/>
        <v>492</v>
      </c>
      <c r="O101" s="88"/>
    </row>
    <row r="102" spans="1:16" ht="16.5" thickBot="1">
      <c r="A102" s="81">
        <v>130</v>
      </c>
      <c r="B102" s="379" t="s">
        <v>158</v>
      </c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1"/>
      <c r="N102" s="82">
        <f>SUM(N103)</f>
        <v>33.7896</v>
      </c>
      <c r="O102" s="83"/>
      <c r="P102" s="84">
        <f>+N102/N104</f>
        <v>1.3418336480952465E-3</v>
      </c>
    </row>
    <row r="103" spans="1:16" ht="18" outlineLevel="1" thickBot="1">
      <c r="A103" s="85">
        <v>130.1</v>
      </c>
      <c r="B103" s="86" t="s">
        <v>159</v>
      </c>
      <c r="C103" s="85" t="s">
        <v>122</v>
      </c>
      <c r="D103" s="87">
        <v>64.98</v>
      </c>
      <c r="E103" s="88">
        <v>0.3</v>
      </c>
      <c r="F103" s="88">
        <v>0</v>
      </c>
      <c r="G103" s="88">
        <v>0.22</v>
      </c>
      <c r="H103" s="88">
        <v>0</v>
      </c>
      <c r="I103" s="88">
        <f t="shared" si="7"/>
        <v>0.52</v>
      </c>
      <c r="J103" s="88">
        <f t="shared" si="8"/>
        <v>19.494</v>
      </c>
      <c r="K103" s="88">
        <f t="shared" si="9"/>
        <v>0</v>
      </c>
      <c r="L103" s="88">
        <f t="shared" si="10"/>
        <v>14.2956</v>
      </c>
      <c r="M103" s="88">
        <f t="shared" si="11"/>
        <v>0</v>
      </c>
      <c r="N103" s="88">
        <f t="shared" si="12"/>
        <v>33.7896</v>
      </c>
      <c r="O103" s="88"/>
    </row>
    <row r="104" spans="1:16">
      <c r="A104" s="473"/>
      <c r="B104" s="476" t="s">
        <v>160</v>
      </c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8"/>
      <c r="N104" s="187">
        <f>+N102+N92+N88+N85+N77+N71+N65+N60+N53+N45+N36+N31+N27</f>
        <v>25181.660966666663</v>
      </c>
      <c r="O104" s="97">
        <f>+E18</f>
        <v>18534.998666666666</v>
      </c>
      <c r="P104" s="98">
        <f>+SUM(P27:P102)</f>
        <v>1.0000000000000002</v>
      </c>
    </row>
    <row r="105" spans="1:16">
      <c r="A105" s="474"/>
      <c r="B105" s="479" t="s">
        <v>701</v>
      </c>
      <c r="C105" s="480"/>
      <c r="D105" s="480"/>
      <c r="E105" s="480"/>
      <c r="F105" s="480"/>
      <c r="G105" s="480"/>
      <c r="H105" s="480"/>
      <c r="I105" s="480"/>
      <c r="J105" s="480"/>
      <c r="K105" s="480"/>
      <c r="L105" s="480"/>
      <c r="M105" s="481"/>
      <c r="N105" s="188">
        <f>N104*0.3</f>
        <v>7554.4982899999986</v>
      </c>
      <c r="O105" s="189">
        <f>O104*0.2</f>
        <v>3706.9997333333336</v>
      </c>
    </row>
    <row r="106" spans="1:16">
      <c r="A106" s="474"/>
      <c r="B106" s="479" t="s">
        <v>525</v>
      </c>
      <c r="C106" s="480"/>
      <c r="D106" s="480"/>
      <c r="E106" s="480"/>
      <c r="F106" s="480"/>
      <c r="G106" s="480"/>
      <c r="H106" s="480"/>
      <c r="I106" s="480"/>
      <c r="J106" s="480"/>
      <c r="K106" s="480"/>
      <c r="L106" s="480"/>
      <c r="M106" s="481"/>
      <c r="N106" s="188">
        <f>+N104+N105</f>
        <v>32736.159256666662</v>
      </c>
      <c r="O106" s="189">
        <f>+O104+O105</f>
        <v>22241.9984</v>
      </c>
    </row>
    <row r="107" spans="1:16">
      <c r="A107" s="474"/>
      <c r="B107" s="479" t="s">
        <v>702</v>
      </c>
      <c r="C107" s="480"/>
      <c r="D107" s="480"/>
      <c r="E107" s="480"/>
      <c r="F107" s="480"/>
      <c r="G107" s="480"/>
      <c r="H107" s="480"/>
      <c r="I107" s="480"/>
      <c r="J107" s="480"/>
      <c r="K107" s="480"/>
      <c r="L107" s="480"/>
      <c r="M107" s="481"/>
      <c r="N107" s="188">
        <f>0.25*N106</f>
        <v>8184.0398141666656</v>
      </c>
      <c r="O107" s="189">
        <f>0.01*O106</f>
        <v>222.419984</v>
      </c>
    </row>
    <row r="108" spans="1:16" ht="16.5" thickBot="1">
      <c r="A108" s="475"/>
      <c r="B108" s="482" t="s">
        <v>526</v>
      </c>
      <c r="C108" s="483"/>
      <c r="D108" s="483"/>
      <c r="E108" s="483"/>
      <c r="F108" s="483"/>
      <c r="G108" s="483"/>
      <c r="H108" s="483"/>
      <c r="I108" s="483"/>
      <c r="J108" s="483"/>
      <c r="K108" s="483"/>
      <c r="L108" s="483"/>
      <c r="M108" s="484"/>
      <c r="N108" s="190">
        <f>+N106+N107</f>
        <v>40920.199070833325</v>
      </c>
      <c r="O108" s="191" t="e">
        <f>+O106+O107+#REF!</f>
        <v>#REF!</v>
      </c>
    </row>
    <row r="109" spans="1:16">
      <c r="A109" s="85"/>
      <c r="B109" s="99"/>
      <c r="C109" s="85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1:16">
      <c r="A110" s="85"/>
      <c r="B110" s="99"/>
      <c r="C110" s="85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1:16">
      <c r="A111" s="85"/>
      <c r="B111" s="99"/>
      <c r="C111" s="85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1:16">
      <c r="A112" s="85"/>
      <c r="B112" s="99"/>
      <c r="C112" s="85"/>
      <c r="D112" s="87"/>
      <c r="E112" s="100"/>
      <c r="F112" s="100"/>
      <c r="G112" s="100"/>
      <c r="H112" s="100"/>
      <c r="I112" s="88"/>
      <c r="J112" s="88"/>
      <c r="K112" s="88"/>
      <c r="L112" s="88"/>
      <c r="M112" s="88"/>
      <c r="N112" s="88"/>
      <c r="O112" s="88"/>
    </row>
    <row r="113" spans="1:15">
      <c r="A113" s="85"/>
      <c r="B113" s="99"/>
      <c r="C113" s="85"/>
      <c r="D113" s="87"/>
      <c r="E113" s="100"/>
      <c r="F113" s="100"/>
      <c r="G113" s="100"/>
      <c r="H113" s="100"/>
      <c r="I113" s="88"/>
      <c r="J113" s="88"/>
      <c r="K113" s="88"/>
      <c r="L113" s="88"/>
      <c r="M113" s="88"/>
      <c r="N113" s="88"/>
      <c r="O113" s="88"/>
    </row>
    <row r="114" spans="1:15">
      <c r="A114" s="85"/>
      <c r="B114" s="99"/>
      <c r="C114" s="85"/>
      <c r="D114" s="87"/>
      <c r="E114" s="100"/>
      <c r="F114" s="100"/>
      <c r="G114" s="100"/>
      <c r="H114" s="100"/>
      <c r="I114" s="88"/>
      <c r="J114" s="88"/>
      <c r="K114" s="88"/>
      <c r="L114" s="88"/>
      <c r="M114" s="88"/>
      <c r="N114" s="88"/>
      <c r="O114" s="88"/>
    </row>
    <row r="115" spans="1:15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5">
      <c r="A116" s="85"/>
      <c r="B116" s="99"/>
      <c r="C116" s="85"/>
      <c r="D116" s="87"/>
      <c r="E116" s="100"/>
      <c r="F116" s="100"/>
      <c r="G116" s="100"/>
      <c r="H116" s="100"/>
      <c r="I116" s="88"/>
      <c r="J116" s="88"/>
      <c r="K116" s="88"/>
      <c r="L116" s="88"/>
      <c r="M116" s="88"/>
      <c r="N116" s="88"/>
      <c r="O116" s="88"/>
    </row>
    <row r="117" spans="1:15">
      <c r="A117" s="85"/>
      <c r="B117" s="99"/>
      <c r="C117" s="85"/>
      <c r="D117" s="87"/>
      <c r="E117" s="100"/>
      <c r="F117" s="100"/>
      <c r="G117" s="100"/>
      <c r="H117" s="100"/>
      <c r="I117" s="88"/>
      <c r="J117" s="88"/>
      <c r="K117" s="88"/>
      <c r="L117" s="88"/>
      <c r="M117" s="88"/>
      <c r="N117" s="88"/>
      <c r="O117" s="88"/>
    </row>
    <row r="118" spans="1:15">
      <c r="A118" s="85"/>
      <c r="B118" s="99"/>
      <c r="C118" s="85"/>
      <c r="D118" s="87"/>
      <c r="E118" s="100"/>
      <c r="F118" s="100"/>
      <c r="G118" s="100"/>
      <c r="H118" s="100"/>
      <c r="I118" s="88"/>
      <c r="J118" s="88"/>
      <c r="K118" s="88"/>
      <c r="L118" s="88"/>
      <c r="M118" s="88"/>
      <c r="N118" s="88"/>
      <c r="O118" s="88"/>
    </row>
    <row r="119" spans="1:15">
      <c r="A119" s="85"/>
      <c r="B119" s="99"/>
      <c r="C119" s="85"/>
      <c r="D119" s="87"/>
      <c r="E119" s="100"/>
      <c r="F119" s="100"/>
      <c r="G119" s="100"/>
      <c r="H119" s="100"/>
      <c r="I119" s="88"/>
      <c r="J119" s="88"/>
      <c r="K119" s="88"/>
      <c r="L119" s="88"/>
      <c r="M119" s="88"/>
      <c r="N119" s="88"/>
      <c r="O119" s="88"/>
    </row>
    <row r="120" spans="1:15">
      <c r="A120" s="85"/>
      <c r="B120" s="99"/>
      <c r="C120" s="85"/>
      <c r="D120" s="87"/>
      <c r="E120" s="100"/>
      <c r="F120" s="100"/>
      <c r="G120" s="100"/>
      <c r="H120" s="100"/>
      <c r="I120" s="88"/>
      <c r="J120" s="88"/>
      <c r="K120" s="88"/>
      <c r="L120" s="88"/>
      <c r="M120" s="88"/>
      <c r="N120" s="88"/>
      <c r="O120" s="88"/>
    </row>
    <row r="121" spans="1:15">
      <c r="A121" s="85"/>
      <c r="B121" s="99"/>
      <c r="C121" s="85"/>
      <c r="D121" s="87"/>
      <c r="E121" s="100"/>
      <c r="F121" s="100"/>
      <c r="G121" s="100"/>
      <c r="H121" s="100"/>
      <c r="I121" s="88"/>
      <c r="J121" s="88"/>
      <c r="K121" s="88"/>
      <c r="L121" s="88"/>
      <c r="M121" s="88"/>
      <c r="N121" s="88"/>
      <c r="O121" s="88"/>
    </row>
    <row r="122" spans="1:15">
      <c r="A122" s="85"/>
      <c r="B122" s="99"/>
      <c r="C122" s="85"/>
      <c r="D122" s="87"/>
      <c r="E122" s="100"/>
      <c r="F122" s="100"/>
      <c r="G122" s="100"/>
      <c r="H122" s="100"/>
      <c r="I122" s="88"/>
      <c r="J122" s="88"/>
      <c r="K122" s="88"/>
      <c r="L122" s="88"/>
      <c r="M122" s="88"/>
      <c r="N122" s="88"/>
      <c r="O122" s="88"/>
    </row>
    <row r="123" spans="1:15">
      <c r="A123" s="85"/>
      <c r="B123" s="99"/>
      <c r="C123" s="85"/>
      <c r="D123" s="87"/>
      <c r="E123" s="100"/>
      <c r="F123" s="100"/>
      <c r="G123" s="100"/>
      <c r="H123" s="100"/>
      <c r="I123" s="88"/>
      <c r="J123" s="88"/>
      <c r="K123" s="88"/>
      <c r="L123" s="88"/>
      <c r="M123" s="88"/>
      <c r="N123" s="88"/>
      <c r="O123" s="88"/>
    </row>
    <row r="124" spans="1:15">
      <c r="A124" s="85"/>
      <c r="B124" s="99"/>
      <c r="C124" s="85"/>
      <c r="D124" s="87"/>
      <c r="E124" s="100"/>
      <c r="F124" s="100"/>
      <c r="G124" s="100"/>
      <c r="H124" s="100"/>
      <c r="I124" s="88"/>
      <c r="J124" s="88"/>
      <c r="K124" s="88"/>
      <c r="L124" s="88"/>
      <c r="M124" s="88"/>
      <c r="N124" s="88"/>
      <c r="O124" s="88"/>
    </row>
    <row r="125" spans="1:15">
      <c r="A125" s="85"/>
      <c r="B125" s="99"/>
      <c r="C125" s="85"/>
      <c r="D125" s="87"/>
      <c r="E125" s="100"/>
      <c r="F125" s="100"/>
      <c r="G125" s="100"/>
      <c r="H125" s="100"/>
      <c r="I125" s="88"/>
      <c r="J125" s="88"/>
      <c r="K125" s="88"/>
      <c r="L125" s="88"/>
      <c r="M125" s="88"/>
      <c r="N125" s="88"/>
      <c r="O125" s="88"/>
    </row>
    <row r="126" spans="1:15">
      <c r="A126" s="85"/>
      <c r="B126" s="99"/>
      <c r="C126" s="85"/>
      <c r="D126" s="87"/>
      <c r="E126" s="100"/>
      <c r="F126" s="100"/>
      <c r="G126" s="100"/>
      <c r="H126" s="100"/>
      <c r="I126" s="88"/>
      <c r="J126" s="88"/>
      <c r="K126" s="88"/>
      <c r="L126" s="88"/>
      <c r="M126" s="88"/>
      <c r="N126" s="88"/>
      <c r="O126" s="88"/>
    </row>
    <row r="127" spans="1:15">
      <c r="A127" s="85"/>
      <c r="B127" s="99"/>
      <c r="C127" s="85"/>
      <c r="D127" s="87"/>
      <c r="E127" s="100"/>
      <c r="F127" s="100"/>
      <c r="G127" s="100"/>
      <c r="H127" s="100"/>
      <c r="I127" s="88"/>
      <c r="J127" s="88"/>
      <c r="K127" s="88"/>
      <c r="L127" s="88"/>
      <c r="M127" s="88"/>
      <c r="N127" s="88"/>
      <c r="O127" s="88"/>
    </row>
    <row r="128" spans="1:15">
      <c r="A128" s="85"/>
      <c r="B128" s="99"/>
      <c r="C128" s="85"/>
      <c r="D128" s="87"/>
      <c r="E128" s="100"/>
      <c r="F128" s="100"/>
      <c r="G128" s="100"/>
      <c r="H128" s="100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100"/>
      <c r="F129" s="100"/>
      <c r="G129" s="100"/>
      <c r="H129" s="100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100"/>
      <c r="F130" s="100"/>
      <c r="G130" s="100"/>
      <c r="H130" s="100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</sheetData>
  <mergeCells count="40">
    <mergeCell ref="B92:M92"/>
    <mergeCell ref="B102:M102"/>
    <mergeCell ref="A104:A108"/>
    <mergeCell ref="B104:M104"/>
    <mergeCell ref="B105:M105"/>
    <mergeCell ref="B106:M106"/>
    <mergeCell ref="B107:M107"/>
    <mergeCell ref="B108:M108"/>
    <mergeCell ref="B88:M88"/>
    <mergeCell ref="A26:N26"/>
    <mergeCell ref="B27:M27"/>
    <mergeCell ref="B31:M31"/>
    <mergeCell ref="B36:M36"/>
    <mergeCell ref="B45:M45"/>
    <mergeCell ref="B53:M53"/>
    <mergeCell ref="B60:M60"/>
    <mergeCell ref="B65:M65"/>
    <mergeCell ref="B71:M71"/>
    <mergeCell ref="B77:M77"/>
    <mergeCell ref="B85:M85"/>
    <mergeCell ref="A23:N23"/>
    <mergeCell ref="A24:A25"/>
    <mergeCell ref="B24:B25"/>
    <mergeCell ref="C24:C25"/>
    <mergeCell ref="D24:D25"/>
    <mergeCell ref="E24:I24"/>
    <mergeCell ref="J24:N24"/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8"/>
  <sheetViews>
    <sheetView showGridLines="0" topLeftCell="A100" zoomScale="90" zoomScaleNormal="90" workbookViewId="0">
      <selection activeCell="B107" sqref="B107:M107"/>
    </sheetView>
  </sheetViews>
  <sheetFormatPr baseColWidth="10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1">
      <c r="A2" s="378" t="s">
        <v>534</v>
      </c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8"/>
      <c r="N2" s="378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66" t="s">
        <v>92</v>
      </c>
      <c r="B16" s="367"/>
      <c r="C16" s="367"/>
      <c r="D16" s="367"/>
      <c r="E16" s="367"/>
      <c r="F16" s="368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70" t="s">
        <v>99</v>
      </c>
      <c r="B17" s="470"/>
      <c r="C17" s="470"/>
      <c r="D17" s="470"/>
      <c r="E17" s="471">
        <f>+N104</f>
        <v>28886.427500000002</v>
      </c>
      <c r="F17" s="471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78" t="s">
        <v>100</v>
      </c>
      <c r="B18" s="378"/>
      <c r="C18" s="378"/>
      <c r="D18" s="378"/>
      <c r="E18" s="338">
        <f>+N45+N53+N65+N77+N88+N92</f>
        <v>20941.322199999999</v>
      </c>
      <c r="F18" s="338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66" t="s">
        <v>459</v>
      </c>
      <c r="B19" s="367"/>
      <c r="C19" s="367"/>
      <c r="D19" s="367"/>
      <c r="E19" s="367"/>
      <c r="F19" s="368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70" t="s">
        <v>99</v>
      </c>
      <c r="B20" s="470"/>
      <c r="C20" s="470"/>
      <c r="D20" s="470"/>
      <c r="E20" s="471">
        <f>+N108</f>
        <v>46940.444687499999</v>
      </c>
      <c r="F20" s="471"/>
      <c r="G20" s="53"/>
      <c r="H20" s="53"/>
      <c r="I20" s="53"/>
      <c r="J20" s="53"/>
      <c r="K20" s="53"/>
      <c r="L20" s="53"/>
      <c r="M20" s="53"/>
      <c r="N20" s="53"/>
      <c r="O20" s="53"/>
    </row>
    <row r="21" spans="1:16" ht="21">
      <c r="A21" s="378" t="s">
        <v>100</v>
      </c>
      <c r="B21" s="378"/>
      <c r="C21" s="378"/>
      <c r="D21" s="378"/>
      <c r="E21" s="472" t="e">
        <f>+O108</f>
        <v>#REF!</v>
      </c>
      <c r="F21" s="472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78"/>
      <c r="B22" s="378"/>
      <c r="C22" s="378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66" t="s">
        <v>107</v>
      </c>
      <c r="B23" s="367"/>
      <c r="C23" s="367"/>
      <c r="D23" s="367"/>
      <c r="E23" s="367"/>
      <c r="F23" s="367"/>
      <c r="G23" s="367"/>
      <c r="H23" s="367"/>
      <c r="I23" s="367"/>
      <c r="J23" s="367"/>
      <c r="K23" s="367"/>
      <c r="L23" s="367"/>
      <c r="M23" s="367"/>
      <c r="N23" s="368"/>
      <c r="O23" s="73"/>
    </row>
    <row r="24" spans="1:16">
      <c r="A24" s="369" t="s">
        <v>108</v>
      </c>
      <c r="B24" s="371" t="s">
        <v>109</v>
      </c>
      <c r="C24" s="371" t="s">
        <v>110</v>
      </c>
      <c r="D24" s="373" t="s">
        <v>111</v>
      </c>
      <c r="E24" s="375" t="s">
        <v>112</v>
      </c>
      <c r="F24" s="376"/>
      <c r="G24" s="376"/>
      <c r="H24" s="376"/>
      <c r="I24" s="376"/>
      <c r="J24" s="369" t="s">
        <v>113</v>
      </c>
      <c r="K24" s="371"/>
      <c r="L24" s="371"/>
      <c r="M24" s="371"/>
      <c r="N24" s="377"/>
      <c r="O24" s="74"/>
    </row>
    <row r="25" spans="1:16" ht="26.25" thickBot="1">
      <c r="A25" s="370"/>
      <c r="B25" s="372"/>
      <c r="C25" s="372"/>
      <c r="D25" s="374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82"/>
      <c r="B26" s="383"/>
      <c r="C26" s="383"/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4"/>
      <c r="O26" s="80"/>
    </row>
    <row r="27" spans="1:16" ht="16.5" thickBot="1">
      <c r="A27" s="81">
        <v>10</v>
      </c>
      <c r="B27" s="379" t="s">
        <v>120</v>
      </c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1"/>
      <c r="N27" s="82">
        <f>+SUM(N28:N30)</f>
        <v>444.37819999999999</v>
      </c>
      <c r="O27" s="83"/>
      <c r="P27" s="84">
        <f>+N27/N104</f>
        <v>1.538363302280976E-2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69.63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20.888999999999999</v>
      </c>
      <c r="K28" s="88">
        <f>+F28*D28</f>
        <v>0</v>
      </c>
      <c r="L28" s="88">
        <f>+G28*D28</f>
        <v>15.318599999999998</v>
      </c>
      <c r="M28" s="88">
        <f>+H28*D28</f>
        <v>0</v>
      </c>
      <c r="N28" s="88">
        <f>+I28*D28</f>
        <v>36.207599999999999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69.63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87" si="0">+E29+F29+G29+H29</f>
        <v>0.62</v>
      </c>
      <c r="J29" s="88">
        <f t="shared" ref="J29:J87" si="1">+E29*D29</f>
        <v>24.370499999999996</v>
      </c>
      <c r="K29" s="88">
        <f t="shared" ref="K29:K87" si="2">+F29*D29</f>
        <v>10.4445</v>
      </c>
      <c r="L29" s="88">
        <f t="shared" ref="L29:L87" si="3">+G29*D29</f>
        <v>8.355599999999999</v>
      </c>
      <c r="M29" s="88">
        <f t="shared" ref="M29:M87" si="4">+H29*D29</f>
        <v>0</v>
      </c>
      <c r="N29" s="88">
        <f t="shared" ref="N29:N87" si="5">+I29*D29</f>
        <v>43.1706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79" t="s">
        <v>124</v>
      </c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1"/>
      <c r="N31" s="82">
        <f>+N32+N33+N34+N35</f>
        <v>669.48900000000003</v>
      </c>
      <c r="O31" s="83"/>
      <c r="P31" s="84">
        <f>+N31/N104</f>
        <v>2.3176593921141686E-2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20.89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22.979000000000003</v>
      </c>
      <c r="K32" s="88">
        <f t="shared" si="2"/>
        <v>0</v>
      </c>
      <c r="L32" s="88">
        <f t="shared" si="3"/>
        <v>14.622999999999999</v>
      </c>
      <c r="M32" s="88">
        <f t="shared" si="4"/>
        <v>0</v>
      </c>
      <c r="N32" s="88">
        <f t="shared" si="5"/>
        <v>37.602000000000004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34.82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34.82</v>
      </c>
      <c r="K33" s="88">
        <f t="shared" si="2"/>
        <v>34.82</v>
      </c>
      <c r="L33" s="88">
        <f t="shared" si="3"/>
        <v>29.596999999999998</v>
      </c>
      <c r="M33" s="88">
        <f t="shared" si="4"/>
        <v>0</v>
      </c>
      <c r="N33" s="88">
        <f t="shared" si="5"/>
        <v>99.237000000000009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26.53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53.06</v>
      </c>
      <c r="K34" s="88">
        <f t="shared" si="2"/>
        <v>0</v>
      </c>
      <c r="L34" s="88">
        <f t="shared" si="3"/>
        <v>79.59</v>
      </c>
      <c r="M34" s="88">
        <f t="shared" si="4"/>
        <v>0</v>
      </c>
      <c r="N34" s="88">
        <f t="shared" si="5"/>
        <v>132.65</v>
      </c>
      <c r="O34" s="88"/>
    </row>
    <row r="35" spans="1:17" ht="16.5" outlineLevel="1" thickBot="1">
      <c r="A35" s="85">
        <v>20.399999999999999</v>
      </c>
      <c r="B35" s="90" t="s">
        <v>535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79" t="s">
        <v>6</v>
      </c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1"/>
      <c r="N36" s="82">
        <f>SUM(N37:N44)</f>
        <v>3879.8190000000004</v>
      </c>
      <c r="O36" s="83"/>
      <c r="P36" s="84">
        <f>+N36/N104</f>
        <v>0.13431287063794928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17.96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63.758000000000003</v>
      </c>
      <c r="K37" s="88">
        <f t="shared" si="2"/>
        <v>0</v>
      </c>
      <c r="L37" s="88">
        <f t="shared" si="3"/>
        <v>11.674000000000001</v>
      </c>
      <c r="M37" s="88">
        <f t="shared" si="4"/>
        <v>0</v>
      </c>
      <c r="N37" s="88">
        <f t="shared" si="5"/>
        <v>75.432000000000002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6.73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30.285000000000004</v>
      </c>
      <c r="K38" s="88">
        <f t="shared" si="2"/>
        <v>21.872500000000002</v>
      </c>
      <c r="L38" s="88">
        <f t="shared" si="3"/>
        <v>15.142500000000002</v>
      </c>
      <c r="M38" s="88">
        <f t="shared" si="4"/>
        <v>0</v>
      </c>
      <c r="N38" s="88">
        <f t="shared" si="5"/>
        <v>67.300000000000011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22.81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45.62</v>
      </c>
      <c r="K39" s="88">
        <f t="shared" si="2"/>
        <v>0</v>
      </c>
      <c r="L39" s="88">
        <f t="shared" si="3"/>
        <v>68.429999999999993</v>
      </c>
      <c r="M39" s="88">
        <f t="shared" si="4"/>
        <v>0</v>
      </c>
      <c r="N39" s="88">
        <f t="shared" si="5"/>
        <v>114.05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1540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308</v>
      </c>
      <c r="K40" s="88">
        <f t="shared" si="2"/>
        <v>462</v>
      </c>
      <c r="L40" s="88">
        <f t="shared" si="3"/>
        <v>107.80000000000001</v>
      </c>
      <c r="M40" s="88">
        <f t="shared" si="4"/>
        <v>0</v>
      </c>
      <c r="N40" s="88">
        <f t="shared" si="5"/>
        <v>877.80000000000007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8.75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142.1875</v>
      </c>
      <c r="K41" s="88">
        <f t="shared" si="2"/>
        <v>1056.5625</v>
      </c>
      <c r="L41" s="88">
        <f t="shared" si="3"/>
        <v>275.625</v>
      </c>
      <c r="M41" s="88">
        <f t="shared" si="4"/>
        <v>0</v>
      </c>
      <c r="N41" s="88">
        <f t="shared" si="5"/>
        <v>1474.375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37.409999999999997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252.51749999999998</v>
      </c>
      <c r="K43" s="88">
        <f t="shared" si="2"/>
        <v>353.52449999999993</v>
      </c>
      <c r="L43" s="88">
        <f t="shared" si="3"/>
        <v>74.819999999999993</v>
      </c>
      <c r="M43" s="88">
        <f t="shared" si="4"/>
        <v>0</v>
      </c>
      <c r="N43" s="88">
        <f t="shared" si="5"/>
        <v>680.86199999999997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79" t="s">
        <v>8</v>
      </c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1"/>
      <c r="N45" s="82">
        <f>SUM(N46:N52)</f>
        <v>7964.6957999999995</v>
      </c>
      <c r="O45" s="83"/>
      <c r="P45" s="84">
        <f>+N45/N104</f>
        <v>0.27572450071923915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Urbanas'!Q229</f>
        <v>1438.0000000000002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1078.5000000000002</v>
      </c>
      <c r="K46" s="88">
        <f t="shared" si="2"/>
        <v>1438.0000000000002</v>
      </c>
      <c r="L46" s="88">
        <f t="shared" si="3"/>
        <v>359.50000000000006</v>
      </c>
      <c r="M46" s="88">
        <f t="shared" si="4"/>
        <v>0</v>
      </c>
      <c r="N46" s="88">
        <f t="shared" si="5"/>
        <v>2876.0000000000005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383.15</v>
      </c>
      <c r="G47" s="88">
        <v>74.25</v>
      </c>
      <c r="H47" s="88">
        <v>0</v>
      </c>
      <c r="I47" s="88">
        <f t="shared" si="0"/>
        <v>457.4</v>
      </c>
      <c r="J47" s="88">
        <f t="shared" si="1"/>
        <v>0</v>
      </c>
      <c r="K47" s="88">
        <f t="shared" si="2"/>
        <v>383.15</v>
      </c>
      <c r="L47" s="88">
        <f t="shared" si="3"/>
        <v>74.25</v>
      </c>
      <c r="M47" s="88">
        <f t="shared" si="4"/>
        <v>0</v>
      </c>
      <c r="N47" s="88">
        <f t="shared" si="5"/>
        <v>457.4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1438.0000000000002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287.60000000000008</v>
      </c>
      <c r="K48" s="88">
        <f t="shared" si="2"/>
        <v>71.90000000000002</v>
      </c>
      <c r="L48" s="88">
        <f t="shared" si="3"/>
        <v>115.04000000000002</v>
      </c>
      <c r="M48" s="88">
        <f t="shared" si="4"/>
        <v>0</v>
      </c>
      <c r="N48" s="88">
        <f t="shared" si="5"/>
        <v>474.54000000000008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101.58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558.68999999999994</v>
      </c>
      <c r="K49" s="88">
        <f t="shared" si="2"/>
        <v>1570.4268</v>
      </c>
      <c r="L49" s="88">
        <f t="shared" si="3"/>
        <v>203.16</v>
      </c>
      <c r="M49" s="88">
        <f t="shared" si="4"/>
        <v>0</v>
      </c>
      <c r="N49" s="88">
        <f t="shared" si="5"/>
        <v>2332.2768000000001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110.91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942.73500000000001</v>
      </c>
      <c r="N50" s="88">
        <f t="shared" si="5"/>
        <v>942.73500000000001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493.55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197.42000000000002</v>
      </c>
      <c r="K52" s="88">
        <f t="shared" si="2"/>
        <v>370.16250000000002</v>
      </c>
      <c r="L52" s="88">
        <f t="shared" si="3"/>
        <v>64.161500000000004</v>
      </c>
      <c r="M52" s="88">
        <f t="shared" si="4"/>
        <v>0</v>
      </c>
      <c r="N52" s="88">
        <f t="shared" si="5"/>
        <v>631.74399999999991</v>
      </c>
      <c r="O52" s="88"/>
    </row>
    <row r="53" spans="1:16" ht="16.5" thickBot="1">
      <c r="A53" s="81">
        <v>50</v>
      </c>
      <c r="B53" s="379" t="s">
        <v>473</v>
      </c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1"/>
      <c r="N53" s="82">
        <f>SUM(N54:N59)</f>
        <v>4770.1564000000008</v>
      </c>
      <c r="O53" s="83"/>
      <c r="P53" s="84">
        <f>+N53/N104</f>
        <v>0.16513486826988213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ref="I54" si="6">+E54+F54+G54+H54</f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Urbanas'!Q311+'Wood Urbanas'!Q314</f>
        <v>322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241.5</v>
      </c>
      <c r="K55" s="88">
        <f t="shared" si="2"/>
        <v>322</v>
      </c>
      <c r="L55" s="88">
        <f t="shared" si="3"/>
        <v>80.5</v>
      </c>
      <c r="M55" s="88">
        <f t="shared" si="4"/>
        <v>0</v>
      </c>
      <c r="N55" s="88">
        <f t="shared" si="5"/>
        <v>644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Urbanas'!Q312+'Wood Urbanas'!Q313+'Wood Urbanas'!Q315+'Wood Urbanas'!Q316+'Wood Urbanas'!Q317</f>
        <v>222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166.5</v>
      </c>
      <c r="K56" s="88">
        <f t="shared" si="2"/>
        <v>222</v>
      </c>
      <c r="L56" s="88">
        <f t="shared" si="3"/>
        <v>55.5</v>
      </c>
      <c r="M56" s="88">
        <f t="shared" si="4"/>
        <v>0</v>
      </c>
      <c r="N56" s="88">
        <f t="shared" si="5"/>
        <v>444</v>
      </c>
      <c r="O56" s="88"/>
    </row>
    <row r="57" spans="1:16" outlineLevel="1">
      <c r="A57" s="85">
        <v>50.4</v>
      </c>
      <c r="B57" s="86" t="s">
        <v>476</v>
      </c>
      <c r="C57" s="85"/>
      <c r="D57" s="87"/>
      <c r="E57" s="88">
        <v>0</v>
      </c>
      <c r="F57" s="88">
        <v>0</v>
      </c>
      <c r="G57" s="88">
        <v>0</v>
      </c>
      <c r="H57" s="88">
        <v>0</v>
      </c>
      <c r="I57" s="88">
        <f t="shared" si="0"/>
        <v>0</v>
      </c>
      <c r="J57" s="88">
        <f t="shared" si="1"/>
        <v>0</v>
      </c>
      <c r="K57" s="88">
        <f t="shared" si="2"/>
        <v>0</v>
      </c>
      <c r="L57" s="88">
        <f t="shared" si="3"/>
        <v>0</v>
      </c>
      <c r="M57" s="88">
        <f t="shared" si="4"/>
        <v>0</v>
      </c>
      <c r="N57" s="88">
        <f t="shared" si="5"/>
        <v>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65.3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555.04999999999995</v>
      </c>
      <c r="K58" s="88">
        <f t="shared" si="2"/>
        <v>2477.482</v>
      </c>
      <c r="L58" s="88">
        <f t="shared" si="3"/>
        <v>228.54999999999998</v>
      </c>
      <c r="M58" s="88">
        <f t="shared" si="4"/>
        <v>0</v>
      </c>
      <c r="N58" s="88">
        <f t="shared" si="5"/>
        <v>3261.0819999999999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7.14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46.41</v>
      </c>
      <c r="K59" s="88">
        <f t="shared" si="2"/>
        <v>110.3844</v>
      </c>
      <c r="L59" s="88">
        <f t="shared" si="3"/>
        <v>14.28</v>
      </c>
      <c r="M59" s="88">
        <f t="shared" si="4"/>
        <v>0</v>
      </c>
      <c r="N59" s="88">
        <f t="shared" si="5"/>
        <v>171.0744</v>
      </c>
      <c r="O59" s="88"/>
    </row>
    <row r="60" spans="1:16" ht="16.5" thickBot="1">
      <c r="A60" s="81">
        <v>60</v>
      </c>
      <c r="B60" s="379" t="s">
        <v>7</v>
      </c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1"/>
      <c r="N60" s="82">
        <f>SUM(N61:N64)</f>
        <v>1951.6564999999998</v>
      </c>
      <c r="O60" s="83"/>
      <c r="P60" s="84">
        <f>+N60/N104</f>
        <v>6.7563096890399466E-2</v>
      </c>
    </row>
    <row r="61" spans="1:16" ht="17.25" outlineLevel="1">
      <c r="A61" s="85">
        <v>60.1</v>
      </c>
      <c r="B61" s="90" t="s">
        <v>485</v>
      </c>
      <c r="C61" s="85" t="s">
        <v>122</v>
      </c>
      <c r="D61" s="87">
        <v>46.47</v>
      </c>
      <c r="E61" s="88">
        <v>5.2</v>
      </c>
      <c r="F61" s="88">
        <v>6</v>
      </c>
      <c r="G61" s="88">
        <v>1.75</v>
      </c>
      <c r="H61" s="88">
        <v>0</v>
      </c>
      <c r="I61" s="88">
        <f t="shared" si="0"/>
        <v>12.95</v>
      </c>
      <c r="J61" s="88">
        <f t="shared" si="1"/>
        <v>241.64400000000001</v>
      </c>
      <c r="K61" s="88">
        <f t="shared" si="2"/>
        <v>278.82</v>
      </c>
      <c r="L61" s="88">
        <f t="shared" si="3"/>
        <v>81.322499999999991</v>
      </c>
      <c r="M61" s="88">
        <f t="shared" si="4"/>
        <v>0</v>
      </c>
      <c r="N61" s="88">
        <f t="shared" si="5"/>
        <v>601.78649999999993</v>
      </c>
      <c r="O61" s="88"/>
    </row>
    <row r="62" spans="1:16" ht="30" outlineLevel="1">
      <c r="A62" s="85">
        <v>60.2</v>
      </c>
      <c r="B62" s="90" t="s">
        <v>486</v>
      </c>
      <c r="C62" s="85" t="s">
        <v>122</v>
      </c>
      <c r="D62" s="87">
        <v>46.47</v>
      </c>
      <c r="E62" s="88">
        <v>1.5</v>
      </c>
      <c r="F62" s="88">
        <v>2.5</v>
      </c>
      <c r="G62" s="88">
        <v>1.25</v>
      </c>
      <c r="H62" s="88">
        <v>0</v>
      </c>
      <c r="I62" s="88">
        <f t="shared" si="0"/>
        <v>5.25</v>
      </c>
      <c r="J62" s="88">
        <f t="shared" si="1"/>
        <v>69.704999999999998</v>
      </c>
      <c r="K62" s="88">
        <f t="shared" si="2"/>
        <v>116.175</v>
      </c>
      <c r="L62" s="88">
        <f t="shared" si="3"/>
        <v>58.087499999999999</v>
      </c>
      <c r="M62" s="88">
        <f t="shared" si="4"/>
        <v>0</v>
      </c>
      <c r="N62" s="88">
        <f t="shared" si="5"/>
        <v>243.9675</v>
      </c>
      <c r="O62" s="88"/>
    </row>
    <row r="63" spans="1:16" ht="30" outlineLevel="1">
      <c r="A63" s="85">
        <v>60.3</v>
      </c>
      <c r="B63" s="90" t="s">
        <v>149</v>
      </c>
      <c r="C63" s="85" t="s">
        <v>122</v>
      </c>
      <c r="D63" s="87">
        <v>46.47</v>
      </c>
      <c r="E63" s="88">
        <v>5.5</v>
      </c>
      <c r="F63" s="88">
        <v>11</v>
      </c>
      <c r="G63" s="88">
        <v>1.25</v>
      </c>
      <c r="H63" s="88">
        <v>0</v>
      </c>
      <c r="I63" s="88">
        <f t="shared" si="0"/>
        <v>17.75</v>
      </c>
      <c r="J63" s="88">
        <f t="shared" si="1"/>
        <v>255.58499999999998</v>
      </c>
      <c r="K63" s="88">
        <f t="shared" si="2"/>
        <v>511.16999999999996</v>
      </c>
      <c r="L63" s="88">
        <f t="shared" si="3"/>
        <v>58.087499999999999</v>
      </c>
      <c r="M63" s="88">
        <f t="shared" si="4"/>
        <v>0</v>
      </c>
      <c r="N63" s="88">
        <f t="shared" si="5"/>
        <v>824.84249999999997</v>
      </c>
      <c r="O63" s="88"/>
    </row>
    <row r="64" spans="1:16" ht="16.5" outlineLevel="1" thickBot="1">
      <c r="A64" s="85">
        <v>60.4</v>
      </c>
      <c r="B64" s="86" t="s">
        <v>488</v>
      </c>
      <c r="C64" s="85" t="s">
        <v>466</v>
      </c>
      <c r="D64" s="87">
        <v>43.24</v>
      </c>
      <c r="E64" s="88">
        <v>2.25</v>
      </c>
      <c r="F64" s="88">
        <v>3.75</v>
      </c>
      <c r="G64" s="88">
        <v>0.5</v>
      </c>
      <c r="H64" s="88">
        <v>0</v>
      </c>
      <c r="I64" s="88">
        <f t="shared" si="0"/>
        <v>6.5</v>
      </c>
      <c r="J64" s="88">
        <f t="shared" si="1"/>
        <v>97.29</v>
      </c>
      <c r="K64" s="88">
        <f t="shared" si="2"/>
        <v>162.15</v>
      </c>
      <c r="L64" s="88">
        <f t="shared" si="3"/>
        <v>21.62</v>
      </c>
      <c r="M64" s="88">
        <f t="shared" si="4"/>
        <v>0</v>
      </c>
      <c r="N64" s="88">
        <f t="shared" si="5"/>
        <v>281.06</v>
      </c>
      <c r="O64" s="88"/>
    </row>
    <row r="65" spans="1:16" ht="16.5" thickBot="1">
      <c r="A65" s="81">
        <v>70</v>
      </c>
      <c r="B65" s="379" t="s">
        <v>150</v>
      </c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1"/>
      <c r="N65" s="82">
        <f>SUM(N66:N70)</f>
        <v>1380</v>
      </c>
      <c r="O65" s="83"/>
      <c r="P65" s="84">
        <f>+N65/N104</f>
        <v>4.7773301146360171E-2</v>
      </c>
    </row>
    <row r="66" spans="1:16" ht="90" outlineLevel="1">
      <c r="A66" s="85">
        <v>70.099999999999994</v>
      </c>
      <c r="B66" s="90" t="s">
        <v>528</v>
      </c>
      <c r="C66" s="85" t="s">
        <v>152</v>
      </c>
      <c r="D66" s="87">
        <v>1</v>
      </c>
      <c r="E66" s="88">
        <v>62</v>
      </c>
      <c r="F66" s="88">
        <v>110</v>
      </c>
      <c r="G66" s="88">
        <v>11</v>
      </c>
      <c r="H66" s="88">
        <v>0</v>
      </c>
      <c r="I66" s="88">
        <f t="shared" si="0"/>
        <v>183</v>
      </c>
      <c r="J66" s="88">
        <f t="shared" si="1"/>
        <v>62</v>
      </c>
      <c r="K66" s="88">
        <f t="shared" si="2"/>
        <v>110</v>
      </c>
      <c r="L66" s="88">
        <f t="shared" si="3"/>
        <v>11</v>
      </c>
      <c r="M66" s="88">
        <f t="shared" si="4"/>
        <v>0</v>
      </c>
      <c r="N66" s="88">
        <f t="shared" si="5"/>
        <v>183</v>
      </c>
      <c r="O66" s="88"/>
    </row>
    <row r="67" spans="1:16" ht="90" outlineLevel="1">
      <c r="A67" s="85">
        <v>70.2</v>
      </c>
      <c r="B67" s="90" t="s">
        <v>529</v>
      </c>
      <c r="C67" s="85" t="s">
        <v>152</v>
      </c>
      <c r="D67" s="87">
        <v>4</v>
      </c>
      <c r="E67" s="88">
        <v>60</v>
      </c>
      <c r="F67" s="88">
        <v>103</v>
      </c>
      <c r="G67" s="88">
        <v>10</v>
      </c>
      <c r="H67" s="88">
        <v>0</v>
      </c>
      <c r="I67" s="88">
        <f t="shared" si="0"/>
        <v>173</v>
      </c>
      <c r="J67" s="88">
        <f t="shared" si="1"/>
        <v>240</v>
      </c>
      <c r="K67" s="88">
        <f t="shared" si="2"/>
        <v>412</v>
      </c>
      <c r="L67" s="88">
        <f t="shared" si="3"/>
        <v>40</v>
      </c>
      <c r="M67" s="88">
        <f t="shared" si="4"/>
        <v>0</v>
      </c>
      <c r="N67" s="88">
        <f t="shared" si="5"/>
        <v>692</v>
      </c>
      <c r="O67" s="88"/>
    </row>
    <row r="68" spans="1:16" ht="45" outlineLevel="1">
      <c r="A68" s="85">
        <v>70.3</v>
      </c>
      <c r="B68" s="90" t="s">
        <v>530</v>
      </c>
      <c r="C68" s="85" t="s">
        <v>152</v>
      </c>
      <c r="D68" s="87">
        <v>2</v>
      </c>
      <c r="E68" s="88">
        <v>0</v>
      </c>
      <c r="F68" s="88">
        <v>0</v>
      </c>
      <c r="G68" s="88">
        <v>0</v>
      </c>
      <c r="H68" s="88">
        <v>60</v>
      </c>
      <c r="I68" s="88">
        <f t="shared" si="0"/>
        <v>60</v>
      </c>
      <c r="J68" s="88">
        <f t="shared" si="1"/>
        <v>0</v>
      </c>
      <c r="K68" s="88">
        <f t="shared" si="2"/>
        <v>0</v>
      </c>
      <c r="L68" s="88">
        <f t="shared" si="3"/>
        <v>0</v>
      </c>
      <c r="M68" s="88">
        <f t="shared" si="4"/>
        <v>120</v>
      </c>
      <c r="N68" s="88">
        <f t="shared" si="5"/>
        <v>120</v>
      </c>
      <c r="O68" s="88"/>
    </row>
    <row r="69" spans="1:16" ht="45" outlineLevel="1">
      <c r="A69" s="85">
        <v>70.400000000000006</v>
      </c>
      <c r="B69" s="90" t="s">
        <v>531</v>
      </c>
      <c r="C69" s="85" t="s">
        <v>152</v>
      </c>
      <c r="D69" s="87">
        <v>4</v>
      </c>
      <c r="E69" s="88">
        <v>0</v>
      </c>
      <c r="F69" s="88">
        <v>0</v>
      </c>
      <c r="G69" s="88">
        <v>0</v>
      </c>
      <c r="H69" s="88">
        <v>85</v>
      </c>
      <c r="I69" s="88">
        <f t="shared" si="0"/>
        <v>85</v>
      </c>
      <c r="J69" s="88">
        <f t="shared" si="1"/>
        <v>0</v>
      </c>
      <c r="K69" s="88">
        <f t="shared" si="2"/>
        <v>0</v>
      </c>
      <c r="L69" s="88">
        <f t="shared" si="3"/>
        <v>0</v>
      </c>
      <c r="M69" s="88">
        <f t="shared" si="4"/>
        <v>340</v>
      </c>
      <c r="N69" s="88">
        <f t="shared" si="5"/>
        <v>340</v>
      </c>
      <c r="O69" s="88"/>
    </row>
    <row r="70" spans="1:16" ht="45.75" outlineLevel="1" thickBot="1">
      <c r="A70" s="85">
        <v>70.5</v>
      </c>
      <c r="B70" s="90" t="s">
        <v>532</v>
      </c>
      <c r="C70" s="85" t="s">
        <v>152</v>
      </c>
      <c r="D70" s="87">
        <v>1</v>
      </c>
      <c r="E70" s="88">
        <v>0</v>
      </c>
      <c r="F70" s="88">
        <v>0</v>
      </c>
      <c r="G70" s="88">
        <v>0</v>
      </c>
      <c r="H70" s="88">
        <v>45</v>
      </c>
      <c r="I70" s="88">
        <f t="shared" si="0"/>
        <v>45</v>
      </c>
      <c r="J70" s="88">
        <f t="shared" si="1"/>
        <v>0</v>
      </c>
      <c r="K70" s="88">
        <f t="shared" si="2"/>
        <v>0</v>
      </c>
      <c r="L70" s="88">
        <f t="shared" si="3"/>
        <v>0</v>
      </c>
      <c r="M70" s="88">
        <f t="shared" si="4"/>
        <v>45</v>
      </c>
      <c r="N70" s="88">
        <f t="shared" si="5"/>
        <v>45</v>
      </c>
      <c r="O70" s="88"/>
    </row>
    <row r="71" spans="1:16" ht="16.5" thickBot="1">
      <c r="A71" s="81">
        <v>80</v>
      </c>
      <c r="B71" s="379" t="s">
        <v>186</v>
      </c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1"/>
      <c r="N71" s="82">
        <f>SUM(N72:N76)</f>
        <v>852.5</v>
      </c>
      <c r="O71" s="83"/>
      <c r="P71" s="84">
        <f>+N71/N104</f>
        <v>2.9512129874834814E-2</v>
      </c>
    </row>
    <row r="72" spans="1:16" ht="30" outlineLevel="1">
      <c r="A72" s="85">
        <v>80.099999999999994</v>
      </c>
      <c r="B72" s="90" t="s">
        <v>187</v>
      </c>
      <c r="C72" s="85" t="s">
        <v>139</v>
      </c>
      <c r="D72" s="87">
        <v>1</v>
      </c>
      <c r="E72" s="88">
        <v>200</v>
      </c>
      <c r="F72" s="88">
        <v>250</v>
      </c>
      <c r="G72" s="88">
        <v>35</v>
      </c>
      <c r="H72" s="88">
        <v>0</v>
      </c>
      <c r="I72" s="88">
        <f>+E72+F72+G72+H72</f>
        <v>485</v>
      </c>
      <c r="J72" s="88">
        <f t="shared" si="1"/>
        <v>200</v>
      </c>
      <c r="K72" s="88">
        <f t="shared" si="2"/>
        <v>250</v>
      </c>
      <c r="L72" s="88">
        <f t="shared" si="3"/>
        <v>35</v>
      </c>
      <c r="M72" s="88">
        <f t="shared" si="4"/>
        <v>0</v>
      </c>
      <c r="N72" s="88">
        <f t="shared" si="5"/>
        <v>485</v>
      </c>
      <c r="O72" s="88"/>
    </row>
    <row r="73" spans="1:16" ht="30" outlineLevel="1">
      <c r="A73" s="85">
        <v>80.2</v>
      </c>
      <c r="B73" s="90" t="s">
        <v>188</v>
      </c>
      <c r="C73" s="85" t="s">
        <v>152</v>
      </c>
      <c r="D73" s="87">
        <v>1</v>
      </c>
      <c r="E73" s="88">
        <v>15.5</v>
      </c>
      <c r="F73" s="88">
        <v>81.5</v>
      </c>
      <c r="G73" s="88">
        <v>6</v>
      </c>
      <c r="H73" s="88">
        <v>0</v>
      </c>
      <c r="I73" s="88">
        <f t="shared" si="0"/>
        <v>103</v>
      </c>
      <c r="J73" s="88">
        <f t="shared" si="1"/>
        <v>15.5</v>
      </c>
      <c r="K73" s="88">
        <f t="shared" si="2"/>
        <v>81.5</v>
      </c>
      <c r="L73" s="88">
        <f t="shared" si="3"/>
        <v>6</v>
      </c>
      <c r="M73" s="88">
        <f t="shared" si="4"/>
        <v>0</v>
      </c>
      <c r="N73" s="88">
        <f t="shared" si="5"/>
        <v>103</v>
      </c>
      <c r="O73" s="88"/>
    </row>
    <row r="74" spans="1:16" ht="30" outlineLevel="1">
      <c r="A74" s="85">
        <v>80.3</v>
      </c>
      <c r="B74" s="90" t="s">
        <v>495</v>
      </c>
      <c r="C74" s="85" t="s">
        <v>152</v>
      </c>
      <c r="D74" s="87">
        <v>1</v>
      </c>
      <c r="E74" s="88">
        <v>8.5</v>
      </c>
      <c r="F74" s="88">
        <v>74.5</v>
      </c>
      <c r="G74" s="88">
        <v>5.5</v>
      </c>
      <c r="H74" s="88">
        <v>0</v>
      </c>
      <c r="I74" s="88">
        <f t="shared" si="0"/>
        <v>88.5</v>
      </c>
      <c r="J74" s="88">
        <f t="shared" si="1"/>
        <v>8.5</v>
      </c>
      <c r="K74" s="88">
        <f t="shared" si="2"/>
        <v>74.5</v>
      </c>
      <c r="L74" s="88">
        <f t="shared" si="3"/>
        <v>5.5</v>
      </c>
      <c r="M74" s="88">
        <f t="shared" si="4"/>
        <v>0</v>
      </c>
      <c r="N74" s="88">
        <f t="shared" si="5"/>
        <v>88.5</v>
      </c>
      <c r="O74" s="88"/>
    </row>
    <row r="75" spans="1:16" outlineLevel="1">
      <c r="A75" s="85">
        <v>80.400000000000006</v>
      </c>
      <c r="B75" s="86" t="s">
        <v>496</v>
      </c>
      <c r="C75" s="85" t="s">
        <v>152</v>
      </c>
      <c r="D75" s="87">
        <v>1</v>
      </c>
      <c r="E75" s="88">
        <v>12.5</v>
      </c>
      <c r="F75" s="88">
        <v>93.5</v>
      </c>
      <c r="G75" s="88">
        <v>9.5</v>
      </c>
      <c r="H75" s="88">
        <v>0</v>
      </c>
      <c r="I75" s="88">
        <f t="shared" si="0"/>
        <v>115.5</v>
      </c>
      <c r="J75" s="88">
        <f t="shared" si="1"/>
        <v>12.5</v>
      </c>
      <c r="K75" s="88">
        <f t="shared" si="2"/>
        <v>93.5</v>
      </c>
      <c r="L75" s="88">
        <f t="shared" si="3"/>
        <v>9.5</v>
      </c>
      <c r="M75" s="88">
        <f t="shared" si="4"/>
        <v>0</v>
      </c>
      <c r="N75" s="88">
        <f t="shared" si="5"/>
        <v>115.5</v>
      </c>
      <c r="O75" s="88"/>
    </row>
    <row r="76" spans="1:16" ht="30.75" outlineLevel="1" thickBot="1">
      <c r="A76" s="85">
        <v>80.5</v>
      </c>
      <c r="B76" s="90" t="s">
        <v>190</v>
      </c>
      <c r="C76" s="85" t="s">
        <v>152</v>
      </c>
      <c r="D76" s="87">
        <v>1</v>
      </c>
      <c r="E76" s="88">
        <v>10.5</v>
      </c>
      <c r="F76" s="88">
        <v>42</v>
      </c>
      <c r="G76" s="88">
        <v>8</v>
      </c>
      <c r="H76" s="88">
        <v>0</v>
      </c>
      <c r="I76" s="88">
        <f t="shared" si="0"/>
        <v>60.5</v>
      </c>
      <c r="J76" s="88">
        <f t="shared" si="1"/>
        <v>10.5</v>
      </c>
      <c r="K76" s="88">
        <f t="shared" si="2"/>
        <v>42</v>
      </c>
      <c r="L76" s="88">
        <f t="shared" si="3"/>
        <v>8</v>
      </c>
      <c r="M76" s="88">
        <f t="shared" si="4"/>
        <v>0</v>
      </c>
      <c r="N76" s="88">
        <f t="shared" si="5"/>
        <v>60.5</v>
      </c>
      <c r="O76" s="88"/>
    </row>
    <row r="77" spans="1:16" ht="16.5" thickBot="1">
      <c r="A77" s="81">
        <v>90</v>
      </c>
      <c r="B77" s="379" t="s">
        <v>192</v>
      </c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1"/>
      <c r="N77" s="82">
        <f>SUM(N78:N84)</f>
        <v>3396.1</v>
      </c>
      <c r="O77" s="83"/>
      <c r="P77" s="84">
        <f>+N77/N104</f>
        <v>0.11756732465445925</v>
      </c>
    </row>
    <row r="78" spans="1:16" ht="90" outlineLevel="1">
      <c r="A78" s="85">
        <v>90.1</v>
      </c>
      <c r="B78" s="90" t="s">
        <v>497</v>
      </c>
      <c r="C78" s="85" t="s">
        <v>139</v>
      </c>
      <c r="D78" s="87">
        <v>1</v>
      </c>
      <c r="E78" s="88">
        <v>0</v>
      </c>
      <c r="F78" s="88">
        <v>0</v>
      </c>
      <c r="G78" s="88">
        <v>0</v>
      </c>
      <c r="H78" s="88">
        <v>2096.35</v>
      </c>
      <c r="I78" s="88">
        <f t="shared" si="0"/>
        <v>2096.35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2096.35</v>
      </c>
      <c r="N78" s="88">
        <f t="shared" si="5"/>
        <v>2096.35</v>
      </c>
      <c r="O78" s="88"/>
    </row>
    <row r="79" spans="1:16" ht="60" outlineLevel="1">
      <c r="A79" s="85">
        <v>90.2</v>
      </c>
      <c r="B79" s="90" t="s">
        <v>498</v>
      </c>
      <c r="C79" s="85" t="s">
        <v>152</v>
      </c>
      <c r="D79" s="87">
        <v>4</v>
      </c>
      <c r="E79" s="88">
        <v>17</v>
      </c>
      <c r="F79" s="88">
        <v>37.25</v>
      </c>
      <c r="G79" s="88">
        <v>3</v>
      </c>
      <c r="H79" s="88">
        <v>0</v>
      </c>
      <c r="I79" s="88">
        <f t="shared" si="0"/>
        <v>57.25</v>
      </c>
      <c r="J79" s="88">
        <f t="shared" si="1"/>
        <v>68</v>
      </c>
      <c r="K79" s="88">
        <f t="shared" si="2"/>
        <v>149</v>
      </c>
      <c r="L79" s="88">
        <f t="shared" si="3"/>
        <v>12</v>
      </c>
      <c r="M79" s="88">
        <f t="shared" si="4"/>
        <v>0</v>
      </c>
      <c r="N79" s="88">
        <f t="shared" si="5"/>
        <v>229</v>
      </c>
      <c r="O79" s="88"/>
    </row>
    <row r="80" spans="1:16" ht="60" outlineLevel="1">
      <c r="A80" s="85">
        <v>90.3</v>
      </c>
      <c r="B80" s="90" t="s">
        <v>499</v>
      </c>
      <c r="C80" s="85" t="s">
        <v>152</v>
      </c>
      <c r="D80" s="87">
        <v>5</v>
      </c>
      <c r="E80" s="88">
        <v>17</v>
      </c>
      <c r="F80" s="88">
        <v>37.25</v>
      </c>
      <c r="G80" s="88">
        <v>3</v>
      </c>
      <c r="H80" s="88">
        <v>0</v>
      </c>
      <c r="I80" s="88">
        <f t="shared" si="0"/>
        <v>57.25</v>
      </c>
      <c r="J80" s="88">
        <f t="shared" si="1"/>
        <v>85</v>
      </c>
      <c r="K80" s="88">
        <f t="shared" si="2"/>
        <v>186.25</v>
      </c>
      <c r="L80" s="88">
        <f t="shared" si="3"/>
        <v>15</v>
      </c>
      <c r="M80" s="88">
        <f t="shared" si="4"/>
        <v>0</v>
      </c>
      <c r="N80" s="88">
        <f t="shared" si="5"/>
        <v>286.25</v>
      </c>
      <c r="O80" s="88"/>
    </row>
    <row r="81" spans="1:16" ht="30" outlineLevel="1">
      <c r="A81" s="85">
        <v>90.4</v>
      </c>
      <c r="B81" s="90" t="s">
        <v>500</v>
      </c>
      <c r="C81" s="85" t="s">
        <v>152</v>
      </c>
      <c r="D81" s="87">
        <v>12</v>
      </c>
      <c r="E81" s="88">
        <v>17</v>
      </c>
      <c r="F81" s="88">
        <v>9.25</v>
      </c>
      <c r="G81" s="88">
        <v>3</v>
      </c>
      <c r="H81" s="88">
        <v>0</v>
      </c>
      <c r="I81" s="88">
        <f t="shared" si="0"/>
        <v>29.25</v>
      </c>
      <c r="J81" s="88">
        <f t="shared" si="1"/>
        <v>204</v>
      </c>
      <c r="K81" s="88">
        <f t="shared" si="2"/>
        <v>111</v>
      </c>
      <c r="L81" s="88">
        <f t="shared" si="3"/>
        <v>36</v>
      </c>
      <c r="M81" s="88">
        <f t="shared" si="4"/>
        <v>0</v>
      </c>
      <c r="N81" s="88">
        <f t="shared" si="5"/>
        <v>351</v>
      </c>
      <c r="O81" s="88"/>
    </row>
    <row r="82" spans="1:16" ht="30" outlineLevel="1">
      <c r="A82" s="85">
        <v>90.5</v>
      </c>
      <c r="B82" s="90" t="s">
        <v>501</v>
      </c>
      <c r="C82" s="85" t="s">
        <v>152</v>
      </c>
      <c r="D82" s="87">
        <v>1</v>
      </c>
      <c r="E82" s="88">
        <v>30</v>
      </c>
      <c r="F82" s="88">
        <f>151+55</f>
        <v>206</v>
      </c>
      <c r="G82" s="88">
        <v>5</v>
      </c>
      <c r="H82" s="88">
        <v>0</v>
      </c>
      <c r="I82" s="88">
        <f t="shared" si="0"/>
        <v>241</v>
      </c>
      <c r="J82" s="88">
        <f t="shared" si="1"/>
        <v>30</v>
      </c>
      <c r="K82" s="88">
        <f t="shared" si="2"/>
        <v>206</v>
      </c>
      <c r="L82" s="88">
        <f t="shared" si="3"/>
        <v>5</v>
      </c>
      <c r="M82" s="88">
        <f t="shared" si="4"/>
        <v>0</v>
      </c>
      <c r="N82" s="88">
        <f t="shared" si="5"/>
        <v>241</v>
      </c>
      <c r="O82" s="88"/>
    </row>
    <row r="83" spans="1:16" ht="30" outlineLevel="1">
      <c r="A83" s="85">
        <v>90.4</v>
      </c>
      <c r="B83" s="90" t="s">
        <v>502</v>
      </c>
      <c r="C83" s="85" t="s">
        <v>152</v>
      </c>
      <c r="D83" s="87">
        <v>1</v>
      </c>
      <c r="E83" s="88">
        <v>26</v>
      </c>
      <c r="F83" s="88">
        <f>51+22</f>
        <v>73</v>
      </c>
      <c r="G83" s="88">
        <v>5</v>
      </c>
      <c r="H83" s="88">
        <v>0</v>
      </c>
      <c r="I83" s="88">
        <f t="shared" si="0"/>
        <v>104</v>
      </c>
      <c r="J83" s="88">
        <f t="shared" si="1"/>
        <v>26</v>
      </c>
      <c r="K83" s="88">
        <f t="shared" si="2"/>
        <v>73</v>
      </c>
      <c r="L83" s="88">
        <f t="shared" si="3"/>
        <v>5</v>
      </c>
      <c r="M83" s="88">
        <f t="shared" si="4"/>
        <v>0</v>
      </c>
      <c r="N83" s="88">
        <f t="shared" si="5"/>
        <v>104</v>
      </c>
      <c r="O83" s="88"/>
    </row>
    <row r="84" spans="1:16" ht="30.75" outlineLevel="1" thickBot="1">
      <c r="A84" s="85">
        <v>90.7</v>
      </c>
      <c r="B84" s="90" t="s">
        <v>503</v>
      </c>
      <c r="C84" s="85" t="s">
        <v>152</v>
      </c>
      <c r="D84" s="87">
        <v>1</v>
      </c>
      <c r="E84" s="88">
        <v>17</v>
      </c>
      <c r="F84" s="88">
        <v>68.5</v>
      </c>
      <c r="G84" s="88">
        <v>3</v>
      </c>
      <c r="H84" s="88">
        <v>0</v>
      </c>
      <c r="I84" s="88">
        <f t="shared" si="0"/>
        <v>88.5</v>
      </c>
      <c r="J84" s="88">
        <f t="shared" si="1"/>
        <v>17</v>
      </c>
      <c r="K84" s="88">
        <f t="shared" si="2"/>
        <v>68.5</v>
      </c>
      <c r="L84" s="88">
        <f t="shared" si="3"/>
        <v>3</v>
      </c>
      <c r="M84" s="88">
        <f t="shared" si="4"/>
        <v>0</v>
      </c>
      <c r="N84" s="88">
        <f t="shared" si="5"/>
        <v>88.5</v>
      </c>
      <c r="O84" s="88"/>
    </row>
    <row r="85" spans="1:16" ht="16.5" thickBot="1">
      <c r="A85" s="81">
        <v>100</v>
      </c>
      <c r="B85" s="379" t="s">
        <v>506</v>
      </c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1"/>
      <c r="N85" s="82">
        <f>SUM(N86:N87)</f>
        <v>111.05500000000001</v>
      </c>
      <c r="O85" s="83"/>
      <c r="P85" s="84">
        <f>+N85/N104</f>
        <v>3.844539100586253E-3</v>
      </c>
    </row>
    <row r="86" spans="1:16" ht="30" outlineLevel="1">
      <c r="A86" s="85">
        <v>100.1</v>
      </c>
      <c r="B86" s="90" t="s">
        <v>508</v>
      </c>
      <c r="C86" s="85" t="s">
        <v>122</v>
      </c>
      <c r="D86" s="87">
        <v>2.9</v>
      </c>
      <c r="E86" s="88">
        <v>5.2</v>
      </c>
      <c r="F86" s="88">
        <v>6</v>
      </c>
      <c r="G86" s="88">
        <v>1.75</v>
      </c>
      <c r="H86" s="88">
        <v>0</v>
      </c>
      <c r="I86" s="88">
        <f t="shared" si="0"/>
        <v>12.95</v>
      </c>
      <c r="J86" s="88">
        <f t="shared" si="1"/>
        <v>15.08</v>
      </c>
      <c r="K86" s="88">
        <f t="shared" si="2"/>
        <v>17.399999999999999</v>
      </c>
      <c r="L86" s="88">
        <f t="shared" si="3"/>
        <v>5.0750000000000002</v>
      </c>
      <c r="M86" s="88">
        <f t="shared" si="4"/>
        <v>0</v>
      </c>
      <c r="N86" s="88">
        <f t="shared" si="5"/>
        <v>37.555</v>
      </c>
      <c r="O86" s="88"/>
    </row>
    <row r="87" spans="1:16" ht="45.75" outlineLevel="1" thickBot="1">
      <c r="A87" s="85">
        <v>100.2</v>
      </c>
      <c r="B87" s="90" t="s">
        <v>510</v>
      </c>
      <c r="C87" s="85" t="s">
        <v>152</v>
      </c>
      <c r="D87" s="87">
        <v>3</v>
      </c>
      <c r="E87" s="88">
        <v>7.5</v>
      </c>
      <c r="F87" s="88">
        <v>14.5</v>
      </c>
      <c r="G87" s="88">
        <v>2.5</v>
      </c>
      <c r="H87" s="88">
        <v>0</v>
      </c>
      <c r="I87" s="88">
        <f t="shared" si="0"/>
        <v>24.5</v>
      </c>
      <c r="J87" s="88">
        <f t="shared" si="1"/>
        <v>22.5</v>
      </c>
      <c r="K87" s="88">
        <f t="shared" si="2"/>
        <v>43.5</v>
      </c>
      <c r="L87" s="88">
        <f t="shared" si="3"/>
        <v>7.5</v>
      </c>
      <c r="M87" s="88">
        <f t="shared" si="4"/>
        <v>0</v>
      </c>
      <c r="N87" s="88">
        <f t="shared" si="5"/>
        <v>73.5</v>
      </c>
      <c r="O87" s="88"/>
    </row>
    <row r="88" spans="1:16" ht="16.5" thickBot="1">
      <c r="A88" s="81">
        <v>110</v>
      </c>
      <c r="B88" s="379" t="s">
        <v>155</v>
      </c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1"/>
      <c r="N88" s="82">
        <f>SUM(N89:N91)</f>
        <v>1446.3000000000002</v>
      </c>
      <c r="O88" s="83"/>
      <c r="P88" s="84">
        <f>+N88/N104</f>
        <v>5.0068496701435303E-2</v>
      </c>
    </row>
    <row r="89" spans="1:16" ht="33" customHeight="1" outlineLevel="1">
      <c r="A89" s="85">
        <v>110.1</v>
      </c>
      <c r="B89" s="90" t="s">
        <v>156</v>
      </c>
      <c r="C89" s="85" t="s">
        <v>122</v>
      </c>
      <c r="D89" s="87">
        <v>110.91</v>
      </c>
      <c r="E89" s="88">
        <v>0.75</v>
      </c>
      <c r="F89" s="88">
        <v>5.05</v>
      </c>
      <c r="G89" s="88">
        <v>0.2</v>
      </c>
      <c r="H89" s="88">
        <v>0</v>
      </c>
      <c r="I89" s="88">
        <f t="shared" ref="I89:I103" si="7">+E89+F89+G89+H89</f>
        <v>6</v>
      </c>
      <c r="J89" s="88">
        <f t="shared" ref="J89:J103" si="8">+E89*D89</f>
        <v>83.182500000000005</v>
      </c>
      <c r="K89" s="88">
        <f t="shared" ref="K89:K103" si="9">+F89*D89</f>
        <v>560.09550000000002</v>
      </c>
      <c r="L89" s="88">
        <f t="shared" ref="L89:L103" si="10">+G89*D89</f>
        <v>22.182000000000002</v>
      </c>
      <c r="M89" s="88">
        <f t="shared" ref="M89:M103" si="11">+H89*D89</f>
        <v>0</v>
      </c>
      <c r="N89" s="88">
        <f t="shared" ref="N89:N103" si="12">+I89*D89</f>
        <v>665.46</v>
      </c>
      <c r="O89" s="88"/>
    </row>
    <row r="90" spans="1:16" ht="33" customHeight="1" outlineLevel="1">
      <c r="A90" s="85">
        <v>110.2</v>
      </c>
      <c r="B90" s="90" t="s">
        <v>157</v>
      </c>
      <c r="C90" s="85" t="s">
        <v>122</v>
      </c>
      <c r="D90" s="87">
        <v>101.58</v>
      </c>
      <c r="E90" s="88">
        <v>0.75</v>
      </c>
      <c r="F90" s="88">
        <v>5.05</v>
      </c>
      <c r="G90" s="88">
        <v>0.2</v>
      </c>
      <c r="H90" s="88">
        <v>0</v>
      </c>
      <c r="I90" s="88">
        <f t="shared" si="7"/>
        <v>6</v>
      </c>
      <c r="J90" s="88">
        <f t="shared" si="8"/>
        <v>76.185000000000002</v>
      </c>
      <c r="K90" s="88">
        <f t="shared" si="9"/>
        <v>512.97899999999993</v>
      </c>
      <c r="L90" s="88">
        <f t="shared" si="10"/>
        <v>20.316000000000003</v>
      </c>
      <c r="M90" s="88">
        <f t="shared" si="11"/>
        <v>0</v>
      </c>
      <c r="N90" s="88">
        <f t="shared" si="12"/>
        <v>609.48</v>
      </c>
      <c r="O90" s="88"/>
    </row>
    <row r="91" spans="1:16" ht="30.75" outlineLevel="1" thickBot="1">
      <c r="A91" s="85">
        <v>110.3</v>
      </c>
      <c r="B91" s="90" t="s">
        <v>515</v>
      </c>
      <c r="C91" s="85" t="s">
        <v>466</v>
      </c>
      <c r="D91" s="87">
        <v>35.700000000000003</v>
      </c>
      <c r="E91" s="88">
        <v>0.6</v>
      </c>
      <c r="F91" s="88">
        <v>3.75</v>
      </c>
      <c r="G91" s="88">
        <v>0.45</v>
      </c>
      <c r="H91" s="88">
        <v>0</v>
      </c>
      <c r="I91" s="88">
        <f t="shared" si="7"/>
        <v>4.8</v>
      </c>
      <c r="J91" s="88">
        <f t="shared" si="8"/>
        <v>21.42</v>
      </c>
      <c r="K91" s="88">
        <f t="shared" si="9"/>
        <v>133.875</v>
      </c>
      <c r="L91" s="88">
        <f t="shared" si="10"/>
        <v>16.065000000000001</v>
      </c>
      <c r="M91" s="88">
        <f t="shared" si="11"/>
        <v>0</v>
      </c>
      <c r="N91" s="88">
        <f t="shared" si="12"/>
        <v>171.36</v>
      </c>
      <c r="O91" s="88"/>
    </row>
    <row r="92" spans="1:16" ht="16.5" thickBot="1">
      <c r="A92" s="81">
        <v>120</v>
      </c>
      <c r="B92" s="379" t="s">
        <v>167</v>
      </c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1"/>
      <c r="N92" s="82">
        <f>SUM(N93:N101)</f>
        <v>1984.07</v>
      </c>
      <c r="O92" s="83"/>
      <c r="P92" s="84">
        <f>+N92/N104</f>
        <v>6.8685198264825234E-2</v>
      </c>
    </row>
    <row r="93" spans="1:16" outlineLevel="1">
      <c r="A93" s="85">
        <v>120.1</v>
      </c>
      <c r="B93" s="86" t="s">
        <v>516</v>
      </c>
      <c r="C93" s="85" t="s">
        <v>152</v>
      </c>
      <c r="D93" s="87">
        <v>2</v>
      </c>
      <c r="E93" s="88">
        <v>0</v>
      </c>
      <c r="F93" s="88">
        <v>0</v>
      </c>
      <c r="G93" s="88">
        <v>0</v>
      </c>
      <c r="H93" s="88">
        <v>81.77</v>
      </c>
      <c r="I93" s="88">
        <f t="shared" si="7"/>
        <v>81.77</v>
      </c>
      <c r="J93" s="88">
        <f t="shared" si="8"/>
        <v>0</v>
      </c>
      <c r="K93" s="88">
        <f t="shared" si="9"/>
        <v>0</v>
      </c>
      <c r="L93" s="88">
        <f t="shared" si="10"/>
        <v>0</v>
      </c>
      <c r="M93" s="88">
        <f t="shared" si="11"/>
        <v>163.54</v>
      </c>
      <c r="N93" s="88">
        <f t="shared" si="12"/>
        <v>163.54</v>
      </c>
      <c r="O93" s="88"/>
    </row>
    <row r="94" spans="1:16" outlineLevel="1">
      <c r="A94" s="85">
        <v>120.2</v>
      </c>
      <c r="B94" s="86" t="s">
        <v>517</v>
      </c>
      <c r="C94" s="85" t="s">
        <v>152</v>
      </c>
      <c r="D94" s="87">
        <v>1</v>
      </c>
      <c r="E94" s="88">
        <v>0</v>
      </c>
      <c r="F94" s="88">
        <v>0</v>
      </c>
      <c r="G94" s="88">
        <v>0</v>
      </c>
      <c r="H94" s="88">
        <v>119.23</v>
      </c>
      <c r="I94" s="88">
        <f t="shared" si="7"/>
        <v>119.23</v>
      </c>
      <c r="J94" s="88">
        <f t="shared" si="8"/>
        <v>0</v>
      </c>
      <c r="K94" s="88">
        <f t="shared" si="9"/>
        <v>0</v>
      </c>
      <c r="L94" s="88">
        <f t="shared" si="10"/>
        <v>0</v>
      </c>
      <c r="M94" s="88">
        <f t="shared" si="11"/>
        <v>119.23</v>
      </c>
      <c r="N94" s="88">
        <f t="shared" si="12"/>
        <v>119.23</v>
      </c>
      <c r="O94" s="88"/>
    </row>
    <row r="95" spans="1:16" outlineLevel="1">
      <c r="A95" s="85">
        <v>120.3</v>
      </c>
      <c r="B95" s="86" t="s">
        <v>168</v>
      </c>
      <c r="C95" s="85" t="s">
        <v>152</v>
      </c>
      <c r="D95" s="87">
        <v>1</v>
      </c>
      <c r="E95" s="88">
        <v>0</v>
      </c>
      <c r="F95" s="88">
        <v>0</v>
      </c>
      <c r="G95" s="88">
        <v>0</v>
      </c>
      <c r="H95" s="88">
        <v>123.73</v>
      </c>
      <c r="I95" s="88">
        <f t="shared" si="7"/>
        <v>123.73</v>
      </c>
      <c r="J95" s="88">
        <f t="shared" si="8"/>
        <v>0</v>
      </c>
      <c r="K95" s="88">
        <f t="shared" si="9"/>
        <v>0</v>
      </c>
      <c r="L95" s="88">
        <f t="shared" si="10"/>
        <v>0</v>
      </c>
      <c r="M95" s="88">
        <f t="shared" si="11"/>
        <v>123.73</v>
      </c>
      <c r="N95" s="88">
        <f t="shared" si="12"/>
        <v>123.73</v>
      </c>
      <c r="O95" s="88"/>
    </row>
    <row r="96" spans="1:16" outlineLevel="1">
      <c r="A96" s="85">
        <v>120.4</v>
      </c>
      <c r="B96" s="86" t="s">
        <v>169</v>
      </c>
      <c r="C96" s="85" t="s">
        <v>152</v>
      </c>
      <c r="D96" s="87">
        <v>1</v>
      </c>
      <c r="E96" s="88">
        <v>0</v>
      </c>
      <c r="F96" s="88">
        <v>0</v>
      </c>
      <c r="G96" s="88">
        <v>0</v>
      </c>
      <c r="H96" s="88">
        <v>36.74</v>
      </c>
      <c r="I96" s="88">
        <f t="shared" si="7"/>
        <v>36.74</v>
      </c>
      <c r="J96" s="88">
        <f t="shared" si="8"/>
        <v>0</v>
      </c>
      <c r="K96" s="88">
        <f t="shared" si="9"/>
        <v>0</v>
      </c>
      <c r="L96" s="88">
        <f t="shared" si="10"/>
        <v>0</v>
      </c>
      <c r="M96" s="88">
        <f t="shared" si="11"/>
        <v>36.74</v>
      </c>
      <c r="N96" s="88">
        <f t="shared" si="12"/>
        <v>36.74</v>
      </c>
      <c r="O96" s="88"/>
    </row>
    <row r="97" spans="1:16" outlineLevel="1">
      <c r="A97" s="85">
        <v>120.5</v>
      </c>
      <c r="B97" s="86" t="s">
        <v>86</v>
      </c>
      <c r="C97" s="85" t="s">
        <v>152</v>
      </c>
      <c r="D97" s="87">
        <v>2</v>
      </c>
      <c r="E97" s="88">
        <v>0</v>
      </c>
      <c r="F97" s="88">
        <v>0</v>
      </c>
      <c r="G97" s="88">
        <v>0</v>
      </c>
      <c r="H97" s="88">
        <v>212.29</v>
      </c>
      <c r="I97" s="88">
        <f t="shared" si="7"/>
        <v>212.29</v>
      </c>
      <c r="J97" s="88">
        <f t="shared" si="8"/>
        <v>0</v>
      </c>
      <c r="K97" s="88">
        <f t="shared" si="9"/>
        <v>0</v>
      </c>
      <c r="L97" s="88">
        <f t="shared" si="10"/>
        <v>0</v>
      </c>
      <c r="M97" s="88">
        <f t="shared" si="11"/>
        <v>424.58</v>
      </c>
      <c r="N97" s="88">
        <f t="shared" si="12"/>
        <v>424.58</v>
      </c>
      <c r="O97" s="88"/>
    </row>
    <row r="98" spans="1:16" outlineLevel="1">
      <c r="A98" s="85">
        <v>120.6</v>
      </c>
      <c r="B98" s="86" t="s">
        <v>518</v>
      </c>
      <c r="C98" s="85" t="s">
        <v>152</v>
      </c>
      <c r="D98" s="87">
        <v>4</v>
      </c>
      <c r="E98" s="88">
        <v>0</v>
      </c>
      <c r="F98" s="88">
        <v>0</v>
      </c>
      <c r="G98" s="88">
        <v>0</v>
      </c>
      <c r="H98" s="88">
        <v>64.180000000000007</v>
      </c>
      <c r="I98" s="88">
        <f t="shared" si="7"/>
        <v>64.180000000000007</v>
      </c>
      <c r="J98" s="88">
        <f t="shared" si="8"/>
        <v>0</v>
      </c>
      <c r="K98" s="88">
        <f t="shared" si="9"/>
        <v>0</v>
      </c>
      <c r="L98" s="88">
        <f t="shared" si="10"/>
        <v>0</v>
      </c>
      <c r="M98" s="88">
        <f t="shared" si="11"/>
        <v>256.72000000000003</v>
      </c>
      <c r="N98" s="88">
        <f t="shared" si="12"/>
        <v>256.72000000000003</v>
      </c>
      <c r="O98" s="88"/>
    </row>
    <row r="99" spans="1:16" outlineLevel="1">
      <c r="A99" s="85">
        <v>120.7</v>
      </c>
      <c r="B99" s="86" t="s">
        <v>519</v>
      </c>
      <c r="C99" s="85" t="s">
        <v>152</v>
      </c>
      <c r="D99" s="87">
        <v>1</v>
      </c>
      <c r="E99" s="88">
        <v>0</v>
      </c>
      <c r="F99" s="88">
        <v>0</v>
      </c>
      <c r="G99" s="88">
        <v>0</v>
      </c>
      <c r="H99" s="88">
        <v>163.94</v>
      </c>
      <c r="I99" s="88">
        <f t="shared" si="7"/>
        <v>163.94</v>
      </c>
      <c r="J99" s="88">
        <f t="shared" si="8"/>
        <v>0</v>
      </c>
      <c r="K99" s="88">
        <f t="shared" si="9"/>
        <v>0</v>
      </c>
      <c r="L99" s="88">
        <f t="shared" si="10"/>
        <v>0</v>
      </c>
      <c r="M99" s="88">
        <f t="shared" si="11"/>
        <v>163.94</v>
      </c>
      <c r="N99" s="88">
        <f t="shared" si="12"/>
        <v>163.94</v>
      </c>
      <c r="O99" s="88"/>
    </row>
    <row r="100" spans="1:16" outlineLevel="1">
      <c r="A100" s="85">
        <v>120.8</v>
      </c>
      <c r="B100" s="86" t="s">
        <v>520</v>
      </c>
      <c r="C100" s="85" t="s">
        <v>152</v>
      </c>
      <c r="D100" s="87">
        <v>1</v>
      </c>
      <c r="E100" s="88">
        <v>0</v>
      </c>
      <c r="F100" s="88">
        <v>0</v>
      </c>
      <c r="G100" s="88">
        <v>0</v>
      </c>
      <c r="H100" s="88">
        <v>109.59</v>
      </c>
      <c r="I100" s="88">
        <f t="shared" si="7"/>
        <v>109.59</v>
      </c>
      <c r="J100" s="88">
        <f t="shared" si="8"/>
        <v>0</v>
      </c>
      <c r="K100" s="88">
        <f t="shared" si="9"/>
        <v>0</v>
      </c>
      <c r="L100" s="88">
        <f t="shared" si="10"/>
        <v>0</v>
      </c>
      <c r="M100" s="88">
        <f t="shared" si="11"/>
        <v>109.59</v>
      </c>
      <c r="N100" s="88">
        <f t="shared" si="12"/>
        <v>109.59</v>
      </c>
      <c r="O100" s="88"/>
    </row>
    <row r="101" spans="1:16" ht="16.5" outlineLevel="1" thickBot="1">
      <c r="A101" s="85">
        <v>120.9</v>
      </c>
      <c r="B101" s="86" t="s">
        <v>536</v>
      </c>
      <c r="C101" s="85" t="s">
        <v>139</v>
      </c>
      <c r="D101" s="87">
        <v>1</v>
      </c>
      <c r="E101" s="88">
        <v>0</v>
      </c>
      <c r="F101" s="88">
        <v>0</v>
      </c>
      <c r="G101" s="88">
        <v>0</v>
      </c>
      <c r="H101" s="88">
        <v>586</v>
      </c>
      <c r="I101" s="88">
        <f t="shared" si="7"/>
        <v>586</v>
      </c>
      <c r="J101" s="88">
        <f t="shared" si="8"/>
        <v>0</v>
      </c>
      <c r="K101" s="88">
        <f t="shared" si="9"/>
        <v>0</v>
      </c>
      <c r="L101" s="88">
        <f t="shared" si="10"/>
        <v>0</v>
      </c>
      <c r="M101" s="88">
        <f t="shared" si="11"/>
        <v>586</v>
      </c>
      <c r="N101" s="88">
        <f t="shared" si="12"/>
        <v>586</v>
      </c>
      <c r="O101" s="88"/>
    </row>
    <row r="102" spans="1:16" ht="16.5" thickBot="1">
      <c r="A102" s="81">
        <v>130</v>
      </c>
      <c r="B102" s="379" t="s">
        <v>158</v>
      </c>
      <c r="C102" s="380"/>
      <c r="D102" s="380"/>
      <c r="E102" s="380"/>
      <c r="F102" s="380"/>
      <c r="G102" s="380"/>
      <c r="H102" s="380"/>
      <c r="I102" s="380"/>
      <c r="J102" s="380"/>
      <c r="K102" s="380"/>
      <c r="L102" s="380"/>
      <c r="M102" s="381"/>
      <c r="N102" s="82">
        <f>SUM(N103)</f>
        <v>36.207599999999999</v>
      </c>
      <c r="O102" s="83"/>
      <c r="P102" s="84">
        <f>+N102/N104</f>
        <v>1.2534467960775002E-3</v>
      </c>
    </row>
    <row r="103" spans="1:16" ht="18" outlineLevel="1" thickBot="1">
      <c r="A103" s="85">
        <v>130.1</v>
      </c>
      <c r="B103" s="86" t="s">
        <v>159</v>
      </c>
      <c r="C103" s="85" t="s">
        <v>122</v>
      </c>
      <c r="D103" s="87">
        <v>69.63</v>
      </c>
      <c r="E103" s="88">
        <v>0.3</v>
      </c>
      <c r="F103" s="88">
        <v>0</v>
      </c>
      <c r="G103" s="88">
        <v>0.22</v>
      </c>
      <c r="H103" s="88">
        <v>0</v>
      </c>
      <c r="I103" s="88">
        <f t="shared" si="7"/>
        <v>0.52</v>
      </c>
      <c r="J103" s="88">
        <f t="shared" si="8"/>
        <v>20.888999999999999</v>
      </c>
      <c r="K103" s="88">
        <f t="shared" si="9"/>
        <v>0</v>
      </c>
      <c r="L103" s="88">
        <f t="shared" si="10"/>
        <v>15.318599999999998</v>
      </c>
      <c r="M103" s="88">
        <f t="shared" si="11"/>
        <v>0</v>
      </c>
      <c r="N103" s="88">
        <f t="shared" si="12"/>
        <v>36.207599999999999</v>
      </c>
      <c r="O103" s="88"/>
    </row>
    <row r="104" spans="1:16">
      <c r="A104" s="473"/>
      <c r="B104" s="476" t="s">
        <v>160</v>
      </c>
      <c r="C104" s="477"/>
      <c r="D104" s="477"/>
      <c r="E104" s="477"/>
      <c r="F104" s="477"/>
      <c r="G104" s="477"/>
      <c r="H104" s="477"/>
      <c r="I104" s="477"/>
      <c r="J104" s="477"/>
      <c r="K104" s="477"/>
      <c r="L104" s="477"/>
      <c r="M104" s="478"/>
      <c r="N104" s="187">
        <f>+N102+N92+N88+N85+N77+N71+N65+N60+N53+N45+N36+N31+N27</f>
        <v>28886.427500000002</v>
      </c>
      <c r="O104" s="97">
        <f>+E18</f>
        <v>20941.322199999999</v>
      </c>
      <c r="P104" s="98">
        <f>+SUM(P27:P102)</f>
        <v>1</v>
      </c>
    </row>
    <row r="105" spans="1:16">
      <c r="A105" s="474"/>
      <c r="B105" s="479" t="s">
        <v>701</v>
      </c>
      <c r="C105" s="480"/>
      <c r="D105" s="480"/>
      <c r="E105" s="480"/>
      <c r="F105" s="480"/>
      <c r="G105" s="480"/>
      <c r="H105" s="480"/>
      <c r="I105" s="480"/>
      <c r="J105" s="480"/>
      <c r="K105" s="480"/>
      <c r="L105" s="480"/>
      <c r="M105" s="481"/>
      <c r="N105" s="188">
        <f>N104*0.3</f>
        <v>8665.9282500000008</v>
      </c>
      <c r="O105" s="189">
        <f>O104*0.2</f>
        <v>4188.2644399999999</v>
      </c>
    </row>
    <row r="106" spans="1:16">
      <c r="A106" s="474"/>
      <c r="B106" s="479" t="s">
        <v>525</v>
      </c>
      <c r="C106" s="480"/>
      <c r="D106" s="480"/>
      <c r="E106" s="480"/>
      <c r="F106" s="480"/>
      <c r="G106" s="480"/>
      <c r="H106" s="480"/>
      <c r="I106" s="480"/>
      <c r="J106" s="480"/>
      <c r="K106" s="480"/>
      <c r="L106" s="480"/>
      <c r="M106" s="481"/>
      <c r="N106" s="188">
        <f>+N104+N105</f>
        <v>37552.355750000002</v>
      </c>
      <c r="O106" s="189">
        <f>+O104+O105</f>
        <v>25129.586639999998</v>
      </c>
    </row>
    <row r="107" spans="1:16">
      <c r="A107" s="474"/>
      <c r="B107" s="479" t="s">
        <v>702</v>
      </c>
      <c r="C107" s="480"/>
      <c r="D107" s="480"/>
      <c r="E107" s="480"/>
      <c r="F107" s="480"/>
      <c r="G107" s="480"/>
      <c r="H107" s="480"/>
      <c r="I107" s="480"/>
      <c r="J107" s="480"/>
      <c r="K107" s="480"/>
      <c r="L107" s="480"/>
      <c r="M107" s="481"/>
      <c r="N107" s="188">
        <f>0.25*N106</f>
        <v>9388.0889375000006</v>
      </c>
      <c r="O107" s="189">
        <f>0.01*O106</f>
        <v>251.29586639999999</v>
      </c>
    </row>
    <row r="108" spans="1:16" ht="16.5" thickBot="1">
      <c r="A108" s="475"/>
      <c r="B108" s="482" t="s">
        <v>526</v>
      </c>
      <c r="C108" s="483"/>
      <c r="D108" s="483"/>
      <c r="E108" s="483"/>
      <c r="F108" s="483"/>
      <c r="G108" s="483"/>
      <c r="H108" s="483"/>
      <c r="I108" s="483"/>
      <c r="J108" s="483"/>
      <c r="K108" s="483"/>
      <c r="L108" s="483"/>
      <c r="M108" s="484"/>
      <c r="N108" s="190">
        <f>+N106+N107</f>
        <v>46940.444687499999</v>
      </c>
      <c r="O108" s="191" t="e">
        <f>+O106+O107+#REF!</f>
        <v>#REF!</v>
      </c>
    </row>
    <row r="109" spans="1:16">
      <c r="A109" s="85"/>
      <c r="B109" s="99"/>
      <c r="C109" s="85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1:16">
      <c r="A110" s="85"/>
      <c r="B110" s="99"/>
      <c r="C110" s="85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1:16">
      <c r="A111" s="85"/>
      <c r="B111" s="99"/>
      <c r="C111" s="85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1:16">
      <c r="A112" s="85"/>
      <c r="B112" s="99"/>
      <c r="C112" s="85"/>
      <c r="D112" s="87"/>
      <c r="E112" s="100"/>
      <c r="F112" s="100"/>
      <c r="G112" s="100"/>
      <c r="H112" s="100"/>
      <c r="I112" s="88"/>
      <c r="J112" s="88"/>
      <c r="K112" s="88"/>
      <c r="L112" s="88"/>
      <c r="M112" s="88"/>
      <c r="N112" s="88"/>
      <c r="O112" s="88"/>
    </row>
    <row r="113" spans="1:15">
      <c r="A113" s="85"/>
      <c r="B113" s="99"/>
      <c r="C113" s="85"/>
      <c r="D113" s="87"/>
      <c r="E113" s="100"/>
      <c r="F113" s="100"/>
      <c r="G113" s="100"/>
      <c r="H113" s="100"/>
      <c r="I113" s="88"/>
      <c r="J113" s="88"/>
      <c r="K113" s="88"/>
      <c r="L113" s="88"/>
      <c r="M113" s="88"/>
      <c r="N113" s="88"/>
      <c r="O113" s="88"/>
    </row>
    <row r="114" spans="1:15">
      <c r="A114" s="85"/>
      <c r="B114" s="99"/>
      <c r="C114" s="85"/>
      <c r="D114" s="87"/>
      <c r="E114" s="100"/>
      <c r="F114" s="100"/>
      <c r="G114" s="100"/>
      <c r="H114" s="100"/>
      <c r="I114" s="88"/>
      <c r="J114" s="88"/>
      <c r="K114" s="88"/>
      <c r="L114" s="88"/>
      <c r="M114" s="88"/>
      <c r="N114" s="88"/>
      <c r="O114" s="88"/>
    </row>
    <row r="115" spans="1:15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5">
      <c r="A116" s="85"/>
      <c r="B116" s="99"/>
      <c r="C116" s="85"/>
      <c r="D116" s="87"/>
      <c r="E116" s="100"/>
      <c r="F116" s="100"/>
      <c r="G116" s="100"/>
      <c r="H116" s="100"/>
      <c r="I116" s="88"/>
      <c r="J116" s="88"/>
      <c r="K116" s="88"/>
      <c r="L116" s="88"/>
      <c r="M116" s="88"/>
      <c r="N116" s="88"/>
      <c r="O116" s="88"/>
    </row>
    <row r="117" spans="1:15">
      <c r="A117" s="85"/>
      <c r="B117" s="99"/>
      <c r="C117" s="85"/>
      <c r="D117" s="87"/>
      <c r="E117" s="100"/>
      <c r="F117" s="100"/>
      <c r="G117" s="100"/>
      <c r="H117" s="100"/>
      <c r="I117" s="88"/>
      <c r="J117" s="88"/>
      <c r="K117" s="88"/>
      <c r="L117" s="88"/>
      <c r="M117" s="88"/>
      <c r="N117" s="88"/>
      <c r="O117" s="88"/>
    </row>
    <row r="118" spans="1:15">
      <c r="A118" s="85"/>
      <c r="B118" s="99"/>
      <c r="C118" s="85"/>
      <c r="D118" s="87"/>
      <c r="E118" s="100"/>
      <c r="F118" s="100"/>
      <c r="G118" s="100"/>
      <c r="H118" s="100"/>
      <c r="I118" s="88"/>
      <c r="J118" s="88"/>
      <c r="K118" s="88"/>
      <c r="L118" s="88"/>
      <c r="M118" s="88"/>
      <c r="N118" s="88"/>
      <c r="O118" s="88"/>
    </row>
    <row r="119" spans="1:15">
      <c r="A119" s="85"/>
      <c r="B119" s="99"/>
      <c r="C119" s="85"/>
      <c r="D119" s="87"/>
      <c r="E119" s="100"/>
      <c r="F119" s="100"/>
      <c r="G119" s="100"/>
      <c r="H119" s="100"/>
      <c r="I119" s="88"/>
      <c r="J119" s="88"/>
      <c r="K119" s="88"/>
      <c r="L119" s="88"/>
      <c r="M119" s="88"/>
      <c r="N119" s="88"/>
      <c r="O119" s="88"/>
    </row>
    <row r="120" spans="1:15">
      <c r="A120" s="85"/>
      <c r="B120" s="99"/>
      <c r="C120" s="85"/>
      <c r="D120" s="87"/>
      <c r="E120" s="100"/>
      <c r="F120" s="100"/>
      <c r="G120" s="100"/>
      <c r="H120" s="100"/>
      <c r="I120" s="88"/>
      <c r="J120" s="88"/>
      <c r="K120" s="88"/>
      <c r="L120" s="88"/>
      <c r="M120" s="88"/>
      <c r="N120" s="88"/>
      <c r="O120" s="88"/>
    </row>
    <row r="121" spans="1:15">
      <c r="A121" s="85"/>
      <c r="B121" s="99"/>
      <c r="C121" s="85"/>
      <c r="D121" s="87"/>
      <c r="E121" s="100"/>
      <c r="F121" s="100"/>
      <c r="G121" s="100"/>
      <c r="H121" s="100"/>
      <c r="I121" s="88"/>
      <c r="J121" s="88"/>
      <c r="K121" s="88"/>
      <c r="L121" s="88"/>
      <c r="M121" s="88"/>
      <c r="N121" s="88"/>
      <c r="O121" s="88"/>
    </row>
    <row r="122" spans="1:15">
      <c r="A122" s="85"/>
      <c r="B122" s="99"/>
      <c r="C122" s="85"/>
      <c r="D122" s="87"/>
      <c r="E122" s="100"/>
      <c r="F122" s="100"/>
      <c r="G122" s="100"/>
      <c r="H122" s="100"/>
      <c r="I122" s="88"/>
      <c r="J122" s="88"/>
      <c r="K122" s="88"/>
      <c r="L122" s="88"/>
      <c r="M122" s="88"/>
      <c r="N122" s="88"/>
      <c r="O122" s="88"/>
    </row>
    <row r="123" spans="1:15">
      <c r="A123" s="85"/>
      <c r="B123" s="99"/>
      <c r="C123" s="85"/>
      <c r="D123" s="87"/>
      <c r="E123" s="100"/>
      <c r="F123" s="100"/>
      <c r="G123" s="100"/>
      <c r="H123" s="100"/>
      <c r="I123" s="88"/>
      <c r="J123" s="88"/>
      <c r="K123" s="88"/>
      <c r="L123" s="88"/>
      <c r="M123" s="88"/>
      <c r="N123" s="88"/>
      <c r="O123" s="88"/>
    </row>
    <row r="124" spans="1:15">
      <c r="A124" s="85"/>
      <c r="B124" s="99"/>
      <c r="C124" s="85"/>
      <c r="D124" s="87"/>
      <c r="E124" s="100"/>
      <c r="F124" s="100"/>
      <c r="G124" s="100"/>
      <c r="H124" s="100"/>
      <c r="I124" s="88"/>
      <c r="J124" s="88"/>
      <c r="K124" s="88"/>
      <c r="L124" s="88"/>
      <c r="M124" s="88"/>
      <c r="N124" s="88"/>
      <c r="O124" s="88"/>
    </row>
    <row r="125" spans="1:15">
      <c r="A125" s="85"/>
      <c r="B125" s="99"/>
      <c r="C125" s="85"/>
      <c r="D125" s="87"/>
      <c r="E125" s="100"/>
      <c r="F125" s="100"/>
      <c r="G125" s="100"/>
      <c r="H125" s="100"/>
      <c r="I125" s="88"/>
      <c r="J125" s="88"/>
      <c r="K125" s="88"/>
      <c r="L125" s="88"/>
      <c r="M125" s="88"/>
      <c r="N125" s="88"/>
      <c r="O125" s="88"/>
    </row>
    <row r="126" spans="1:15">
      <c r="A126" s="85"/>
      <c r="B126" s="99"/>
      <c r="C126" s="85"/>
      <c r="D126" s="87"/>
      <c r="E126" s="100"/>
      <c r="F126" s="100"/>
      <c r="G126" s="100"/>
      <c r="H126" s="100"/>
      <c r="I126" s="88"/>
      <c r="J126" s="88"/>
      <c r="K126" s="88"/>
      <c r="L126" s="88"/>
      <c r="M126" s="88"/>
      <c r="N126" s="88"/>
      <c r="O126" s="88"/>
    </row>
    <row r="127" spans="1:15">
      <c r="A127" s="85"/>
      <c r="B127" s="99"/>
      <c r="C127" s="85"/>
      <c r="D127" s="87"/>
      <c r="E127" s="100"/>
      <c r="F127" s="100"/>
      <c r="G127" s="100"/>
      <c r="H127" s="100"/>
      <c r="I127" s="88"/>
      <c r="J127" s="88"/>
      <c r="K127" s="88"/>
      <c r="L127" s="88"/>
      <c r="M127" s="88"/>
      <c r="N127" s="88"/>
      <c r="O127" s="88"/>
    </row>
    <row r="128" spans="1:15">
      <c r="A128" s="85"/>
      <c r="B128" s="99"/>
      <c r="C128" s="85"/>
      <c r="D128" s="87"/>
      <c r="E128" s="100"/>
      <c r="F128" s="100"/>
      <c r="G128" s="100"/>
      <c r="H128" s="100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100"/>
      <c r="F129" s="100"/>
      <c r="G129" s="100"/>
      <c r="H129" s="100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100"/>
      <c r="F130" s="100"/>
      <c r="G130" s="100"/>
      <c r="H130" s="100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</sheetData>
  <mergeCells count="40">
    <mergeCell ref="B92:M92"/>
    <mergeCell ref="B102:M102"/>
    <mergeCell ref="A104:A108"/>
    <mergeCell ref="B104:M104"/>
    <mergeCell ref="B105:M105"/>
    <mergeCell ref="B106:M106"/>
    <mergeCell ref="B107:M107"/>
    <mergeCell ref="B108:M108"/>
    <mergeCell ref="B88:M88"/>
    <mergeCell ref="A26:N26"/>
    <mergeCell ref="B27:M27"/>
    <mergeCell ref="B31:M31"/>
    <mergeCell ref="B36:M36"/>
    <mergeCell ref="B45:M45"/>
    <mergeCell ref="B53:M53"/>
    <mergeCell ref="B60:M60"/>
    <mergeCell ref="B65:M65"/>
    <mergeCell ref="B71:M71"/>
    <mergeCell ref="B77:M77"/>
    <mergeCell ref="B85:M85"/>
    <mergeCell ref="A23:N23"/>
    <mergeCell ref="A24:A25"/>
    <mergeCell ref="B24:B25"/>
    <mergeCell ref="C24:C25"/>
    <mergeCell ref="D24:D25"/>
    <mergeCell ref="E24:I24"/>
    <mergeCell ref="J24:N24"/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9"/>
  <sheetViews>
    <sheetView showGridLines="0" topLeftCell="A100" zoomScale="90" zoomScaleNormal="90" workbookViewId="0">
      <selection activeCell="N109" sqref="N109"/>
    </sheetView>
  </sheetViews>
  <sheetFormatPr baseColWidth="10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2" t="s">
        <v>89</v>
      </c>
      <c r="B1" s="342"/>
      <c r="C1" s="342"/>
      <c r="D1" s="342"/>
      <c r="E1" s="342"/>
      <c r="F1" s="342"/>
      <c r="G1" s="342"/>
      <c r="H1" s="342"/>
      <c r="I1" s="342"/>
      <c r="J1" s="342"/>
      <c r="K1" s="342"/>
      <c r="L1" s="342"/>
      <c r="M1" s="342"/>
      <c r="N1" s="342"/>
      <c r="O1" s="52"/>
    </row>
    <row r="2" spans="1:15" ht="21">
      <c r="A2" s="378" t="s">
        <v>537</v>
      </c>
      <c r="B2" s="378"/>
      <c r="C2" s="378"/>
      <c r="D2" s="378"/>
      <c r="E2" s="378"/>
      <c r="F2" s="378"/>
      <c r="G2" s="378"/>
      <c r="H2" s="378"/>
      <c r="I2" s="378"/>
      <c r="J2" s="378"/>
      <c r="K2" s="378"/>
      <c r="L2" s="378"/>
      <c r="M2" s="378"/>
      <c r="N2" s="378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66" t="s">
        <v>92</v>
      </c>
      <c r="B16" s="367"/>
      <c r="C16" s="367"/>
      <c r="D16" s="367"/>
      <c r="E16" s="367"/>
      <c r="F16" s="368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70" t="s">
        <v>99</v>
      </c>
      <c r="B17" s="470"/>
      <c r="C17" s="470"/>
      <c r="D17" s="470"/>
      <c r="E17" s="471">
        <f>+N105</f>
        <v>31024.291699999998</v>
      </c>
      <c r="F17" s="471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78" t="s">
        <v>100</v>
      </c>
      <c r="B18" s="378"/>
      <c r="C18" s="378"/>
      <c r="D18" s="378"/>
      <c r="E18" s="338">
        <f>+N45+N53+N65+N77+N88+N92</f>
        <v>22368.421199999997</v>
      </c>
      <c r="F18" s="338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66" t="s">
        <v>459</v>
      </c>
      <c r="B19" s="367"/>
      <c r="C19" s="367"/>
      <c r="D19" s="367"/>
      <c r="E19" s="367"/>
      <c r="F19" s="368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70" t="s">
        <v>99</v>
      </c>
      <c r="B20" s="470"/>
      <c r="C20" s="470"/>
      <c r="D20" s="470"/>
      <c r="E20" s="471">
        <f>+N109</f>
        <v>50414.474012499995</v>
      </c>
      <c r="F20" s="471"/>
      <c r="G20" s="53"/>
      <c r="H20" s="53">
        <v>29789.29</v>
      </c>
      <c r="I20" s="53"/>
      <c r="J20" s="53"/>
      <c r="K20" s="53"/>
      <c r="L20" s="53"/>
      <c r="M20" s="53"/>
      <c r="N20" s="53"/>
      <c r="O20" s="53"/>
    </row>
    <row r="21" spans="1:16" ht="21">
      <c r="A21" s="378" t="s">
        <v>100</v>
      </c>
      <c r="B21" s="378"/>
      <c r="C21" s="378"/>
      <c r="D21" s="378"/>
      <c r="E21" s="472" t="e">
        <f>+O109</f>
        <v>#REF!</v>
      </c>
      <c r="F21" s="472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78"/>
      <c r="B22" s="378"/>
      <c r="C22" s="378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66" t="s">
        <v>107</v>
      </c>
      <c r="B23" s="367"/>
      <c r="C23" s="367"/>
      <c r="D23" s="367"/>
      <c r="E23" s="367"/>
      <c r="F23" s="367"/>
      <c r="G23" s="367"/>
      <c r="H23" s="367"/>
      <c r="I23" s="367"/>
      <c r="J23" s="367"/>
      <c r="K23" s="367"/>
      <c r="L23" s="367"/>
      <c r="M23" s="367"/>
      <c r="N23" s="368"/>
      <c r="O23" s="73"/>
    </row>
    <row r="24" spans="1:16">
      <c r="A24" s="369" t="s">
        <v>108</v>
      </c>
      <c r="B24" s="371" t="s">
        <v>109</v>
      </c>
      <c r="C24" s="371" t="s">
        <v>110</v>
      </c>
      <c r="D24" s="373" t="s">
        <v>111</v>
      </c>
      <c r="E24" s="375" t="s">
        <v>112</v>
      </c>
      <c r="F24" s="376"/>
      <c r="G24" s="376"/>
      <c r="H24" s="376"/>
      <c r="I24" s="376"/>
      <c r="J24" s="369" t="s">
        <v>113</v>
      </c>
      <c r="K24" s="371"/>
      <c r="L24" s="371"/>
      <c r="M24" s="371"/>
      <c r="N24" s="377"/>
      <c r="O24" s="74"/>
    </row>
    <row r="25" spans="1:16" ht="26.25" thickBot="1">
      <c r="A25" s="370"/>
      <c r="B25" s="372"/>
      <c r="C25" s="372"/>
      <c r="D25" s="374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82"/>
      <c r="B26" s="383"/>
      <c r="C26" s="383"/>
      <c r="D26" s="383"/>
      <c r="E26" s="383"/>
      <c r="F26" s="383"/>
      <c r="G26" s="383"/>
      <c r="H26" s="383"/>
      <c r="I26" s="383"/>
      <c r="J26" s="383"/>
      <c r="K26" s="383"/>
      <c r="L26" s="383"/>
      <c r="M26" s="383"/>
      <c r="N26" s="384"/>
      <c r="O26" s="80"/>
    </row>
    <row r="27" spans="1:16" ht="16.5" thickBot="1">
      <c r="A27" s="81">
        <v>10</v>
      </c>
      <c r="B27" s="379" t="s">
        <v>120</v>
      </c>
      <c r="C27" s="380"/>
      <c r="D27" s="380"/>
      <c r="E27" s="380"/>
      <c r="F27" s="380"/>
      <c r="G27" s="380"/>
      <c r="H27" s="380"/>
      <c r="I27" s="380"/>
      <c r="J27" s="380"/>
      <c r="K27" s="380"/>
      <c r="L27" s="380"/>
      <c r="M27" s="381"/>
      <c r="N27" s="82">
        <f>+SUM(N28:N30)</f>
        <v>454.54700000000003</v>
      </c>
      <c r="O27" s="83"/>
      <c r="P27" s="84">
        <f>+N27/N105</f>
        <v>1.4651325625590352E-2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78.55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23.564999999999998</v>
      </c>
      <c r="K28" s="88">
        <f>+F28*D28</f>
        <v>0</v>
      </c>
      <c r="L28" s="88">
        <f>+G28*D28</f>
        <v>17.280999999999999</v>
      </c>
      <c r="M28" s="88">
        <f>+H28*D28</f>
        <v>0</v>
      </c>
      <c r="N28" s="88">
        <f>+I28*D28</f>
        <v>40.845999999999997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78.55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87" si="0">+E29+F29+G29+H29</f>
        <v>0.62</v>
      </c>
      <c r="J29" s="88">
        <f t="shared" ref="J29:J87" si="1">+E29*D29</f>
        <v>27.492499999999996</v>
      </c>
      <c r="K29" s="88">
        <f t="shared" ref="K29:K87" si="2">+F29*D29</f>
        <v>11.782499999999999</v>
      </c>
      <c r="L29" s="88">
        <f t="shared" ref="L29:L87" si="3">+G29*D29</f>
        <v>9.4260000000000002</v>
      </c>
      <c r="M29" s="88">
        <f t="shared" ref="M29:M87" si="4">+H29*D29</f>
        <v>0</v>
      </c>
      <c r="N29" s="88">
        <f t="shared" ref="N29:N87" si="5">+I29*D29</f>
        <v>48.701000000000001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79" t="s">
        <v>124</v>
      </c>
      <c r="C31" s="380"/>
      <c r="D31" s="380"/>
      <c r="E31" s="380"/>
      <c r="F31" s="380"/>
      <c r="G31" s="380"/>
      <c r="H31" s="380"/>
      <c r="I31" s="380"/>
      <c r="J31" s="380"/>
      <c r="K31" s="380"/>
      <c r="L31" s="380"/>
      <c r="M31" s="381"/>
      <c r="N31" s="82">
        <f>+N32+N33+N34+N35</f>
        <v>704.024</v>
      </c>
      <c r="O31" s="83"/>
      <c r="P31" s="84">
        <f>+N31/N105</f>
        <v>2.2692669563830849E-2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23.57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25.927000000000003</v>
      </c>
      <c r="K32" s="88">
        <f t="shared" si="2"/>
        <v>0</v>
      </c>
      <c r="L32" s="88">
        <f t="shared" si="3"/>
        <v>16.498999999999999</v>
      </c>
      <c r="M32" s="88">
        <f t="shared" si="4"/>
        <v>0</v>
      </c>
      <c r="N32" s="88">
        <f t="shared" si="5"/>
        <v>42.426000000000002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39.28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39.28</v>
      </c>
      <c r="K33" s="88">
        <f t="shared" si="2"/>
        <v>39.28</v>
      </c>
      <c r="L33" s="88">
        <f t="shared" si="3"/>
        <v>33.387999999999998</v>
      </c>
      <c r="M33" s="88">
        <f t="shared" si="4"/>
        <v>0</v>
      </c>
      <c r="N33" s="88">
        <f t="shared" si="5"/>
        <v>111.94800000000001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29.93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59.86</v>
      </c>
      <c r="K34" s="88">
        <f t="shared" si="2"/>
        <v>0</v>
      </c>
      <c r="L34" s="88">
        <f t="shared" si="3"/>
        <v>89.789999999999992</v>
      </c>
      <c r="M34" s="88">
        <f t="shared" si="4"/>
        <v>0</v>
      </c>
      <c r="N34" s="88">
        <f t="shared" si="5"/>
        <v>149.65</v>
      </c>
      <c r="O34" s="88"/>
    </row>
    <row r="35" spans="1:17" ht="16.5" outlineLevel="1" thickBot="1">
      <c r="A35" s="85">
        <v>20.399999999999999</v>
      </c>
      <c r="B35" s="90" t="s">
        <v>535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79" t="s">
        <v>6</v>
      </c>
      <c r="C36" s="380"/>
      <c r="D36" s="380"/>
      <c r="E36" s="380"/>
      <c r="F36" s="380"/>
      <c r="G36" s="380"/>
      <c r="H36" s="380"/>
      <c r="I36" s="380"/>
      <c r="J36" s="380"/>
      <c r="K36" s="380"/>
      <c r="L36" s="380"/>
      <c r="M36" s="381"/>
      <c r="N36" s="82">
        <f>SUM(N37:N44)</f>
        <v>4277.7220000000007</v>
      </c>
      <c r="O36" s="83"/>
      <c r="P36" s="84">
        <f>+N36/N105</f>
        <v>0.13788298670489876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19.98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70.929000000000002</v>
      </c>
      <c r="K37" s="88">
        <f t="shared" si="2"/>
        <v>0</v>
      </c>
      <c r="L37" s="88">
        <f t="shared" si="3"/>
        <v>12.987</v>
      </c>
      <c r="M37" s="88">
        <f t="shared" si="4"/>
        <v>0</v>
      </c>
      <c r="N37" s="88">
        <f t="shared" si="5"/>
        <v>83.916000000000011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7.49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33.704999999999998</v>
      </c>
      <c r="K38" s="88">
        <f t="shared" si="2"/>
        <v>24.342500000000001</v>
      </c>
      <c r="L38" s="88">
        <f t="shared" si="3"/>
        <v>16.852499999999999</v>
      </c>
      <c r="M38" s="88">
        <f t="shared" si="4"/>
        <v>0</v>
      </c>
      <c r="N38" s="88">
        <f t="shared" si="5"/>
        <v>74.900000000000006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25.37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50.74</v>
      </c>
      <c r="K39" s="88">
        <f t="shared" si="2"/>
        <v>0</v>
      </c>
      <c r="L39" s="88">
        <f t="shared" si="3"/>
        <v>76.11</v>
      </c>
      <c r="M39" s="88">
        <f t="shared" si="4"/>
        <v>0</v>
      </c>
      <c r="N39" s="88">
        <f t="shared" si="5"/>
        <v>126.85000000000001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1760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352</v>
      </c>
      <c r="K40" s="88">
        <f t="shared" si="2"/>
        <v>528</v>
      </c>
      <c r="L40" s="88">
        <f t="shared" si="3"/>
        <v>123.20000000000002</v>
      </c>
      <c r="M40" s="88">
        <f t="shared" si="4"/>
        <v>0</v>
      </c>
      <c r="N40" s="88">
        <f t="shared" si="5"/>
        <v>1003.2000000000002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9.74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158.27500000000001</v>
      </c>
      <c r="K41" s="88">
        <f t="shared" si="2"/>
        <v>1176.105</v>
      </c>
      <c r="L41" s="88">
        <f t="shared" si="3"/>
        <v>306.81</v>
      </c>
      <c r="M41" s="88">
        <f t="shared" si="4"/>
        <v>0</v>
      </c>
      <c r="N41" s="88">
        <f t="shared" si="5"/>
        <v>1641.19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41.63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281.0025</v>
      </c>
      <c r="K43" s="88">
        <f t="shared" si="2"/>
        <v>393.40350000000001</v>
      </c>
      <c r="L43" s="88">
        <f t="shared" si="3"/>
        <v>83.26</v>
      </c>
      <c r="M43" s="88">
        <f t="shared" si="4"/>
        <v>0</v>
      </c>
      <c r="N43" s="88">
        <f t="shared" si="5"/>
        <v>757.66600000000005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79" t="s">
        <v>8</v>
      </c>
      <c r="C45" s="380"/>
      <c r="D45" s="380"/>
      <c r="E45" s="380"/>
      <c r="F45" s="380"/>
      <c r="G45" s="380"/>
      <c r="H45" s="380"/>
      <c r="I45" s="380"/>
      <c r="J45" s="380"/>
      <c r="K45" s="380"/>
      <c r="L45" s="380"/>
      <c r="M45" s="381"/>
      <c r="N45" s="82">
        <f>SUM(N46:N52)</f>
        <v>8615.0463999999993</v>
      </c>
      <c r="O45" s="83"/>
      <c r="P45" s="84">
        <f>+N45/N105</f>
        <v>0.27768712605290519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Urbanas'!Q319</f>
        <v>1561.9999999999998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1171.4999999999998</v>
      </c>
      <c r="K46" s="88">
        <f t="shared" si="2"/>
        <v>1561.9999999999998</v>
      </c>
      <c r="L46" s="88">
        <f t="shared" si="3"/>
        <v>390.49999999999994</v>
      </c>
      <c r="M46" s="88">
        <f t="shared" si="4"/>
        <v>0</v>
      </c>
      <c r="N46" s="88">
        <f t="shared" si="5"/>
        <v>3123.9999999999995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383.15</v>
      </c>
      <c r="G47" s="88">
        <v>74.25</v>
      </c>
      <c r="H47" s="88">
        <v>0</v>
      </c>
      <c r="I47" s="88">
        <f t="shared" si="0"/>
        <v>457.4</v>
      </c>
      <c r="J47" s="88">
        <f t="shared" si="1"/>
        <v>0</v>
      </c>
      <c r="K47" s="88">
        <f t="shared" si="2"/>
        <v>383.15</v>
      </c>
      <c r="L47" s="88">
        <f t="shared" si="3"/>
        <v>74.25</v>
      </c>
      <c r="M47" s="88">
        <f t="shared" si="4"/>
        <v>0</v>
      </c>
      <c r="N47" s="88">
        <f t="shared" si="5"/>
        <v>457.4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1561.9999999999998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312.39999999999998</v>
      </c>
      <c r="K48" s="88">
        <f t="shared" si="2"/>
        <v>78.099999999999994</v>
      </c>
      <c r="L48" s="88">
        <f t="shared" si="3"/>
        <v>124.95999999999998</v>
      </c>
      <c r="M48" s="88">
        <f t="shared" si="4"/>
        <v>0</v>
      </c>
      <c r="N48" s="88">
        <f t="shared" si="5"/>
        <v>515.45999999999992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111.85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615.17499999999995</v>
      </c>
      <c r="K49" s="88">
        <f t="shared" si="2"/>
        <v>1729.201</v>
      </c>
      <c r="L49" s="88">
        <f t="shared" si="3"/>
        <v>223.7</v>
      </c>
      <c r="M49" s="88">
        <f t="shared" si="4"/>
        <v>0</v>
      </c>
      <c r="N49" s="88">
        <f t="shared" si="5"/>
        <v>2568.076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119.76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1017.96</v>
      </c>
      <c r="N50" s="88">
        <f t="shared" si="5"/>
        <v>1017.96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532.92999999999995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213.172</v>
      </c>
      <c r="K52" s="88">
        <f t="shared" si="2"/>
        <v>399.69749999999999</v>
      </c>
      <c r="L52" s="88">
        <f t="shared" si="3"/>
        <v>69.280900000000003</v>
      </c>
      <c r="M52" s="88">
        <f t="shared" si="4"/>
        <v>0</v>
      </c>
      <c r="N52" s="88">
        <f t="shared" si="5"/>
        <v>682.15039999999988</v>
      </c>
      <c r="O52" s="88"/>
    </row>
    <row r="53" spans="1:16" ht="16.5" thickBot="1">
      <c r="A53" s="81">
        <v>50</v>
      </c>
      <c r="B53" s="379" t="s">
        <v>473</v>
      </c>
      <c r="C53" s="380"/>
      <c r="D53" s="380"/>
      <c r="E53" s="380"/>
      <c r="F53" s="380"/>
      <c r="G53" s="380"/>
      <c r="H53" s="380"/>
      <c r="I53" s="380"/>
      <c r="J53" s="380"/>
      <c r="K53" s="380"/>
      <c r="L53" s="380"/>
      <c r="M53" s="381"/>
      <c r="N53" s="82">
        <f>SUM(N54:N59)</f>
        <v>5261.6367999999993</v>
      </c>
      <c r="O53" s="83"/>
      <c r="P53" s="84">
        <f>+N53/N105</f>
        <v>0.16959732234596026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ref="I54" si="6">+E54+F54+G54+H54</f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Urbanas'!Q400+'Wood Urbanas'!Q404</f>
        <v>364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273</v>
      </c>
      <c r="K55" s="88">
        <f t="shared" si="2"/>
        <v>364</v>
      </c>
      <c r="L55" s="88">
        <f t="shared" si="3"/>
        <v>91</v>
      </c>
      <c r="M55" s="88">
        <f t="shared" si="4"/>
        <v>0</v>
      </c>
      <c r="N55" s="88">
        <f t="shared" si="5"/>
        <v>728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Urbanas'!Q401+'Wood Urbanas'!Q402+'Wood Urbanas'!Q403+'Wood Urbanas'!Q405+'Wood Urbanas'!Q406+'Wood Urbanas'!Q407</f>
        <v>227.5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170.625</v>
      </c>
      <c r="K56" s="88">
        <f t="shared" si="2"/>
        <v>227.5</v>
      </c>
      <c r="L56" s="88">
        <f t="shared" si="3"/>
        <v>56.875</v>
      </c>
      <c r="M56" s="88">
        <f t="shared" si="4"/>
        <v>0</v>
      </c>
      <c r="N56" s="88">
        <f t="shared" si="5"/>
        <v>455</v>
      </c>
      <c r="O56" s="88"/>
    </row>
    <row r="57" spans="1:16" outlineLevel="1">
      <c r="A57" s="85">
        <v>50.4</v>
      </c>
      <c r="B57" s="86" t="s">
        <v>476</v>
      </c>
      <c r="C57" s="85"/>
      <c r="D57" s="87"/>
      <c r="E57" s="88">
        <v>0</v>
      </c>
      <c r="F57" s="88">
        <v>0</v>
      </c>
      <c r="G57" s="88">
        <v>0</v>
      </c>
      <c r="H57" s="88">
        <v>0</v>
      </c>
      <c r="I57" s="88">
        <f t="shared" si="0"/>
        <v>0</v>
      </c>
      <c r="J57" s="88">
        <f t="shared" si="1"/>
        <v>0</v>
      </c>
      <c r="K57" s="88">
        <f t="shared" si="2"/>
        <v>0</v>
      </c>
      <c r="L57" s="88">
        <f t="shared" si="3"/>
        <v>0</v>
      </c>
      <c r="M57" s="88">
        <f t="shared" si="4"/>
        <v>0</v>
      </c>
      <c r="N57" s="88">
        <f t="shared" si="5"/>
        <v>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73.099999999999994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621.34999999999991</v>
      </c>
      <c r="K58" s="88">
        <f t="shared" si="2"/>
        <v>2773.4139999999998</v>
      </c>
      <c r="L58" s="88">
        <f t="shared" si="3"/>
        <v>255.84999999999997</v>
      </c>
      <c r="M58" s="88">
        <f t="shared" si="4"/>
        <v>0</v>
      </c>
      <c r="N58" s="88">
        <f t="shared" si="5"/>
        <v>3650.6139999999996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7.43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48.295000000000002</v>
      </c>
      <c r="K59" s="88">
        <f t="shared" si="2"/>
        <v>114.8678</v>
      </c>
      <c r="L59" s="88">
        <f t="shared" si="3"/>
        <v>14.86</v>
      </c>
      <c r="M59" s="88">
        <f t="shared" si="4"/>
        <v>0</v>
      </c>
      <c r="N59" s="88">
        <f t="shared" si="5"/>
        <v>178.02279999999999</v>
      </c>
      <c r="O59" s="88"/>
    </row>
    <row r="60" spans="1:16" ht="16.5" thickBot="1">
      <c r="A60" s="81">
        <v>60</v>
      </c>
      <c r="B60" s="379" t="s">
        <v>7</v>
      </c>
      <c r="C60" s="380"/>
      <c r="D60" s="380"/>
      <c r="E60" s="380"/>
      <c r="F60" s="380"/>
      <c r="G60" s="380"/>
      <c r="H60" s="380"/>
      <c r="I60" s="380"/>
      <c r="J60" s="380"/>
      <c r="K60" s="380"/>
      <c r="L60" s="380"/>
      <c r="M60" s="381"/>
      <c r="N60" s="82">
        <f>SUM(N61:N64)</f>
        <v>2215.1765</v>
      </c>
      <c r="O60" s="83"/>
      <c r="P60" s="84">
        <f>+N60/N105</f>
        <v>7.1401356118631396E-2</v>
      </c>
    </row>
    <row r="61" spans="1:16" ht="17.25" outlineLevel="1">
      <c r="A61" s="85">
        <v>60.1</v>
      </c>
      <c r="B61" s="90" t="s">
        <v>485</v>
      </c>
      <c r="C61" s="85" t="s">
        <v>122</v>
      </c>
      <c r="D61" s="87">
        <v>52.37</v>
      </c>
      <c r="E61" s="88">
        <v>5.2</v>
      </c>
      <c r="F61" s="88">
        <v>6</v>
      </c>
      <c r="G61" s="88">
        <v>1.75</v>
      </c>
      <c r="H61" s="88">
        <v>0</v>
      </c>
      <c r="I61" s="88">
        <f t="shared" si="0"/>
        <v>12.95</v>
      </c>
      <c r="J61" s="88">
        <f t="shared" si="1"/>
        <v>272.32400000000001</v>
      </c>
      <c r="K61" s="88">
        <f t="shared" si="2"/>
        <v>314.21999999999997</v>
      </c>
      <c r="L61" s="88">
        <f t="shared" si="3"/>
        <v>91.647499999999994</v>
      </c>
      <c r="M61" s="88">
        <f t="shared" si="4"/>
        <v>0</v>
      </c>
      <c r="N61" s="88">
        <f t="shared" si="5"/>
        <v>678.19149999999991</v>
      </c>
      <c r="O61" s="88"/>
    </row>
    <row r="62" spans="1:16" ht="30" outlineLevel="1">
      <c r="A62" s="85">
        <v>60.2</v>
      </c>
      <c r="B62" s="90" t="s">
        <v>486</v>
      </c>
      <c r="C62" s="85" t="s">
        <v>122</v>
      </c>
      <c r="D62" s="87">
        <v>52.37</v>
      </c>
      <c r="E62" s="88">
        <v>1.5</v>
      </c>
      <c r="F62" s="88">
        <v>2.5</v>
      </c>
      <c r="G62" s="88">
        <v>1.25</v>
      </c>
      <c r="H62" s="88">
        <v>0</v>
      </c>
      <c r="I62" s="88">
        <f t="shared" si="0"/>
        <v>5.25</v>
      </c>
      <c r="J62" s="88">
        <f t="shared" si="1"/>
        <v>78.554999999999993</v>
      </c>
      <c r="K62" s="88">
        <f t="shared" si="2"/>
        <v>130.92499999999998</v>
      </c>
      <c r="L62" s="88">
        <f t="shared" si="3"/>
        <v>65.462499999999991</v>
      </c>
      <c r="M62" s="88">
        <f t="shared" si="4"/>
        <v>0</v>
      </c>
      <c r="N62" s="88">
        <f t="shared" si="5"/>
        <v>274.9425</v>
      </c>
      <c r="O62" s="88"/>
    </row>
    <row r="63" spans="1:16" ht="30" outlineLevel="1">
      <c r="A63" s="85">
        <v>60.3</v>
      </c>
      <c r="B63" s="90" t="s">
        <v>149</v>
      </c>
      <c r="C63" s="85" t="s">
        <v>122</v>
      </c>
      <c r="D63" s="87">
        <v>52.37</v>
      </c>
      <c r="E63" s="88">
        <v>5.5</v>
      </c>
      <c r="F63" s="88">
        <v>11</v>
      </c>
      <c r="G63" s="88">
        <v>1.25</v>
      </c>
      <c r="H63" s="88">
        <v>0</v>
      </c>
      <c r="I63" s="88">
        <f t="shared" si="0"/>
        <v>17.75</v>
      </c>
      <c r="J63" s="88">
        <f t="shared" si="1"/>
        <v>288.03499999999997</v>
      </c>
      <c r="K63" s="88">
        <f t="shared" si="2"/>
        <v>576.06999999999994</v>
      </c>
      <c r="L63" s="88">
        <f t="shared" si="3"/>
        <v>65.462499999999991</v>
      </c>
      <c r="M63" s="88">
        <f t="shared" si="4"/>
        <v>0</v>
      </c>
      <c r="N63" s="88">
        <f t="shared" si="5"/>
        <v>929.5675</v>
      </c>
      <c r="O63" s="88"/>
    </row>
    <row r="64" spans="1:16" ht="16.5" outlineLevel="1" thickBot="1">
      <c r="A64" s="85">
        <v>60.4</v>
      </c>
      <c r="B64" s="86" t="s">
        <v>488</v>
      </c>
      <c r="C64" s="85" t="s">
        <v>466</v>
      </c>
      <c r="D64" s="87">
        <v>51.15</v>
      </c>
      <c r="E64" s="88">
        <v>2.25</v>
      </c>
      <c r="F64" s="88">
        <v>3.75</v>
      </c>
      <c r="G64" s="88">
        <v>0.5</v>
      </c>
      <c r="H64" s="88">
        <v>0</v>
      </c>
      <c r="I64" s="88">
        <f t="shared" si="0"/>
        <v>6.5</v>
      </c>
      <c r="J64" s="88">
        <f t="shared" si="1"/>
        <v>115.08749999999999</v>
      </c>
      <c r="K64" s="88">
        <f t="shared" si="2"/>
        <v>191.8125</v>
      </c>
      <c r="L64" s="88">
        <f t="shared" si="3"/>
        <v>25.574999999999999</v>
      </c>
      <c r="M64" s="88">
        <f t="shared" si="4"/>
        <v>0</v>
      </c>
      <c r="N64" s="88">
        <f t="shared" si="5"/>
        <v>332.47499999999997</v>
      </c>
      <c r="O64" s="88"/>
    </row>
    <row r="65" spans="1:16" ht="16.5" thickBot="1">
      <c r="A65" s="81">
        <v>70</v>
      </c>
      <c r="B65" s="379" t="s">
        <v>150</v>
      </c>
      <c r="C65" s="380"/>
      <c r="D65" s="380"/>
      <c r="E65" s="380"/>
      <c r="F65" s="380"/>
      <c r="G65" s="380"/>
      <c r="H65" s="380"/>
      <c r="I65" s="380"/>
      <c r="J65" s="380"/>
      <c r="K65" s="380"/>
      <c r="L65" s="380"/>
      <c r="M65" s="381"/>
      <c r="N65" s="82">
        <f>SUM(N66:N70)</f>
        <v>1380</v>
      </c>
      <c r="O65" s="83"/>
      <c r="P65" s="84">
        <f>+N65/N105</f>
        <v>4.448127336296287E-2</v>
      </c>
    </row>
    <row r="66" spans="1:16" ht="90" outlineLevel="1">
      <c r="A66" s="85">
        <v>70.099999999999994</v>
      </c>
      <c r="B66" s="90" t="s">
        <v>528</v>
      </c>
      <c r="C66" s="85" t="s">
        <v>152</v>
      </c>
      <c r="D66" s="87">
        <v>1</v>
      </c>
      <c r="E66" s="88">
        <v>62</v>
      </c>
      <c r="F66" s="88">
        <v>110</v>
      </c>
      <c r="G66" s="88">
        <v>11</v>
      </c>
      <c r="H66" s="88">
        <v>0</v>
      </c>
      <c r="I66" s="88">
        <f t="shared" si="0"/>
        <v>183</v>
      </c>
      <c r="J66" s="88">
        <f t="shared" si="1"/>
        <v>62</v>
      </c>
      <c r="K66" s="88">
        <f t="shared" si="2"/>
        <v>110</v>
      </c>
      <c r="L66" s="88">
        <f t="shared" si="3"/>
        <v>11</v>
      </c>
      <c r="M66" s="88">
        <f t="shared" si="4"/>
        <v>0</v>
      </c>
      <c r="N66" s="88">
        <f t="shared" si="5"/>
        <v>183</v>
      </c>
      <c r="O66" s="88"/>
    </row>
    <row r="67" spans="1:16" ht="90" outlineLevel="1">
      <c r="A67" s="85">
        <v>70.2</v>
      </c>
      <c r="B67" s="90" t="s">
        <v>529</v>
      </c>
      <c r="C67" s="85" t="s">
        <v>152</v>
      </c>
      <c r="D67" s="87">
        <v>4</v>
      </c>
      <c r="E67" s="88">
        <v>60</v>
      </c>
      <c r="F67" s="88">
        <v>103</v>
      </c>
      <c r="G67" s="88">
        <v>10</v>
      </c>
      <c r="H67" s="88">
        <v>0</v>
      </c>
      <c r="I67" s="88">
        <f t="shared" si="0"/>
        <v>173</v>
      </c>
      <c r="J67" s="88">
        <f t="shared" si="1"/>
        <v>240</v>
      </c>
      <c r="K67" s="88">
        <f t="shared" si="2"/>
        <v>412</v>
      </c>
      <c r="L67" s="88">
        <f t="shared" si="3"/>
        <v>40</v>
      </c>
      <c r="M67" s="88">
        <f t="shared" si="4"/>
        <v>0</v>
      </c>
      <c r="N67" s="88">
        <f t="shared" si="5"/>
        <v>692</v>
      </c>
      <c r="O67" s="88"/>
    </row>
    <row r="68" spans="1:16" ht="45" outlineLevel="1">
      <c r="A68" s="85">
        <v>70.3</v>
      </c>
      <c r="B68" s="90" t="s">
        <v>530</v>
      </c>
      <c r="C68" s="85" t="s">
        <v>152</v>
      </c>
      <c r="D68" s="87">
        <v>2</v>
      </c>
      <c r="E68" s="88">
        <v>0</v>
      </c>
      <c r="F68" s="88">
        <v>0</v>
      </c>
      <c r="G68" s="88">
        <v>0</v>
      </c>
      <c r="H68" s="88">
        <v>60</v>
      </c>
      <c r="I68" s="88">
        <f t="shared" si="0"/>
        <v>60</v>
      </c>
      <c r="J68" s="88">
        <f t="shared" si="1"/>
        <v>0</v>
      </c>
      <c r="K68" s="88">
        <f t="shared" si="2"/>
        <v>0</v>
      </c>
      <c r="L68" s="88">
        <f t="shared" si="3"/>
        <v>0</v>
      </c>
      <c r="M68" s="88">
        <f t="shared" si="4"/>
        <v>120</v>
      </c>
      <c r="N68" s="88">
        <f t="shared" si="5"/>
        <v>120</v>
      </c>
      <c r="O68" s="88"/>
    </row>
    <row r="69" spans="1:16" ht="45" outlineLevel="1">
      <c r="A69" s="85">
        <v>70.400000000000006</v>
      </c>
      <c r="B69" s="90" t="s">
        <v>531</v>
      </c>
      <c r="C69" s="85" t="s">
        <v>152</v>
      </c>
      <c r="D69" s="87">
        <v>4</v>
      </c>
      <c r="E69" s="88">
        <v>0</v>
      </c>
      <c r="F69" s="88">
        <v>0</v>
      </c>
      <c r="G69" s="88">
        <v>0</v>
      </c>
      <c r="H69" s="88">
        <v>85</v>
      </c>
      <c r="I69" s="88">
        <f t="shared" si="0"/>
        <v>85</v>
      </c>
      <c r="J69" s="88">
        <f t="shared" si="1"/>
        <v>0</v>
      </c>
      <c r="K69" s="88">
        <f t="shared" si="2"/>
        <v>0</v>
      </c>
      <c r="L69" s="88">
        <f t="shared" si="3"/>
        <v>0</v>
      </c>
      <c r="M69" s="88">
        <f t="shared" si="4"/>
        <v>340</v>
      </c>
      <c r="N69" s="88">
        <f t="shared" si="5"/>
        <v>340</v>
      </c>
      <c r="O69" s="88"/>
    </row>
    <row r="70" spans="1:16" ht="45.75" outlineLevel="1" thickBot="1">
      <c r="A70" s="85">
        <v>70.5</v>
      </c>
      <c r="B70" s="90" t="s">
        <v>538</v>
      </c>
      <c r="C70" s="85" t="s">
        <v>152</v>
      </c>
      <c r="D70" s="87">
        <v>1</v>
      </c>
      <c r="E70" s="88">
        <v>0</v>
      </c>
      <c r="F70" s="88">
        <v>0</v>
      </c>
      <c r="G70" s="88">
        <v>0</v>
      </c>
      <c r="H70" s="88">
        <v>45</v>
      </c>
      <c r="I70" s="88">
        <f t="shared" si="0"/>
        <v>45</v>
      </c>
      <c r="J70" s="88">
        <f t="shared" si="1"/>
        <v>0</v>
      </c>
      <c r="K70" s="88">
        <f t="shared" si="2"/>
        <v>0</v>
      </c>
      <c r="L70" s="88">
        <f t="shared" si="3"/>
        <v>0</v>
      </c>
      <c r="M70" s="88">
        <f t="shared" si="4"/>
        <v>45</v>
      </c>
      <c r="N70" s="88">
        <f t="shared" si="5"/>
        <v>45</v>
      </c>
      <c r="O70" s="88"/>
    </row>
    <row r="71" spans="1:16" ht="16.5" thickBot="1">
      <c r="A71" s="81">
        <v>80</v>
      </c>
      <c r="B71" s="379" t="s">
        <v>186</v>
      </c>
      <c r="C71" s="380"/>
      <c r="D71" s="380"/>
      <c r="E71" s="380"/>
      <c r="F71" s="380"/>
      <c r="G71" s="380"/>
      <c r="H71" s="380"/>
      <c r="I71" s="380"/>
      <c r="J71" s="380"/>
      <c r="K71" s="380"/>
      <c r="L71" s="380"/>
      <c r="M71" s="381"/>
      <c r="N71" s="82">
        <f>SUM(N72:N76)</f>
        <v>852.5</v>
      </c>
      <c r="O71" s="83"/>
      <c r="P71" s="84">
        <f>+N71/N105</f>
        <v>2.7478467784004236E-2</v>
      </c>
    </row>
    <row r="72" spans="1:16" ht="30" outlineLevel="1">
      <c r="A72" s="85">
        <v>80.099999999999994</v>
      </c>
      <c r="B72" s="90" t="s">
        <v>187</v>
      </c>
      <c r="C72" s="85" t="s">
        <v>139</v>
      </c>
      <c r="D72" s="87">
        <v>1</v>
      </c>
      <c r="E72" s="88">
        <v>200</v>
      </c>
      <c r="F72" s="88">
        <v>250</v>
      </c>
      <c r="G72" s="88">
        <v>35</v>
      </c>
      <c r="H72" s="88">
        <v>0</v>
      </c>
      <c r="I72" s="88">
        <f>+E72+F72+G72+H72</f>
        <v>485</v>
      </c>
      <c r="J72" s="88">
        <f t="shared" si="1"/>
        <v>200</v>
      </c>
      <c r="K72" s="88">
        <f t="shared" si="2"/>
        <v>250</v>
      </c>
      <c r="L72" s="88">
        <f t="shared" si="3"/>
        <v>35</v>
      </c>
      <c r="M72" s="88">
        <f t="shared" si="4"/>
        <v>0</v>
      </c>
      <c r="N72" s="88">
        <f t="shared" si="5"/>
        <v>485</v>
      </c>
      <c r="O72" s="88"/>
    </row>
    <row r="73" spans="1:16" ht="30" outlineLevel="1">
      <c r="A73" s="85">
        <v>80.2</v>
      </c>
      <c r="B73" s="90" t="s">
        <v>188</v>
      </c>
      <c r="C73" s="85" t="s">
        <v>152</v>
      </c>
      <c r="D73" s="87">
        <v>1</v>
      </c>
      <c r="E73" s="88">
        <v>15.5</v>
      </c>
      <c r="F73" s="88">
        <v>81.5</v>
      </c>
      <c r="G73" s="88">
        <v>6</v>
      </c>
      <c r="H73" s="88">
        <v>0</v>
      </c>
      <c r="I73" s="88">
        <f t="shared" si="0"/>
        <v>103</v>
      </c>
      <c r="J73" s="88">
        <f t="shared" si="1"/>
        <v>15.5</v>
      </c>
      <c r="K73" s="88">
        <f t="shared" si="2"/>
        <v>81.5</v>
      </c>
      <c r="L73" s="88">
        <f t="shared" si="3"/>
        <v>6</v>
      </c>
      <c r="M73" s="88">
        <f t="shared" si="4"/>
        <v>0</v>
      </c>
      <c r="N73" s="88">
        <f t="shared" si="5"/>
        <v>103</v>
      </c>
      <c r="O73" s="88"/>
    </row>
    <row r="74" spans="1:16" ht="30" outlineLevel="1">
      <c r="A74" s="85">
        <v>80.3</v>
      </c>
      <c r="B74" s="90" t="s">
        <v>495</v>
      </c>
      <c r="C74" s="85" t="s">
        <v>152</v>
      </c>
      <c r="D74" s="87">
        <v>1</v>
      </c>
      <c r="E74" s="88">
        <v>8.5</v>
      </c>
      <c r="F74" s="88">
        <v>74.5</v>
      </c>
      <c r="G74" s="88">
        <v>5.5</v>
      </c>
      <c r="H74" s="88">
        <v>0</v>
      </c>
      <c r="I74" s="88">
        <f t="shared" si="0"/>
        <v>88.5</v>
      </c>
      <c r="J74" s="88">
        <f t="shared" si="1"/>
        <v>8.5</v>
      </c>
      <c r="K74" s="88">
        <f t="shared" si="2"/>
        <v>74.5</v>
      </c>
      <c r="L74" s="88">
        <f t="shared" si="3"/>
        <v>5.5</v>
      </c>
      <c r="M74" s="88">
        <f t="shared" si="4"/>
        <v>0</v>
      </c>
      <c r="N74" s="88">
        <f t="shared" si="5"/>
        <v>88.5</v>
      </c>
      <c r="O74" s="88"/>
    </row>
    <row r="75" spans="1:16" outlineLevel="1">
      <c r="A75" s="85">
        <v>80.400000000000006</v>
      </c>
      <c r="B75" s="86" t="s">
        <v>496</v>
      </c>
      <c r="C75" s="85" t="s">
        <v>152</v>
      </c>
      <c r="D75" s="87">
        <v>1</v>
      </c>
      <c r="E75" s="88">
        <v>12.5</v>
      </c>
      <c r="F75" s="88">
        <v>93.5</v>
      </c>
      <c r="G75" s="88">
        <v>9.5</v>
      </c>
      <c r="H75" s="88">
        <v>0</v>
      </c>
      <c r="I75" s="88">
        <f t="shared" si="0"/>
        <v>115.5</v>
      </c>
      <c r="J75" s="88">
        <f t="shared" si="1"/>
        <v>12.5</v>
      </c>
      <c r="K75" s="88">
        <f t="shared" si="2"/>
        <v>93.5</v>
      </c>
      <c r="L75" s="88">
        <f t="shared" si="3"/>
        <v>9.5</v>
      </c>
      <c r="M75" s="88">
        <f t="shared" si="4"/>
        <v>0</v>
      </c>
      <c r="N75" s="88">
        <f t="shared" si="5"/>
        <v>115.5</v>
      </c>
      <c r="O75" s="88"/>
    </row>
    <row r="76" spans="1:16" ht="30.75" outlineLevel="1" thickBot="1">
      <c r="A76" s="85">
        <v>80.5</v>
      </c>
      <c r="B76" s="90" t="s">
        <v>190</v>
      </c>
      <c r="C76" s="85" t="s">
        <v>152</v>
      </c>
      <c r="D76" s="87">
        <v>1</v>
      </c>
      <c r="E76" s="88">
        <v>10.5</v>
      </c>
      <c r="F76" s="88">
        <v>42</v>
      </c>
      <c r="G76" s="88">
        <v>8</v>
      </c>
      <c r="H76" s="88">
        <v>0</v>
      </c>
      <c r="I76" s="88">
        <f t="shared" si="0"/>
        <v>60.5</v>
      </c>
      <c r="J76" s="88">
        <f t="shared" si="1"/>
        <v>10.5</v>
      </c>
      <c r="K76" s="88">
        <f t="shared" si="2"/>
        <v>42</v>
      </c>
      <c r="L76" s="88">
        <f t="shared" si="3"/>
        <v>8</v>
      </c>
      <c r="M76" s="88">
        <f t="shared" si="4"/>
        <v>0</v>
      </c>
      <c r="N76" s="88">
        <f t="shared" si="5"/>
        <v>60.5</v>
      </c>
      <c r="O76" s="88"/>
    </row>
    <row r="77" spans="1:16" ht="16.5" thickBot="1">
      <c r="A77" s="81">
        <v>90</v>
      </c>
      <c r="B77" s="379" t="s">
        <v>192</v>
      </c>
      <c r="C77" s="380"/>
      <c r="D77" s="380"/>
      <c r="E77" s="380"/>
      <c r="F77" s="380"/>
      <c r="G77" s="380"/>
      <c r="H77" s="380"/>
      <c r="I77" s="380"/>
      <c r="J77" s="380"/>
      <c r="K77" s="380"/>
      <c r="L77" s="380"/>
      <c r="M77" s="381"/>
      <c r="N77" s="82">
        <f>SUM(N78:N84)</f>
        <v>3396.1</v>
      </c>
      <c r="O77" s="83"/>
      <c r="P77" s="84">
        <f>+N77/N105</f>
        <v>0.10946583512170885</v>
      </c>
    </row>
    <row r="78" spans="1:16" ht="90" outlineLevel="1">
      <c r="A78" s="85">
        <v>90.1</v>
      </c>
      <c r="B78" s="90" t="s">
        <v>497</v>
      </c>
      <c r="C78" s="85" t="s">
        <v>139</v>
      </c>
      <c r="D78" s="87">
        <v>1</v>
      </c>
      <c r="E78" s="88">
        <v>0</v>
      </c>
      <c r="F78" s="88">
        <v>0</v>
      </c>
      <c r="G78" s="88">
        <v>0</v>
      </c>
      <c r="H78" s="88">
        <v>2096.35</v>
      </c>
      <c r="I78" s="88">
        <f t="shared" si="0"/>
        <v>2096.35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2096.35</v>
      </c>
      <c r="N78" s="88">
        <f t="shared" si="5"/>
        <v>2096.35</v>
      </c>
      <c r="O78" s="88"/>
    </row>
    <row r="79" spans="1:16" ht="60" outlineLevel="1">
      <c r="A79" s="85">
        <v>90.2</v>
      </c>
      <c r="B79" s="90" t="s">
        <v>498</v>
      </c>
      <c r="C79" s="85" t="s">
        <v>152</v>
      </c>
      <c r="D79" s="87">
        <v>4</v>
      </c>
      <c r="E79" s="88">
        <v>17</v>
      </c>
      <c r="F79" s="88">
        <v>37.25</v>
      </c>
      <c r="G79" s="88">
        <v>3</v>
      </c>
      <c r="H79" s="88">
        <v>0</v>
      </c>
      <c r="I79" s="88">
        <f t="shared" si="0"/>
        <v>57.25</v>
      </c>
      <c r="J79" s="88">
        <f t="shared" si="1"/>
        <v>68</v>
      </c>
      <c r="K79" s="88">
        <f t="shared" si="2"/>
        <v>149</v>
      </c>
      <c r="L79" s="88">
        <f t="shared" si="3"/>
        <v>12</v>
      </c>
      <c r="M79" s="88">
        <f t="shared" si="4"/>
        <v>0</v>
      </c>
      <c r="N79" s="88">
        <f t="shared" si="5"/>
        <v>229</v>
      </c>
      <c r="O79" s="88"/>
    </row>
    <row r="80" spans="1:16" ht="60" outlineLevel="1">
      <c r="A80" s="85">
        <v>90.3</v>
      </c>
      <c r="B80" s="90" t="s">
        <v>499</v>
      </c>
      <c r="C80" s="85" t="s">
        <v>152</v>
      </c>
      <c r="D80" s="87">
        <v>5</v>
      </c>
      <c r="E80" s="88">
        <v>17</v>
      </c>
      <c r="F80" s="88">
        <v>37.25</v>
      </c>
      <c r="G80" s="88">
        <v>3</v>
      </c>
      <c r="H80" s="88">
        <v>0</v>
      </c>
      <c r="I80" s="88">
        <f t="shared" si="0"/>
        <v>57.25</v>
      </c>
      <c r="J80" s="88">
        <f t="shared" si="1"/>
        <v>85</v>
      </c>
      <c r="K80" s="88">
        <f t="shared" si="2"/>
        <v>186.25</v>
      </c>
      <c r="L80" s="88">
        <f t="shared" si="3"/>
        <v>15</v>
      </c>
      <c r="M80" s="88">
        <f t="shared" si="4"/>
        <v>0</v>
      </c>
      <c r="N80" s="88">
        <f t="shared" si="5"/>
        <v>286.25</v>
      </c>
      <c r="O80" s="88"/>
    </row>
    <row r="81" spans="1:16" ht="30" outlineLevel="1">
      <c r="A81" s="85">
        <v>90.4</v>
      </c>
      <c r="B81" s="90" t="s">
        <v>500</v>
      </c>
      <c r="C81" s="85" t="s">
        <v>152</v>
      </c>
      <c r="D81" s="87">
        <v>12</v>
      </c>
      <c r="E81" s="88">
        <v>17</v>
      </c>
      <c r="F81" s="88">
        <v>9.25</v>
      </c>
      <c r="G81" s="88">
        <v>3</v>
      </c>
      <c r="H81" s="88">
        <v>0</v>
      </c>
      <c r="I81" s="88">
        <f t="shared" si="0"/>
        <v>29.25</v>
      </c>
      <c r="J81" s="88">
        <f t="shared" si="1"/>
        <v>204</v>
      </c>
      <c r="K81" s="88">
        <f t="shared" si="2"/>
        <v>111</v>
      </c>
      <c r="L81" s="88">
        <f t="shared" si="3"/>
        <v>36</v>
      </c>
      <c r="M81" s="88">
        <f t="shared" si="4"/>
        <v>0</v>
      </c>
      <c r="N81" s="88">
        <f t="shared" si="5"/>
        <v>351</v>
      </c>
      <c r="O81" s="88"/>
    </row>
    <row r="82" spans="1:16" ht="30" outlineLevel="1">
      <c r="A82" s="85">
        <v>90.5</v>
      </c>
      <c r="B82" s="90" t="s">
        <v>501</v>
      </c>
      <c r="C82" s="85" t="s">
        <v>152</v>
      </c>
      <c r="D82" s="87">
        <v>1</v>
      </c>
      <c r="E82" s="88">
        <v>30</v>
      </c>
      <c r="F82" s="88">
        <f>151+55</f>
        <v>206</v>
      </c>
      <c r="G82" s="88">
        <v>5</v>
      </c>
      <c r="H82" s="88">
        <v>0</v>
      </c>
      <c r="I82" s="88">
        <f t="shared" si="0"/>
        <v>241</v>
      </c>
      <c r="J82" s="88">
        <f t="shared" si="1"/>
        <v>30</v>
      </c>
      <c r="K82" s="88">
        <f t="shared" si="2"/>
        <v>206</v>
      </c>
      <c r="L82" s="88">
        <f t="shared" si="3"/>
        <v>5</v>
      </c>
      <c r="M82" s="88">
        <f t="shared" si="4"/>
        <v>0</v>
      </c>
      <c r="N82" s="88">
        <f t="shared" si="5"/>
        <v>241</v>
      </c>
      <c r="O82" s="88"/>
    </row>
    <row r="83" spans="1:16" ht="30" outlineLevel="1">
      <c r="A83" s="85">
        <v>90.4</v>
      </c>
      <c r="B83" s="90" t="s">
        <v>502</v>
      </c>
      <c r="C83" s="85" t="s">
        <v>152</v>
      </c>
      <c r="D83" s="87">
        <v>1</v>
      </c>
      <c r="E83" s="88">
        <v>26</v>
      </c>
      <c r="F83" s="88">
        <f>51+22</f>
        <v>73</v>
      </c>
      <c r="G83" s="88">
        <v>5</v>
      </c>
      <c r="H83" s="88">
        <v>0</v>
      </c>
      <c r="I83" s="88">
        <f t="shared" si="0"/>
        <v>104</v>
      </c>
      <c r="J83" s="88">
        <f t="shared" si="1"/>
        <v>26</v>
      </c>
      <c r="K83" s="88">
        <f t="shared" si="2"/>
        <v>73</v>
      </c>
      <c r="L83" s="88">
        <f t="shared" si="3"/>
        <v>5</v>
      </c>
      <c r="M83" s="88">
        <f t="shared" si="4"/>
        <v>0</v>
      </c>
      <c r="N83" s="88">
        <f t="shared" si="5"/>
        <v>104</v>
      </c>
      <c r="O83" s="88"/>
    </row>
    <row r="84" spans="1:16" ht="30.75" outlineLevel="1" thickBot="1">
      <c r="A84" s="85">
        <v>90.7</v>
      </c>
      <c r="B84" s="90" t="s">
        <v>503</v>
      </c>
      <c r="C84" s="85" t="s">
        <v>152</v>
      </c>
      <c r="D84" s="87">
        <v>1</v>
      </c>
      <c r="E84" s="88">
        <v>17</v>
      </c>
      <c r="F84" s="88">
        <v>68.5</v>
      </c>
      <c r="G84" s="88">
        <v>3</v>
      </c>
      <c r="H84" s="88">
        <v>0</v>
      </c>
      <c r="I84" s="88">
        <f t="shared" si="0"/>
        <v>88.5</v>
      </c>
      <c r="J84" s="88">
        <f t="shared" si="1"/>
        <v>17</v>
      </c>
      <c r="K84" s="88">
        <f t="shared" si="2"/>
        <v>68.5</v>
      </c>
      <c r="L84" s="88">
        <f t="shared" si="3"/>
        <v>3</v>
      </c>
      <c r="M84" s="88">
        <f t="shared" si="4"/>
        <v>0</v>
      </c>
      <c r="N84" s="88">
        <f t="shared" si="5"/>
        <v>88.5</v>
      </c>
      <c r="O84" s="88"/>
    </row>
    <row r="85" spans="1:16" ht="16.5" thickBot="1">
      <c r="A85" s="81">
        <v>100</v>
      </c>
      <c r="B85" s="379" t="s">
        <v>506</v>
      </c>
      <c r="C85" s="380"/>
      <c r="D85" s="380"/>
      <c r="E85" s="380"/>
      <c r="F85" s="380"/>
      <c r="G85" s="380"/>
      <c r="H85" s="380"/>
      <c r="I85" s="380"/>
      <c r="J85" s="380"/>
      <c r="K85" s="380"/>
      <c r="L85" s="380"/>
      <c r="M85" s="381"/>
      <c r="N85" s="82">
        <f>SUM(N86:N87)</f>
        <v>111.05500000000001</v>
      </c>
      <c r="O85" s="83"/>
      <c r="P85" s="84">
        <f>+N85/N105</f>
        <v>3.5796143574810448E-3</v>
      </c>
    </row>
    <row r="86" spans="1:16" ht="30" outlineLevel="1">
      <c r="A86" s="85">
        <v>100.1</v>
      </c>
      <c r="B86" s="90" t="s">
        <v>508</v>
      </c>
      <c r="C86" s="85" t="s">
        <v>122</v>
      </c>
      <c r="D86" s="87">
        <v>2.9</v>
      </c>
      <c r="E86" s="88">
        <v>5.2</v>
      </c>
      <c r="F86" s="88">
        <v>6</v>
      </c>
      <c r="G86" s="88">
        <v>1.75</v>
      </c>
      <c r="H86" s="88">
        <v>0</v>
      </c>
      <c r="I86" s="88">
        <f t="shared" si="0"/>
        <v>12.95</v>
      </c>
      <c r="J86" s="88">
        <f t="shared" si="1"/>
        <v>15.08</v>
      </c>
      <c r="K86" s="88">
        <f t="shared" si="2"/>
        <v>17.399999999999999</v>
      </c>
      <c r="L86" s="88">
        <f t="shared" si="3"/>
        <v>5.0750000000000002</v>
      </c>
      <c r="M86" s="88">
        <f t="shared" si="4"/>
        <v>0</v>
      </c>
      <c r="N86" s="88">
        <f t="shared" si="5"/>
        <v>37.555</v>
      </c>
      <c r="O86" s="88"/>
    </row>
    <row r="87" spans="1:16" ht="45.75" outlineLevel="1" thickBot="1">
      <c r="A87" s="85">
        <v>100.2</v>
      </c>
      <c r="B87" s="90" t="s">
        <v>510</v>
      </c>
      <c r="C87" s="85" t="s">
        <v>152</v>
      </c>
      <c r="D87" s="87">
        <v>3</v>
      </c>
      <c r="E87" s="88">
        <v>7.5</v>
      </c>
      <c r="F87" s="88">
        <v>14.5</v>
      </c>
      <c r="G87" s="88">
        <v>2.5</v>
      </c>
      <c r="H87" s="88">
        <v>0</v>
      </c>
      <c r="I87" s="88">
        <f t="shared" si="0"/>
        <v>24.5</v>
      </c>
      <c r="J87" s="88">
        <f t="shared" si="1"/>
        <v>22.5</v>
      </c>
      <c r="K87" s="88">
        <f t="shared" si="2"/>
        <v>43.5</v>
      </c>
      <c r="L87" s="88">
        <f t="shared" si="3"/>
        <v>7.5</v>
      </c>
      <c r="M87" s="88">
        <f t="shared" si="4"/>
        <v>0</v>
      </c>
      <c r="N87" s="88">
        <f t="shared" si="5"/>
        <v>73.5</v>
      </c>
      <c r="O87" s="88"/>
    </row>
    <row r="88" spans="1:16" ht="16.5" thickBot="1">
      <c r="A88" s="81">
        <v>110</v>
      </c>
      <c r="B88" s="379" t="s">
        <v>155</v>
      </c>
      <c r="C88" s="380"/>
      <c r="D88" s="380"/>
      <c r="E88" s="380"/>
      <c r="F88" s="380"/>
      <c r="G88" s="380"/>
      <c r="H88" s="380"/>
      <c r="I88" s="380"/>
      <c r="J88" s="380"/>
      <c r="K88" s="380"/>
      <c r="L88" s="380"/>
      <c r="M88" s="381"/>
      <c r="N88" s="82">
        <f>SUM(N89:N91)</f>
        <v>1568.0279999999998</v>
      </c>
      <c r="O88" s="83"/>
      <c r="P88" s="84">
        <f>+N88/N105</f>
        <v>5.054194355708691E-2</v>
      </c>
    </row>
    <row r="89" spans="1:16" ht="33" customHeight="1" outlineLevel="1">
      <c r="A89" s="85">
        <v>110.1</v>
      </c>
      <c r="B89" s="90" t="s">
        <v>156</v>
      </c>
      <c r="C89" s="85" t="s">
        <v>122</v>
      </c>
      <c r="D89" s="87">
        <v>119.76</v>
      </c>
      <c r="E89" s="88">
        <v>0.75</v>
      </c>
      <c r="F89" s="88">
        <v>5.05</v>
      </c>
      <c r="G89" s="88">
        <v>0.2</v>
      </c>
      <c r="H89" s="88">
        <v>0</v>
      </c>
      <c r="I89" s="88">
        <f t="shared" ref="I89:I104" si="7">+E89+F89+G89+H89</f>
        <v>6</v>
      </c>
      <c r="J89" s="88">
        <f t="shared" ref="J89:J104" si="8">+E89*D89</f>
        <v>89.820000000000007</v>
      </c>
      <c r="K89" s="88">
        <f t="shared" ref="K89:K104" si="9">+F89*D89</f>
        <v>604.78800000000001</v>
      </c>
      <c r="L89" s="88">
        <f t="shared" ref="L89:L104" si="10">+G89*D89</f>
        <v>23.952000000000002</v>
      </c>
      <c r="M89" s="88">
        <f t="shared" ref="M89:M104" si="11">+H89*D89</f>
        <v>0</v>
      </c>
      <c r="N89" s="88">
        <f t="shared" ref="N89:N104" si="12">+I89*D89</f>
        <v>718.56000000000006</v>
      </c>
      <c r="O89" s="88"/>
    </row>
    <row r="90" spans="1:16" ht="33" customHeight="1" outlineLevel="1">
      <c r="A90" s="85">
        <v>110.2</v>
      </c>
      <c r="B90" s="90" t="s">
        <v>157</v>
      </c>
      <c r="C90" s="85" t="s">
        <v>122</v>
      </c>
      <c r="D90" s="87">
        <v>111.85</v>
      </c>
      <c r="E90" s="88">
        <v>0.75</v>
      </c>
      <c r="F90" s="88">
        <v>5.05</v>
      </c>
      <c r="G90" s="88">
        <v>0.2</v>
      </c>
      <c r="H90" s="88">
        <v>0</v>
      </c>
      <c r="I90" s="88">
        <f t="shared" si="7"/>
        <v>6</v>
      </c>
      <c r="J90" s="88">
        <f t="shared" si="8"/>
        <v>83.887499999999989</v>
      </c>
      <c r="K90" s="88">
        <f t="shared" si="9"/>
        <v>564.84249999999997</v>
      </c>
      <c r="L90" s="88">
        <f t="shared" si="10"/>
        <v>22.37</v>
      </c>
      <c r="M90" s="88">
        <f t="shared" si="11"/>
        <v>0</v>
      </c>
      <c r="N90" s="88">
        <f t="shared" si="12"/>
        <v>671.09999999999991</v>
      </c>
      <c r="O90" s="88"/>
    </row>
    <row r="91" spans="1:16" ht="30.75" outlineLevel="1" thickBot="1">
      <c r="A91" s="85">
        <v>110.3</v>
      </c>
      <c r="B91" s="90" t="s">
        <v>515</v>
      </c>
      <c r="C91" s="85" t="s">
        <v>466</v>
      </c>
      <c r="D91" s="87">
        <v>37.159999999999997</v>
      </c>
      <c r="E91" s="88">
        <v>0.6</v>
      </c>
      <c r="F91" s="88">
        <v>3.75</v>
      </c>
      <c r="G91" s="88">
        <v>0.45</v>
      </c>
      <c r="H91" s="88">
        <v>0</v>
      </c>
      <c r="I91" s="88">
        <f t="shared" si="7"/>
        <v>4.8</v>
      </c>
      <c r="J91" s="88">
        <f t="shared" si="8"/>
        <v>22.295999999999996</v>
      </c>
      <c r="K91" s="88">
        <f t="shared" si="9"/>
        <v>139.35</v>
      </c>
      <c r="L91" s="88">
        <f t="shared" si="10"/>
        <v>16.721999999999998</v>
      </c>
      <c r="M91" s="88">
        <f t="shared" si="11"/>
        <v>0</v>
      </c>
      <c r="N91" s="88">
        <f t="shared" si="12"/>
        <v>178.36799999999997</v>
      </c>
      <c r="O91" s="88"/>
    </row>
    <row r="92" spans="1:16" ht="16.5" thickBot="1">
      <c r="A92" s="81">
        <v>120</v>
      </c>
      <c r="B92" s="379" t="s">
        <v>167</v>
      </c>
      <c r="C92" s="380"/>
      <c r="D92" s="380"/>
      <c r="E92" s="380"/>
      <c r="F92" s="380"/>
      <c r="G92" s="380"/>
      <c r="H92" s="380"/>
      <c r="I92" s="380"/>
      <c r="J92" s="380"/>
      <c r="K92" s="380"/>
      <c r="L92" s="380"/>
      <c r="M92" s="381"/>
      <c r="N92" s="82">
        <f>SUM(N93:N101)</f>
        <v>2147.6099999999997</v>
      </c>
      <c r="O92" s="83"/>
      <c r="P92" s="84">
        <f>+N92/N105</f>
        <v>6.9223498179009191E-2</v>
      </c>
    </row>
    <row r="93" spans="1:16" outlineLevel="1">
      <c r="A93" s="85">
        <v>120.1</v>
      </c>
      <c r="B93" s="86" t="s">
        <v>516</v>
      </c>
      <c r="C93" s="85" t="s">
        <v>152</v>
      </c>
      <c r="D93" s="87">
        <v>4</v>
      </c>
      <c r="E93" s="88">
        <v>0</v>
      </c>
      <c r="F93" s="88">
        <v>0</v>
      </c>
      <c r="G93" s="88">
        <v>0</v>
      </c>
      <c r="H93" s="88">
        <v>81.77</v>
      </c>
      <c r="I93" s="88">
        <f t="shared" si="7"/>
        <v>81.77</v>
      </c>
      <c r="J93" s="88">
        <f t="shared" si="8"/>
        <v>0</v>
      </c>
      <c r="K93" s="88">
        <f t="shared" si="9"/>
        <v>0</v>
      </c>
      <c r="L93" s="88">
        <f t="shared" si="10"/>
        <v>0</v>
      </c>
      <c r="M93" s="88">
        <f t="shared" si="11"/>
        <v>327.08</v>
      </c>
      <c r="N93" s="88">
        <f t="shared" si="12"/>
        <v>327.08</v>
      </c>
      <c r="O93" s="88"/>
    </row>
    <row r="94" spans="1:16" outlineLevel="1">
      <c r="A94" s="85">
        <v>120.2</v>
      </c>
      <c r="B94" s="86" t="s">
        <v>517</v>
      </c>
      <c r="C94" s="85" t="s">
        <v>152</v>
      </c>
      <c r="D94" s="87">
        <v>1</v>
      </c>
      <c r="E94" s="88">
        <v>0</v>
      </c>
      <c r="F94" s="88">
        <v>0</v>
      </c>
      <c r="G94" s="88">
        <v>0</v>
      </c>
      <c r="H94" s="88">
        <v>119.23</v>
      </c>
      <c r="I94" s="88">
        <f t="shared" si="7"/>
        <v>119.23</v>
      </c>
      <c r="J94" s="88">
        <f t="shared" si="8"/>
        <v>0</v>
      </c>
      <c r="K94" s="88">
        <f t="shared" si="9"/>
        <v>0</v>
      </c>
      <c r="L94" s="88">
        <f t="shared" si="10"/>
        <v>0</v>
      </c>
      <c r="M94" s="88">
        <f t="shared" si="11"/>
        <v>119.23</v>
      </c>
      <c r="N94" s="88">
        <f t="shared" si="12"/>
        <v>119.23</v>
      </c>
      <c r="O94" s="88"/>
    </row>
    <row r="95" spans="1:16" outlineLevel="1">
      <c r="A95" s="85">
        <v>120.3</v>
      </c>
      <c r="B95" s="86" t="s">
        <v>168</v>
      </c>
      <c r="C95" s="85" t="s">
        <v>152</v>
      </c>
      <c r="D95" s="87">
        <v>1</v>
      </c>
      <c r="E95" s="88">
        <v>0</v>
      </c>
      <c r="F95" s="88">
        <v>0</v>
      </c>
      <c r="G95" s="88">
        <v>0</v>
      </c>
      <c r="H95" s="88">
        <v>123.73</v>
      </c>
      <c r="I95" s="88">
        <f t="shared" si="7"/>
        <v>123.73</v>
      </c>
      <c r="J95" s="88">
        <f t="shared" si="8"/>
        <v>0</v>
      </c>
      <c r="K95" s="88">
        <f t="shared" si="9"/>
        <v>0</v>
      </c>
      <c r="L95" s="88">
        <f t="shared" si="10"/>
        <v>0</v>
      </c>
      <c r="M95" s="88">
        <f t="shared" si="11"/>
        <v>123.73</v>
      </c>
      <c r="N95" s="88">
        <f t="shared" si="12"/>
        <v>123.73</v>
      </c>
      <c r="O95" s="88"/>
    </row>
    <row r="96" spans="1:16" outlineLevel="1">
      <c r="A96" s="85">
        <v>120.4</v>
      </c>
      <c r="B96" s="86" t="s">
        <v>169</v>
      </c>
      <c r="C96" s="85" t="s">
        <v>152</v>
      </c>
      <c r="D96" s="87">
        <v>1</v>
      </c>
      <c r="E96" s="88">
        <v>0</v>
      </c>
      <c r="F96" s="88">
        <v>0</v>
      </c>
      <c r="G96" s="88">
        <v>0</v>
      </c>
      <c r="H96" s="88">
        <v>36.74</v>
      </c>
      <c r="I96" s="88">
        <f t="shared" si="7"/>
        <v>36.74</v>
      </c>
      <c r="J96" s="88">
        <f t="shared" si="8"/>
        <v>0</v>
      </c>
      <c r="K96" s="88">
        <f t="shared" si="9"/>
        <v>0</v>
      </c>
      <c r="L96" s="88">
        <f t="shared" si="10"/>
        <v>0</v>
      </c>
      <c r="M96" s="88">
        <f t="shared" si="11"/>
        <v>36.74</v>
      </c>
      <c r="N96" s="88">
        <f t="shared" si="12"/>
        <v>36.74</v>
      </c>
      <c r="O96" s="88"/>
    </row>
    <row r="97" spans="1:16" outlineLevel="1">
      <c r="A97" s="85">
        <v>120.5</v>
      </c>
      <c r="B97" s="86" t="s">
        <v>86</v>
      </c>
      <c r="C97" s="85" t="s">
        <v>152</v>
      </c>
      <c r="D97" s="87">
        <v>2</v>
      </c>
      <c r="E97" s="88">
        <v>0</v>
      </c>
      <c r="F97" s="88">
        <v>0</v>
      </c>
      <c r="G97" s="88">
        <v>0</v>
      </c>
      <c r="H97" s="88">
        <v>212.29</v>
      </c>
      <c r="I97" s="88">
        <f t="shared" si="7"/>
        <v>212.29</v>
      </c>
      <c r="J97" s="88">
        <f t="shared" si="8"/>
        <v>0</v>
      </c>
      <c r="K97" s="88">
        <f t="shared" si="9"/>
        <v>0</v>
      </c>
      <c r="L97" s="88">
        <f t="shared" si="10"/>
        <v>0</v>
      </c>
      <c r="M97" s="88">
        <f t="shared" si="11"/>
        <v>424.58</v>
      </c>
      <c r="N97" s="88">
        <f t="shared" si="12"/>
        <v>424.58</v>
      </c>
      <c r="O97" s="88"/>
    </row>
    <row r="98" spans="1:16" outlineLevel="1">
      <c r="A98" s="85">
        <v>120.6</v>
      </c>
      <c r="B98" s="86" t="s">
        <v>518</v>
      </c>
      <c r="C98" s="85" t="s">
        <v>152</v>
      </c>
      <c r="D98" s="87">
        <v>4</v>
      </c>
      <c r="E98" s="88">
        <v>0</v>
      </c>
      <c r="F98" s="88">
        <v>0</v>
      </c>
      <c r="G98" s="88">
        <v>0</v>
      </c>
      <c r="H98" s="88">
        <v>64.180000000000007</v>
      </c>
      <c r="I98" s="88">
        <f t="shared" si="7"/>
        <v>64.180000000000007</v>
      </c>
      <c r="J98" s="88">
        <f t="shared" si="8"/>
        <v>0</v>
      </c>
      <c r="K98" s="88">
        <f t="shared" si="9"/>
        <v>0</v>
      </c>
      <c r="L98" s="88">
        <f t="shared" si="10"/>
        <v>0</v>
      </c>
      <c r="M98" s="88">
        <f t="shared" si="11"/>
        <v>256.72000000000003</v>
      </c>
      <c r="N98" s="88">
        <f t="shared" si="12"/>
        <v>256.72000000000003</v>
      </c>
      <c r="O98" s="88"/>
    </row>
    <row r="99" spans="1:16" outlineLevel="1">
      <c r="A99" s="85">
        <v>120.7</v>
      </c>
      <c r="B99" s="86" t="s">
        <v>519</v>
      </c>
      <c r="C99" s="85" t="s">
        <v>152</v>
      </c>
      <c r="D99" s="87">
        <v>1</v>
      </c>
      <c r="E99" s="88">
        <v>0</v>
      </c>
      <c r="F99" s="88">
        <v>0</v>
      </c>
      <c r="G99" s="88">
        <v>0</v>
      </c>
      <c r="H99" s="88">
        <v>163.94</v>
      </c>
      <c r="I99" s="88">
        <f t="shared" si="7"/>
        <v>163.94</v>
      </c>
      <c r="J99" s="88">
        <f t="shared" si="8"/>
        <v>0</v>
      </c>
      <c r="K99" s="88">
        <f t="shared" si="9"/>
        <v>0</v>
      </c>
      <c r="L99" s="88">
        <f t="shared" si="10"/>
        <v>0</v>
      </c>
      <c r="M99" s="88">
        <f t="shared" si="11"/>
        <v>163.94</v>
      </c>
      <c r="N99" s="88">
        <f t="shared" si="12"/>
        <v>163.94</v>
      </c>
      <c r="O99" s="88"/>
    </row>
    <row r="100" spans="1:16" outlineLevel="1">
      <c r="A100" s="85">
        <v>120.8</v>
      </c>
      <c r="B100" s="86" t="s">
        <v>520</v>
      </c>
      <c r="C100" s="85" t="s">
        <v>152</v>
      </c>
      <c r="D100" s="87">
        <v>1</v>
      </c>
      <c r="E100" s="88">
        <v>0</v>
      </c>
      <c r="F100" s="88">
        <v>0</v>
      </c>
      <c r="G100" s="88">
        <v>0</v>
      </c>
      <c r="H100" s="88">
        <v>109.59</v>
      </c>
      <c r="I100" s="88">
        <f t="shared" si="7"/>
        <v>109.59</v>
      </c>
      <c r="J100" s="88">
        <f t="shared" si="8"/>
        <v>0</v>
      </c>
      <c r="K100" s="88">
        <f t="shared" si="9"/>
        <v>0</v>
      </c>
      <c r="L100" s="88">
        <f t="shared" si="10"/>
        <v>0</v>
      </c>
      <c r="M100" s="88">
        <f t="shared" si="11"/>
        <v>109.59</v>
      </c>
      <c r="N100" s="88">
        <f t="shared" si="12"/>
        <v>109.59</v>
      </c>
      <c r="O100" s="88"/>
    </row>
    <row r="101" spans="1:16" outlineLevel="1">
      <c r="A101" s="85">
        <v>120.9</v>
      </c>
      <c r="B101" s="86" t="s">
        <v>536</v>
      </c>
      <c r="C101" s="85" t="s">
        <v>152</v>
      </c>
      <c r="D101" s="87">
        <v>1</v>
      </c>
      <c r="E101" s="88">
        <v>0</v>
      </c>
      <c r="F101" s="88">
        <v>0</v>
      </c>
      <c r="G101" s="88">
        <v>0</v>
      </c>
      <c r="H101" s="88">
        <v>586</v>
      </c>
      <c r="I101" s="88">
        <f t="shared" si="7"/>
        <v>586</v>
      </c>
      <c r="J101" s="88">
        <f t="shared" si="8"/>
        <v>0</v>
      </c>
      <c r="K101" s="88">
        <f t="shared" si="9"/>
        <v>0</v>
      </c>
      <c r="L101" s="88">
        <f t="shared" si="10"/>
        <v>0</v>
      </c>
      <c r="M101" s="88">
        <f t="shared" si="11"/>
        <v>586</v>
      </c>
      <c r="N101" s="88">
        <f t="shared" si="12"/>
        <v>586</v>
      </c>
      <c r="O101" s="88"/>
    </row>
    <row r="102" spans="1:16" ht="16.5" outlineLevel="1" thickBot="1">
      <c r="A102" s="87">
        <v>120.1</v>
      </c>
      <c r="B102" s="86" t="s">
        <v>539</v>
      </c>
      <c r="C102" s="85" t="s">
        <v>152</v>
      </c>
      <c r="D102" s="87">
        <v>1</v>
      </c>
      <c r="E102" s="88">
        <v>0</v>
      </c>
      <c r="F102" s="88">
        <v>0</v>
      </c>
      <c r="G102" s="88">
        <v>0</v>
      </c>
      <c r="H102" s="88">
        <v>59.2</v>
      </c>
      <c r="I102" s="88">
        <f t="shared" si="7"/>
        <v>59.2</v>
      </c>
      <c r="J102" s="88">
        <f t="shared" si="8"/>
        <v>0</v>
      </c>
      <c r="K102" s="88">
        <f t="shared" si="9"/>
        <v>0</v>
      </c>
      <c r="L102" s="88">
        <f t="shared" si="10"/>
        <v>0</v>
      </c>
      <c r="M102" s="88">
        <f t="shared" si="11"/>
        <v>59.2</v>
      </c>
      <c r="N102" s="88">
        <f t="shared" si="12"/>
        <v>59.2</v>
      </c>
      <c r="O102" s="88"/>
    </row>
    <row r="103" spans="1:16" ht="16.5" thickBot="1">
      <c r="A103" s="81">
        <v>130</v>
      </c>
      <c r="B103" s="379" t="s">
        <v>158</v>
      </c>
      <c r="C103" s="380"/>
      <c r="D103" s="380"/>
      <c r="E103" s="380"/>
      <c r="F103" s="380"/>
      <c r="G103" s="380"/>
      <c r="H103" s="380"/>
      <c r="I103" s="380"/>
      <c r="J103" s="380"/>
      <c r="K103" s="380"/>
      <c r="L103" s="380"/>
      <c r="M103" s="381"/>
      <c r="N103" s="82">
        <f>SUM(N104)</f>
        <v>40.845999999999997</v>
      </c>
      <c r="O103" s="83"/>
      <c r="P103" s="84">
        <f>+N103/N105</f>
        <v>1.3165812259301314E-3</v>
      </c>
    </row>
    <row r="104" spans="1:16" ht="18" outlineLevel="1" thickBot="1">
      <c r="A104" s="85">
        <v>130.1</v>
      </c>
      <c r="B104" s="86" t="s">
        <v>159</v>
      </c>
      <c r="C104" s="85" t="s">
        <v>122</v>
      </c>
      <c r="D104" s="87">
        <v>78.55</v>
      </c>
      <c r="E104" s="88">
        <v>0.3</v>
      </c>
      <c r="F104" s="88">
        <v>0</v>
      </c>
      <c r="G104" s="88">
        <v>0.22</v>
      </c>
      <c r="H104" s="88">
        <v>0</v>
      </c>
      <c r="I104" s="88">
        <f t="shared" si="7"/>
        <v>0.52</v>
      </c>
      <c r="J104" s="88">
        <f t="shared" si="8"/>
        <v>23.564999999999998</v>
      </c>
      <c r="K104" s="88">
        <f t="shared" si="9"/>
        <v>0</v>
      </c>
      <c r="L104" s="88">
        <f t="shared" si="10"/>
        <v>17.280999999999999</v>
      </c>
      <c r="M104" s="88">
        <f t="shared" si="11"/>
        <v>0</v>
      </c>
      <c r="N104" s="88">
        <f t="shared" si="12"/>
        <v>40.845999999999997</v>
      </c>
      <c r="O104" s="88"/>
    </row>
    <row r="105" spans="1:16">
      <c r="A105" s="473"/>
      <c r="B105" s="476" t="s">
        <v>160</v>
      </c>
      <c r="C105" s="477"/>
      <c r="D105" s="477"/>
      <c r="E105" s="477"/>
      <c r="F105" s="477"/>
      <c r="G105" s="477"/>
      <c r="H105" s="477"/>
      <c r="I105" s="477"/>
      <c r="J105" s="477"/>
      <c r="K105" s="477"/>
      <c r="L105" s="477"/>
      <c r="M105" s="478"/>
      <c r="N105" s="187">
        <f>+N103+N92+N88+N85+N77+N71+N65+N60+N53+N45+N36+N31+N27</f>
        <v>31024.291699999998</v>
      </c>
      <c r="O105" s="97">
        <f>+E18</f>
        <v>22368.421199999997</v>
      </c>
      <c r="P105" s="98">
        <f>+SUM(P27:P103)</f>
        <v>0.99999999999999978</v>
      </c>
    </row>
    <row r="106" spans="1:16">
      <c r="A106" s="474"/>
      <c r="B106" s="479" t="s">
        <v>701</v>
      </c>
      <c r="C106" s="480"/>
      <c r="D106" s="480"/>
      <c r="E106" s="480"/>
      <c r="F106" s="480"/>
      <c r="G106" s="480"/>
      <c r="H106" s="480"/>
      <c r="I106" s="480"/>
      <c r="J106" s="480"/>
      <c r="K106" s="480"/>
      <c r="L106" s="480"/>
      <c r="M106" s="481"/>
      <c r="N106" s="188">
        <f>N105*0.3</f>
        <v>9307.2875099999983</v>
      </c>
      <c r="O106" s="189">
        <f>O105*0.2</f>
        <v>4473.6842399999996</v>
      </c>
    </row>
    <row r="107" spans="1:16">
      <c r="A107" s="474"/>
      <c r="B107" s="479" t="s">
        <v>525</v>
      </c>
      <c r="C107" s="480"/>
      <c r="D107" s="480"/>
      <c r="E107" s="480"/>
      <c r="F107" s="480"/>
      <c r="G107" s="480"/>
      <c r="H107" s="480"/>
      <c r="I107" s="480"/>
      <c r="J107" s="480"/>
      <c r="K107" s="480"/>
      <c r="L107" s="480"/>
      <c r="M107" s="481"/>
      <c r="N107" s="188">
        <f>+N105+N106</f>
        <v>40331.579209999996</v>
      </c>
      <c r="O107" s="189">
        <f>+O105+O106</f>
        <v>26842.105439999996</v>
      </c>
    </row>
    <row r="108" spans="1:16">
      <c r="A108" s="474"/>
      <c r="B108" s="479" t="s">
        <v>702</v>
      </c>
      <c r="C108" s="480"/>
      <c r="D108" s="480"/>
      <c r="E108" s="480"/>
      <c r="F108" s="480"/>
      <c r="G108" s="480"/>
      <c r="H108" s="480"/>
      <c r="I108" s="480"/>
      <c r="J108" s="480"/>
      <c r="K108" s="480"/>
      <c r="L108" s="480"/>
      <c r="M108" s="481"/>
      <c r="N108" s="188">
        <f>0.25*N107</f>
        <v>10082.894802499999</v>
      </c>
      <c r="O108" s="189">
        <f>0.01*O107</f>
        <v>268.42105439999995</v>
      </c>
    </row>
    <row r="109" spans="1:16" ht="16.5" thickBot="1">
      <c r="A109" s="475"/>
      <c r="B109" s="482" t="s">
        <v>526</v>
      </c>
      <c r="C109" s="483"/>
      <c r="D109" s="483"/>
      <c r="E109" s="483"/>
      <c r="F109" s="483"/>
      <c r="G109" s="483"/>
      <c r="H109" s="483"/>
      <c r="I109" s="483"/>
      <c r="J109" s="483"/>
      <c r="K109" s="483"/>
      <c r="L109" s="483"/>
      <c r="M109" s="484"/>
      <c r="N109" s="190">
        <f>+N107+N108</f>
        <v>50414.474012499995</v>
      </c>
      <c r="O109" s="191" t="e">
        <f>+O107+O108+#REF!</f>
        <v>#REF!</v>
      </c>
    </row>
    <row r="110" spans="1:16">
      <c r="A110" s="85"/>
      <c r="B110" s="99"/>
      <c r="C110" s="85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1:16">
      <c r="A111" s="85"/>
      <c r="B111" s="99"/>
      <c r="C111" s="85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1:16">
      <c r="A112" s="85"/>
      <c r="B112" s="99"/>
      <c r="C112" s="85"/>
      <c r="D112" s="87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</row>
    <row r="113" spans="1:15">
      <c r="A113" s="85"/>
      <c r="B113" s="99"/>
      <c r="C113" s="85"/>
      <c r="D113" s="87"/>
      <c r="E113" s="100"/>
      <c r="F113" s="100"/>
      <c r="G113" s="100"/>
      <c r="H113" s="100"/>
      <c r="I113" s="88"/>
      <c r="J113" s="88"/>
      <c r="K113" s="88"/>
      <c r="L113" s="88"/>
      <c r="M113" s="88"/>
      <c r="N113" s="88"/>
      <c r="O113" s="88"/>
    </row>
    <row r="114" spans="1:15">
      <c r="A114" s="85"/>
      <c r="B114" s="99"/>
      <c r="C114" s="85"/>
      <c r="D114" s="87"/>
      <c r="E114" s="100"/>
      <c r="F114" s="100"/>
      <c r="G114" s="100"/>
      <c r="H114" s="100"/>
      <c r="I114" s="88"/>
      <c r="J114" s="88"/>
      <c r="K114" s="88"/>
      <c r="L114" s="88"/>
      <c r="M114" s="88"/>
      <c r="N114" s="88"/>
      <c r="O114" s="88"/>
    </row>
    <row r="115" spans="1:15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5">
      <c r="A116" s="85"/>
      <c r="B116" s="99"/>
      <c r="C116" s="85"/>
      <c r="D116" s="87"/>
      <c r="E116" s="100"/>
      <c r="F116" s="100"/>
      <c r="G116" s="100"/>
      <c r="H116" s="100"/>
      <c r="I116" s="88"/>
      <c r="J116" s="88"/>
      <c r="K116" s="88"/>
      <c r="L116" s="88"/>
      <c r="M116" s="88"/>
      <c r="N116" s="88"/>
      <c r="O116" s="88"/>
    </row>
    <row r="117" spans="1:15">
      <c r="A117" s="85"/>
      <c r="B117" s="99"/>
      <c r="C117" s="85"/>
      <c r="D117" s="87"/>
      <c r="E117" s="100"/>
      <c r="F117" s="100"/>
      <c r="G117" s="100"/>
      <c r="H117" s="100"/>
      <c r="I117" s="88"/>
      <c r="J117" s="88"/>
      <c r="K117" s="88"/>
      <c r="L117" s="88"/>
      <c r="M117" s="88"/>
      <c r="N117" s="88"/>
      <c r="O117" s="88"/>
    </row>
    <row r="118" spans="1:15">
      <c r="A118" s="85"/>
      <c r="B118" s="99"/>
      <c r="C118" s="85"/>
      <c r="D118" s="87"/>
      <c r="E118" s="100"/>
      <c r="F118" s="100"/>
      <c r="G118" s="100"/>
      <c r="H118" s="100"/>
      <c r="I118" s="88"/>
      <c r="J118" s="88"/>
      <c r="K118" s="88"/>
      <c r="L118" s="88"/>
      <c r="M118" s="88"/>
      <c r="N118" s="88"/>
      <c r="O118" s="88"/>
    </row>
    <row r="119" spans="1:15">
      <c r="A119" s="85"/>
      <c r="B119" s="99"/>
      <c r="C119" s="85"/>
      <c r="D119" s="87"/>
      <c r="E119" s="100"/>
      <c r="F119" s="100"/>
      <c r="G119" s="100"/>
      <c r="H119" s="100"/>
      <c r="I119" s="88"/>
      <c r="J119" s="88"/>
      <c r="K119" s="88"/>
      <c r="L119" s="88"/>
      <c r="M119" s="88"/>
      <c r="N119" s="88"/>
      <c r="O119" s="88"/>
    </row>
    <row r="120" spans="1:15">
      <c r="A120" s="85"/>
      <c r="B120" s="99"/>
      <c r="C120" s="85"/>
      <c r="D120" s="87"/>
      <c r="E120" s="100"/>
      <c r="F120" s="100"/>
      <c r="G120" s="100"/>
      <c r="H120" s="100"/>
      <c r="I120" s="88"/>
      <c r="J120" s="88"/>
      <c r="K120" s="88"/>
      <c r="L120" s="88"/>
      <c r="M120" s="88"/>
      <c r="N120" s="88"/>
      <c r="O120" s="88"/>
    </row>
    <row r="121" spans="1:15">
      <c r="A121" s="85"/>
      <c r="B121" s="99"/>
      <c r="C121" s="85"/>
      <c r="D121" s="87"/>
      <c r="E121" s="100"/>
      <c r="F121" s="100"/>
      <c r="G121" s="100"/>
      <c r="H121" s="100"/>
      <c r="I121" s="88"/>
      <c r="J121" s="88"/>
      <c r="K121" s="88"/>
      <c r="L121" s="88"/>
      <c r="M121" s="88"/>
      <c r="N121" s="88"/>
      <c r="O121" s="88"/>
    </row>
    <row r="122" spans="1:15">
      <c r="A122" s="85"/>
      <c r="B122" s="99"/>
      <c r="C122" s="85"/>
      <c r="D122" s="87"/>
      <c r="E122" s="100"/>
      <c r="F122" s="100"/>
      <c r="G122" s="100"/>
      <c r="H122" s="100"/>
      <c r="I122" s="88"/>
      <c r="J122" s="88"/>
      <c r="K122" s="88"/>
      <c r="L122" s="88"/>
      <c r="M122" s="88"/>
      <c r="N122" s="88"/>
      <c r="O122" s="88"/>
    </row>
    <row r="123" spans="1:15">
      <c r="A123" s="85"/>
      <c r="B123" s="99"/>
      <c r="C123" s="85"/>
      <c r="D123" s="87"/>
      <c r="E123" s="100"/>
      <c r="F123" s="100"/>
      <c r="G123" s="100"/>
      <c r="H123" s="100"/>
      <c r="I123" s="88"/>
      <c r="J123" s="88"/>
      <c r="K123" s="88"/>
      <c r="L123" s="88"/>
      <c r="M123" s="88"/>
      <c r="N123" s="88"/>
      <c r="O123" s="88"/>
    </row>
    <row r="124" spans="1:15">
      <c r="A124" s="85"/>
      <c r="B124" s="99"/>
      <c r="C124" s="85"/>
      <c r="D124" s="87"/>
      <c r="E124" s="100"/>
      <c r="F124" s="100"/>
      <c r="G124" s="100"/>
      <c r="H124" s="100"/>
      <c r="I124" s="88"/>
      <c r="J124" s="88"/>
      <c r="K124" s="88"/>
      <c r="L124" s="88"/>
      <c r="M124" s="88"/>
      <c r="N124" s="88"/>
      <c r="O124" s="88"/>
    </row>
    <row r="125" spans="1:15">
      <c r="A125" s="85"/>
      <c r="B125" s="99"/>
      <c r="C125" s="85"/>
      <c r="D125" s="87"/>
      <c r="E125" s="100"/>
      <c r="F125" s="100"/>
      <c r="G125" s="100"/>
      <c r="H125" s="100"/>
      <c r="I125" s="88"/>
      <c r="J125" s="88"/>
      <c r="K125" s="88"/>
      <c r="L125" s="88"/>
      <c r="M125" s="88"/>
      <c r="N125" s="88"/>
      <c r="O125" s="88"/>
    </row>
    <row r="126" spans="1:15">
      <c r="A126" s="85"/>
      <c r="B126" s="99"/>
      <c r="C126" s="85"/>
      <c r="D126" s="87"/>
      <c r="E126" s="100"/>
      <c r="F126" s="100"/>
      <c r="G126" s="100"/>
      <c r="H126" s="100"/>
      <c r="I126" s="88"/>
      <c r="J126" s="88"/>
      <c r="K126" s="88"/>
      <c r="L126" s="88"/>
      <c r="M126" s="88"/>
      <c r="N126" s="88"/>
      <c r="O126" s="88"/>
    </row>
    <row r="127" spans="1:15">
      <c r="A127" s="85"/>
      <c r="B127" s="99"/>
      <c r="C127" s="85"/>
      <c r="D127" s="87"/>
      <c r="E127" s="100"/>
      <c r="F127" s="100"/>
      <c r="G127" s="100"/>
      <c r="H127" s="100"/>
      <c r="I127" s="88"/>
      <c r="J127" s="88"/>
      <c r="K127" s="88"/>
      <c r="L127" s="88"/>
      <c r="M127" s="88"/>
      <c r="N127" s="88"/>
      <c r="O127" s="88"/>
    </row>
    <row r="128" spans="1:15">
      <c r="A128" s="85"/>
      <c r="B128" s="99"/>
      <c r="C128" s="85"/>
      <c r="D128" s="87"/>
      <c r="E128" s="100"/>
      <c r="F128" s="100"/>
      <c r="G128" s="100"/>
      <c r="H128" s="100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100"/>
      <c r="F129" s="100"/>
      <c r="G129" s="100"/>
      <c r="H129" s="100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100"/>
      <c r="F130" s="100"/>
      <c r="G130" s="100"/>
      <c r="H130" s="100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  <row r="219" spans="1:15">
      <c r="A219" s="85"/>
      <c r="B219" s="99"/>
      <c r="C219" s="85"/>
      <c r="D219" s="87"/>
      <c r="E219" s="100"/>
      <c r="F219" s="100"/>
      <c r="G219" s="100"/>
      <c r="H219" s="100"/>
      <c r="I219" s="88"/>
      <c r="J219" s="88"/>
      <c r="K219" s="88"/>
      <c r="L219" s="88"/>
      <c r="M219" s="88"/>
      <c r="N219" s="88"/>
      <c r="O219" s="88"/>
    </row>
  </sheetData>
  <mergeCells count="40">
    <mergeCell ref="B92:M92"/>
    <mergeCell ref="B103:M103"/>
    <mergeCell ref="A105:A109"/>
    <mergeCell ref="B105:M105"/>
    <mergeCell ref="B106:M106"/>
    <mergeCell ref="B107:M107"/>
    <mergeCell ref="B108:M108"/>
    <mergeCell ref="B109:M109"/>
    <mergeCell ref="B88:M88"/>
    <mergeCell ref="A26:N26"/>
    <mergeCell ref="B27:M27"/>
    <mergeCell ref="B31:M31"/>
    <mergeCell ref="B36:M36"/>
    <mergeCell ref="B45:M45"/>
    <mergeCell ref="B53:M53"/>
    <mergeCell ref="B60:M60"/>
    <mergeCell ref="B65:M65"/>
    <mergeCell ref="B71:M71"/>
    <mergeCell ref="B77:M77"/>
    <mergeCell ref="B85:M85"/>
    <mergeCell ref="A23:N23"/>
    <mergeCell ref="A24:A25"/>
    <mergeCell ref="B24:B25"/>
    <mergeCell ref="C24:C25"/>
    <mergeCell ref="D24:D25"/>
    <mergeCell ref="E24:I24"/>
    <mergeCell ref="J24:N24"/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93"/>
  <sheetViews>
    <sheetView topLeftCell="C1" workbookViewId="0">
      <pane ySplit="6" topLeftCell="A1811" activePane="bottomLeft" state="frozen"/>
      <selection activeCell="B57" sqref="B57"/>
      <selection pane="bottomLeft" activeCell="B57" sqref="B57"/>
    </sheetView>
  </sheetViews>
  <sheetFormatPr baseColWidth="10" defaultRowHeight="15.75"/>
  <cols>
    <col min="1" max="1" width="9.85546875" style="26" customWidth="1"/>
    <col min="2" max="2" width="47.42578125" style="26" customWidth="1"/>
    <col min="3" max="3" width="11.42578125" style="26" customWidth="1"/>
    <col min="4" max="4" width="28.28515625" style="26" customWidth="1"/>
    <col min="5" max="5" width="18.28515625" style="26" customWidth="1"/>
    <col min="6" max="6" width="11.42578125" style="26"/>
    <col min="7" max="7" width="11.42578125" style="26" hidden="1" customWidth="1"/>
    <col min="8" max="10" width="11.42578125" style="26" customWidth="1"/>
    <col min="11" max="12" width="10" style="26" customWidth="1"/>
    <col min="13" max="14" width="11.42578125" style="26" customWidth="1"/>
    <col min="15" max="15" width="11.42578125" style="26" hidden="1" customWidth="1"/>
    <col min="16" max="16" width="9.28515625" style="26" customWidth="1"/>
    <col min="17" max="16384" width="11.42578125" style="26"/>
  </cols>
  <sheetData>
    <row r="1" spans="1:17" ht="21">
      <c r="A1" s="403" t="s">
        <v>89</v>
      </c>
      <c r="B1" s="403"/>
      <c r="C1" s="403"/>
      <c r="D1" s="403"/>
      <c r="E1" s="403"/>
      <c r="F1" s="403"/>
      <c r="G1" s="403"/>
      <c r="H1" s="403"/>
      <c r="I1" s="403"/>
      <c r="J1" s="403"/>
      <c r="K1" s="403"/>
      <c r="L1" s="403"/>
      <c r="M1" s="403"/>
      <c r="N1" s="403"/>
      <c r="O1" s="403"/>
      <c r="P1" s="403"/>
      <c r="Q1" s="403"/>
    </row>
    <row r="2" spans="1:17" ht="21.75" thickBot="1">
      <c r="A2" s="337" t="s">
        <v>249</v>
      </c>
      <c r="B2" s="337"/>
      <c r="C2" s="337"/>
      <c r="D2" s="337"/>
      <c r="E2" s="337"/>
      <c r="F2" s="337"/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</row>
    <row r="3" spans="1:17" ht="16.5" thickBot="1">
      <c r="A3" s="350" t="s">
        <v>250</v>
      </c>
      <c r="B3" s="404"/>
      <c r="C3" s="404"/>
      <c r="D3" s="404"/>
      <c r="E3" s="404"/>
      <c r="F3" s="404"/>
      <c r="G3" s="350" t="s">
        <v>251</v>
      </c>
      <c r="H3" s="404"/>
      <c r="I3" s="404"/>
      <c r="J3" s="404"/>
      <c r="K3" s="404"/>
      <c r="L3" s="351"/>
      <c r="M3" s="350" t="s">
        <v>252</v>
      </c>
      <c r="N3" s="404"/>
      <c r="O3" s="404"/>
      <c r="P3" s="404"/>
      <c r="Q3" s="351"/>
    </row>
    <row r="4" spans="1:17">
      <c r="A4" s="405" t="s">
        <v>253</v>
      </c>
      <c r="B4" s="407" t="s">
        <v>254</v>
      </c>
      <c r="C4" s="409" t="s">
        <v>255</v>
      </c>
      <c r="D4" s="409" t="s">
        <v>256</v>
      </c>
      <c r="E4" s="409" t="s">
        <v>257</v>
      </c>
      <c r="F4" s="433" t="s">
        <v>258</v>
      </c>
      <c r="G4" s="427" t="s">
        <v>259</v>
      </c>
      <c r="H4" s="429" t="s">
        <v>260</v>
      </c>
      <c r="I4" s="429" t="s">
        <v>261</v>
      </c>
      <c r="J4" s="429" t="s">
        <v>262</v>
      </c>
      <c r="K4" s="429" t="s">
        <v>263</v>
      </c>
      <c r="L4" s="425" t="s">
        <v>264</v>
      </c>
      <c r="M4" s="427" t="s">
        <v>260</v>
      </c>
      <c r="N4" s="429" t="s">
        <v>261</v>
      </c>
      <c r="O4" s="429" t="s">
        <v>259</v>
      </c>
      <c r="P4" s="425" t="s">
        <v>264</v>
      </c>
      <c r="Q4" s="431" t="s">
        <v>137</v>
      </c>
    </row>
    <row r="5" spans="1:17" ht="16.5" thickBot="1">
      <c r="A5" s="406"/>
      <c r="B5" s="408"/>
      <c r="C5" s="410"/>
      <c r="D5" s="410"/>
      <c r="E5" s="410"/>
      <c r="F5" s="434"/>
      <c r="G5" s="428"/>
      <c r="H5" s="430"/>
      <c r="I5" s="430"/>
      <c r="J5" s="430"/>
      <c r="K5" s="430"/>
      <c r="L5" s="426"/>
      <c r="M5" s="428"/>
      <c r="N5" s="430"/>
      <c r="O5" s="430"/>
      <c r="P5" s="426"/>
      <c r="Q5" s="432"/>
    </row>
    <row r="6" spans="1:17" ht="10.5" customHeight="1" thickBot="1">
      <c r="A6" s="411"/>
      <c r="B6" s="412"/>
      <c r="C6" s="412"/>
      <c r="D6" s="412"/>
      <c r="E6" s="412"/>
      <c r="F6" s="412"/>
      <c r="G6" s="412"/>
      <c r="H6" s="412"/>
      <c r="I6" s="412"/>
      <c r="J6" s="412"/>
      <c r="K6" s="412"/>
      <c r="L6" s="412"/>
      <c r="M6" s="412"/>
      <c r="N6" s="412"/>
      <c r="O6" s="412"/>
      <c r="P6" s="412"/>
      <c r="Q6" s="413"/>
    </row>
    <row r="7" spans="1:17" ht="16.5" thickBot="1">
      <c r="A7" s="414" t="s">
        <v>57</v>
      </c>
      <c r="B7" s="415"/>
      <c r="C7" s="415"/>
      <c r="D7" s="415"/>
      <c r="E7" s="415"/>
      <c r="F7" s="415"/>
      <c r="G7" s="415"/>
      <c r="H7" s="415"/>
      <c r="I7" s="415"/>
      <c r="J7" s="415"/>
      <c r="K7" s="415"/>
      <c r="L7" s="415"/>
      <c r="M7" s="415"/>
      <c r="N7" s="415"/>
      <c r="O7" s="415"/>
      <c r="P7" s="415"/>
      <c r="Q7" s="416"/>
    </row>
    <row r="8" spans="1:17" ht="16.5" thickBot="1">
      <c r="A8" s="417" t="s">
        <v>540</v>
      </c>
      <c r="B8" s="418"/>
      <c r="C8" s="418"/>
      <c r="D8" s="418"/>
      <c r="E8" s="418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8"/>
      <c r="Q8" s="113">
        <f>+Q9+Q107+Q113</f>
        <v>1769.9999999999998</v>
      </c>
    </row>
    <row r="9" spans="1:17" ht="16.5" customHeight="1" thickBot="1">
      <c r="A9" s="438" t="s">
        <v>8</v>
      </c>
      <c r="B9" s="439"/>
      <c r="C9" s="439"/>
      <c r="D9" s="439"/>
      <c r="E9" s="439"/>
      <c r="F9" s="440"/>
      <c r="G9" s="441"/>
      <c r="H9" s="442"/>
      <c r="I9" s="442"/>
      <c r="J9" s="442"/>
      <c r="K9" s="442"/>
      <c r="L9" s="443"/>
      <c r="M9" s="442"/>
      <c r="N9" s="442"/>
      <c r="O9" s="442"/>
      <c r="P9" s="442"/>
      <c r="Q9" s="141">
        <f>+SUM(Q10:Q106)</f>
        <v>1295.9999999999998</v>
      </c>
    </row>
    <row r="10" spans="1:17" ht="16.5">
      <c r="A10" s="435" t="s">
        <v>33</v>
      </c>
      <c r="B10" s="116" t="s">
        <v>541</v>
      </c>
      <c r="C10" s="117"/>
      <c r="D10" s="118" t="str">
        <f>+IF(_xlfn.NUMBERVALUE(O10)=0,CONCATENATE("Pieza de ",M10,"inX",N10,"inX",P10,"_Pies"),CONCATENATE("Rollizo de ",O10,"''ØX",P10,"_Pies"))</f>
        <v>Pieza de 2inX4inX8_Pies</v>
      </c>
      <c r="E10" s="119" t="s">
        <v>137</v>
      </c>
      <c r="F10" s="120">
        <v>12</v>
      </c>
      <c r="G10" s="121">
        <v>0</v>
      </c>
      <c r="H10" s="121">
        <v>1.5</v>
      </c>
      <c r="I10" s="121">
        <v>3.5</v>
      </c>
      <c r="J10" s="121">
        <v>96</v>
      </c>
      <c r="K10" s="121">
        <f>+L10*12</f>
        <v>96</v>
      </c>
      <c r="L10" s="122">
        <f>ROUNDUP(J10/12,0)</f>
        <v>8</v>
      </c>
      <c r="M10" s="121">
        <v>2</v>
      </c>
      <c r="N10" s="121">
        <v>4</v>
      </c>
      <c r="O10" s="121">
        <v>0</v>
      </c>
      <c r="P10" s="122">
        <f>+L10</f>
        <v>8</v>
      </c>
      <c r="Q10" s="123">
        <f>F10*M10*N10*P10/12</f>
        <v>64</v>
      </c>
    </row>
    <row r="11" spans="1:17" ht="16.5">
      <c r="A11" s="436"/>
      <c r="B11" s="124" t="s">
        <v>542</v>
      </c>
      <c r="C11" s="125"/>
      <c r="D11" s="126" t="str">
        <f>+IF(_xlfn.NUMBERVALUE(O11)=0,CONCATENATE("Pieza de ",M11,"inX",N11,"inX",P11,"_Pies"),CONCATENATE("Rollizo de ",O11,"''ØX",P11,"_Pies"))</f>
        <v>Pieza de 2inX4inX2_Pies</v>
      </c>
      <c r="E11" s="127" t="s">
        <v>137</v>
      </c>
      <c r="F11" s="128">
        <v>2</v>
      </c>
      <c r="G11" s="129"/>
      <c r="H11" s="129">
        <v>1.5</v>
      </c>
      <c r="I11" s="129">
        <v>3.5</v>
      </c>
      <c r="J11" s="129">
        <v>13.3</v>
      </c>
      <c r="K11" s="129">
        <f>+L11*12</f>
        <v>24</v>
      </c>
      <c r="L11" s="130">
        <f>ROUNDUP(J11/12,0)</f>
        <v>2</v>
      </c>
      <c r="M11" s="129">
        <v>2</v>
      </c>
      <c r="N11" s="129">
        <v>4</v>
      </c>
      <c r="O11" s="129"/>
      <c r="P11" s="130">
        <f>+L11</f>
        <v>2</v>
      </c>
      <c r="Q11" s="131">
        <f>F11*M11*N11*P11/12</f>
        <v>2.6666666666666665</v>
      </c>
    </row>
    <row r="12" spans="1:17" ht="16.5">
      <c r="A12" s="436"/>
      <c r="B12" s="124" t="s">
        <v>543</v>
      </c>
      <c r="C12" s="125"/>
      <c r="D12" s="126" t="str">
        <f>+IF(_xlfn.NUMBERVALUE(O12)=0,CONCATENATE("Pieza de ",M12,"inX",N12,"inX",P12,"_Pies"),CONCATENATE("Rollizo de ",O12,"''ØX",P12,"_Pies"))</f>
        <v>Pieza de 2inX4inX4_Pies</v>
      </c>
      <c r="E12" s="127" t="s">
        <v>137</v>
      </c>
      <c r="F12" s="128">
        <v>2</v>
      </c>
      <c r="G12" s="129"/>
      <c r="H12" s="129">
        <v>1.5</v>
      </c>
      <c r="I12" s="129">
        <v>3.5</v>
      </c>
      <c r="J12" s="129">
        <v>37.25</v>
      </c>
      <c r="K12" s="129">
        <f>+L12*12</f>
        <v>48</v>
      </c>
      <c r="L12" s="130">
        <f>ROUNDUP(J12/12,0)</f>
        <v>4</v>
      </c>
      <c r="M12" s="129">
        <v>2</v>
      </c>
      <c r="N12" s="129">
        <v>4</v>
      </c>
      <c r="O12" s="129"/>
      <c r="P12" s="130">
        <f>+L12</f>
        <v>4</v>
      </c>
      <c r="Q12" s="131">
        <f>F12*M12*N12*P12/12</f>
        <v>5.333333333333333</v>
      </c>
    </row>
    <row r="13" spans="1:17" ht="16.5">
      <c r="A13" s="436"/>
      <c r="B13" s="124" t="s">
        <v>291</v>
      </c>
      <c r="C13" s="125"/>
      <c r="D13" s="126" t="str">
        <f>+IF(_xlfn.NUMBERVALUE(O13)=0,CONCATENATE("Pieza de ",M13,"inX",N13,"inX",P13,"_Pies"),CONCATENATE("Rollizo de ",O13,"''ØX",P13,"_Pies"))</f>
        <v>Pieza de 2inX4inX3_Pies</v>
      </c>
      <c r="E13" s="127" t="s">
        <v>137</v>
      </c>
      <c r="F13" s="128">
        <v>12</v>
      </c>
      <c r="G13" s="129"/>
      <c r="H13" s="129">
        <v>1.5</v>
      </c>
      <c r="I13" s="129">
        <v>3.5</v>
      </c>
      <c r="J13" s="129">
        <v>26.75</v>
      </c>
      <c r="K13" s="129">
        <f>+L13*12</f>
        <v>36</v>
      </c>
      <c r="L13" s="130">
        <f>ROUNDUP(J13/12,0)</f>
        <v>3</v>
      </c>
      <c r="M13" s="129">
        <v>2</v>
      </c>
      <c r="N13" s="129">
        <v>4</v>
      </c>
      <c r="O13" s="129"/>
      <c r="P13" s="130">
        <f>+L13</f>
        <v>3</v>
      </c>
      <c r="Q13" s="131">
        <f>F13*M13*N13*P13/12</f>
        <v>24</v>
      </c>
    </row>
    <row r="14" spans="1:17" ht="16.5">
      <c r="A14" s="436"/>
      <c r="B14" s="124" t="s">
        <v>544</v>
      </c>
      <c r="C14" s="125"/>
      <c r="D14" s="126" t="str">
        <f>+IF(_xlfn.NUMBERVALUE(O14)=0,CONCATENATE("Pieza de ",M14,"inX",N14,"inX",P14,"_Pies"),CONCATENATE("Rollizo de ",O14,"''ØX",P14,"_Pies"))</f>
        <v>Pieza de 2inX4inX6_Pies</v>
      </c>
      <c r="E14" s="127" t="s">
        <v>137</v>
      </c>
      <c r="F14" s="128">
        <v>8</v>
      </c>
      <c r="G14" s="129"/>
      <c r="H14" s="129">
        <v>1.5</v>
      </c>
      <c r="I14" s="129">
        <v>3.5</v>
      </c>
      <c r="J14" s="129">
        <v>62.5</v>
      </c>
      <c r="K14" s="129">
        <f>+L14*12</f>
        <v>72</v>
      </c>
      <c r="L14" s="130">
        <f>ROUNDUP(J14/12,0)</f>
        <v>6</v>
      </c>
      <c r="M14" s="129">
        <v>2</v>
      </c>
      <c r="N14" s="129">
        <v>4</v>
      </c>
      <c r="O14" s="129"/>
      <c r="P14" s="130">
        <f>+L14</f>
        <v>6</v>
      </c>
      <c r="Q14" s="131">
        <f>F14*M14*N14*P14/12</f>
        <v>32</v>
      </c>
    </row>
    <row r="15" spans="1:17" ht="16.5">
      <c r="A15" s="436"/>
      <c r="B15" s="124" t="s">
        <v>545</v>
      </c>
      <c r="C15" s="125"/>
      <c r="D15" s="126" t="str">
        <f t="shared" ref="D15:D78" si="0">+IF(_xlfn.NUMBERVALUE(O15)=0,CONCATENATE("Pieza de ",M15,"inX",N15,"inX",P15,"_Pies"),CONCATENATE("Rollizo de ",O15,"''ØX",P15,"_Pies"))</f>
        <v>Pieza de 2inX4inX3_Pies</v>
      </c>
      <c r="E15" s="127" t="s">
        <v>137</v>
      </c>
      <c r="F15" s="128">
        <v>4</v>
      </c>
      <c r="G15" s="129"/>
      <c r="H15" s="129">
        <v>1.5</v>
      </c>
      <c r="I15" s="129">
        <v>3.5</v>
      </c>
      <c r="J15" s="129">
        <v>30.5</v>
      </c>
      <c r="K15" s="129">
        <f t="shared" ref="K15:K78" si="1">+L15*12</f>
        <v>36</v>
      </c>
      <c r="L15" s="130">
        <f t="shared" ref="L15:L78" si="2">ROUNDUP(J15/12,0)</f>
        <v>3</v>
      </c>
      <c r="M15" s="129">
        <v>2</v>
      </c>
      <c r="N15" s="129">
        <v>4</v>
      </c>
      <c r="O15" s="129"/>
      <c r="P15" s="130">
        <f t="shared" ref="P15:P78" si="3">+L15</f>
        <v>3</v>
      </c>
      <c r="Q15" s="131">
        <f t="shared" ref="Q15:Q78" si="4">F15*M15*N15*P15/12</f>
        <v>8</v>
      </c>
    </row>
    <row r="16" spans="1:17" ht="16.5">
      <c r="A16" s="436"/>
      <c r="B16" s="124" t="s">
        <v>546</v>
      </c>
      <c r="C16" s="125"/>
      <c r="D16" s="126" t="str">
        <f t="shared" si="0"/>
        <v>Pieza de 2inX4inX11_Pies</v>
      </c>
      <c r="E16" s="127" t="s">
        <v>137</v>
      </c>
      <c r="F16" s="128">
        <v>6</v>
      </c>
      <c r="G16" s="129"/>
      <c r="H16" s="129">
        <v>1.5</v>
      </c>
      <c r="I16" s="129">
        <v>3.5</v>
      </c>
      <c r="J16" s="129">
        <v>129</v>
      </c>
      <c r="K16" s="129">
        <f t="shared" si="1"/>
        <v>132</v>
      </c>
      <c r="L16" s="130">
        <f t="shared" si="2"/>
        <v>11</v>
      </c>
      <c r="M16" s="129">
        <v>2</v>
      </c>
      <c r="N16" s="129">
        <v>4</v>
      </c>
      <c r="O16" s="129"/>
      <c r="P16" s="130">
        <f t="shared" si="3"/>
        <v>11</v>
      </c>
      <c r="Q16" s="131">
        <f t="shared" si="4"/>
        <v>44</v>
      </c>
    </row>
    <row r="17" spans="1:17" ht="16.5">
      <c r="A17" s="436"/>
      <c r="B17" s="124" t="s">
        <v>547</v>
      </c>
      <c r="C17" s="125"/>
      <c r="D17" s="126" t="str">
        <f t="shared" si="0"/>
        <v>Pieza de 2inX4inX1_Pies</v>
      </c>
      <c r="E17" s="127" t="s">
        <v>137</v>
      </c>
      <c r="F17" s="128">
        <v>2</v>
      </c>
      <c r="G17" s="129"/>
      <c r="H17" s="129">
        <v>1.5</v>
      </c>
      <c r="I17" s="129">
        <v>3.5</v>
      </c>
      <c r="J17" s="129">
        <v>3.4</v>
      </c>
      <c r="K17" s="129">
        <f t="shared" si="1"/>
        <v>12</v>
      </c>
      <c r="L17" s="130">
        <f t="shared" si="2"/>
        <v>1</v>
      </c>
      <c r="M17" s="129">
        <v>2</v>
      </c>
      <c r="N17" s="129">
        <v>4</v>
      </c>
      <c r="O17" s="129"/>
      <c r="P17" s="130">
        <f t="shared" si="3"/>
        <v>1</v>
      </c>
      <c r="Q17" s="131">
        <f t="shared" si="4"/>
        <v>1.3333333333333333</v>
      </c>
    </row>
    <row r="18" spans="1:17" ht="16.5">
      <c r="A18" s="436"/>
      <c r="B18" s="124" t="s">
        <v>548</v>
      </c>
      <c r="C18" s="125"/>
      <c r="D18" s="126" t="str">
        <f t="shared" si="0"/>
        <v>Pieza de 2inX4inX1_Pies</v>
      </c>
      <c r="E18" s="127" t="s">
        <v>137</v>
      </c>
      <c r="F18" s="128">
        <v>2</v>
      </c>
      <c r="G18" s="129"/>
      <c r="H18" s="129">
        <v>1.5</v>
      </c>
      <c r="I18" s="129">
        <v>3.5</v>
      </c>
      <c r="J18" s="129">
        <v>8.1999999999999993</v>
      </c>
      <c r="K18" s="129">
        <f t="shared" si="1"/>
        <v>12</v>
      </c>
      <c r="L18" s="130">
        <f t="shared" si="2"/>
        <v>1</v>
      </c>
      <c r="M18" s="129">
        <v>2</v>
      </c>
      <c r="N18" s="129">
        <v>4</v>
      </c>
      <c r="O18" s="129"/>
      <c r="P18" s="130">
        <f t="shared" si="3"/>
        <v>1</v>
      </c>
      <c r="Q18" s="131">
        <f t="shared" si="4"/>
        <v>1.3333333333333333</v>
      </c>
    </row>
    <row r="19" spans="1:17" ht="16.5">
      <c r="A19" s="436"/>
      <c r="B19" s="124" t="s">
        <v>549</v>
      </c>
      <c r="C19" s="125"/>
      <c r="D19" s="126" t="str">
        <f t="shared" si="0"/>
        <v>Pieza de 2inX4inX2_Pies</v>
      </c>
      <c r="E19" s="127" t="s">
        <v>137</v>
      </c>
      <c r="F19" s="128">
        <v>2</v>
      </c>
      <c r="G19" s="129"/>
      <c r="H19" s="129">
        <v>1.5</v>
      </c>
      <c r="I19" s="129">
        <v>3.5</v>
      </c>
      <c r="J19" s="129">
        <v>13</v>
      </c>
      <c r="K19" s="129">
        <f t="shared" si="1"/>
        <v>24</v>
      </c>
      <c r="L19" s="130">
        <f t="shared" si="2"/>
        <v>2</v>
      </c>
      <c r="M19" s="129">
        <v>2</v>
      </c>
      <c r="N19" s="129">
        <v>4</v>
      </c>
      <c r="O19" s="129"/>
      <c r="P19" s="130">
        <f t="shared" si="3"/>
        <v>2</v>
      </c>
      <c r="Q19" s="131">
        <f t="shared" si="4"/>
        <v>2.6666666666666665</v>
      </c>
    </row>
    <row r="20" spans="1:17" ht="16.5">
      <c r="A20" s="436"/>
      <c r="B20" s="124" t="s">
        <v>550</v>
      </c>
      <c r="C20" s="125"/>
      <c r="D20" s="126" t="str">
        <f t="shared" si="0"/>
        <v>Pieza de 2inX4inX2_Pies</v>
      </c>
      <c r="E20" s="127" t="s">
        <v>137</v>
      </c>
      <c r="F20" s="128">
        <v>2</v>
      </c>
      <c r="G20" s="129"/>
      <c r="H20" s="129">
        <v>1.5</v>
      </c>
      <c r="I20" s="129">
        <v>3.5</v>
      </c>
      <c r="J20" s="129">
        <v>17.7</v>
      </c>
      <c r="K20" s="129">
        <f t="shared" si="1"/>
        <v>24</v>
      </c>
      <c r="L20" s="130">
        <f t="shared" si="2"/>
        <v>2</v>
      </c>
      <c r="M20" s="129">
        <v>2</v>
      </c>
      <c r="N20" s="129">
        <v>4</v>
      </c>
      <c r="O20" s="129"/>
      <c r="P20" s="130">
        <f t="shared" si="3"/>
        <v>2</v>
      </c>
      <c r="Q20" s="131">
        <f t="shared" si="4"/>
        <v>2.6666666666666665</v>
      </c>
    </row>
    <row r="21" spans="1:17" ht="17.25" thickBot="1">
      <c r="A21" s="437"/>
      <c r="B21" s="133" t="s">
        <v>293</v>
      </c>
      <c r="C21" s="134"/>
      <c r="D21" s="135" t="str">
        <f t="shared" si="0"/>
        <v>Pieza de 2inX4inX11_Pies</v>
      </c>
      <c r="E21" s="136" t="s">
        <v>137</v>
      </c>
      <c r="F21" s="137">
        <v>2</v>
      </c>
      <c r="G21" s="138"/>
      <c r="H21" s="138">
        <v>1.5</v>
      </c>
      <c r="I21" s="138">
        <v>3.5</v>
      </c>
      <c r="J21" s="138">
        <v>130.65</v>
      </c>
      <c r="K21" s="138">
        <f t="shared" si="1"/>
        <v>132</v>
      </c>
      <c r="L21" s="139">
        <f t="shared" si="2"/>
        <v>11</v>
      </c>
      <c r="M21" s="138">
        <v>2</v>
      </c>
      <c r="N21" s="138">
        <v>4</v>
      </c>
      <c r="O21" s="138"/>
      <c r="P21" s="139">
        <f t="shared" si="3"/>
        <v>11</v>
      </c>
      <c r="Q21" s="140">
        <f t="shared" si="4"/>
        <v>14.666666666666666</v>
      </c>
    </row>
    <row r="22" spans="1:17" ht="16.5">
      <c r="A22" s="435" t="s">
        <v>35</v>
      </c>
      <c r="B22" s="116" t="s">
        <v>541</v>
      </c>
      <c r="C22" s="117"/>
      <c r="D22" s="118" t="str">
        <f t="shared" si="0"/>
        <v>Pieza de 2inX4inX8_Pies</v>
      </c>
      <c r="E22" s="119" t="s">
        <v>137</v>
      </c>
      <c r="F22" s="120">
        <v>6</v>
      </c>
      <c r="G22" s="121"/>
      <c r="H22" s="121">
        <v>1.5</v>
      </c>
      <c r="I22" s="121">
        <v>3.5</v>
      </c>
      <c r="J22" s="121">
        <v>96</v>
      </c>
      <c r="K22" s="121">
        <f t="shared" si="1"/>
        <v>96</v>
      </c>
      <c r="L22" s="122">
        <f t="shared" si="2"/>
        <v>8</v>
      </c>
      <c r="M22" s="121">
        <v>2</v>
      </c>
      <c r="N22" s="121">
        <v>4</v>
      </c>
      <c r="O22" s="121"/>
      <c r="P22" s="122">
        <f t="shared" si="3"/>
        <v>8</v>
      </c>
      <c r="Q22" s="123">
        <f t="shared" si="4"/>
        <v>32</v>
      </c>
    </row>
    <row r="23" spans="1:17" ht="16.5">
      <c r="A23" s="436"/>
      <c r="B23" s="124" t="s">
        <v>542</v>
      </c>
      <c r="C23" s="125"/>
      <c r="D23" s="126" t="str">
        <f t="shared" si="0"/>
        <v>Pieza de 2inX4inX2_Pies</v>
      </c>
      <c r="E23" s="127" t="s">
        <v>137</v>
      </c>
      <c r="F23" s="128">
        <v>1</v>
      </c>
      <c r="G23" s="129"/>
      <c r="H23" s="129">
        <v>1.5</v>
      </c>
      <c r="I23" s="129">
        <v>3.5</v>
      </c>
      <c r="J23" s="129">
        <v>13.3</v>
      </c>
      <c r="K23" s="129">
        <f t="shared" si="1"/>
        <v>24</v>
      </c>
      <c r="L23" s="130">
        <f t="shared" si="2"/>
        <v>2</v>
      </c>
      <c r="M23" s="129">
        <v>2</v>
      </c>
      <c r="N23" s="129">
        <v>4</v>
      </c>
      <c r="O23" s="129"/>
      <c r="P23" s="130">
        <f t="shared" si="3"/>
        <v>2</v>
      </c>
      <c r="Q23" s="131">
        <f t="shared" si="4"/>
        <v>1.3333333333333333</v>
      </c>
    </row>
    <row r="24" spans="1:17" ht="16.5">
      <c r="A24" s="436"/>
      <c r="B24" s="124" t="s">
        <v>543</v>
      </c>
      <c r="C24" s="125"/>
      <c r="D24" s="126" t="str">
        <f t="shared" si="0"/>
        <v>Pieza de 2inX4inX4_Pies</v>
      </c>
      <c r="E24" s="127" t="s">
        <v>137</v>
      </c>
      <c r="F24" s="128">
        <v>1</v>
      </c>
      <c r="G24" s="129"/>
      <c r="H24" s="129">
        <v>1.5</v>
      </c>
      <c r="I24" s="129">
        <v>3.5</v>
      </c>
      <c r="J24" s="129">
        <v>37.25</v>
      </c>
      <c r="K24" s="129">
        <f t="shared" si="1"/>
        <v>48</v>
      </c>
      <c r="L24" s="130">
        <f t="shared" si="2"/>
        <v>4</v>
      </c>
      <c r="M24" s="129">
        <v>2</v>
      </c>
      <c r="N24" s="129">
        <v>4</v>
      </c>
      <c r="O24" s="129"/>
      <c r="P24" s="130">
        <f t="shared" si="3"/>
        <v>4</v>
      </c>
      <c r="Q24" s="131">
        <f t="shared" si="4"/>
        <v>2.6666666666666665</v>
      </c>
    </row>
    <row r="25" spans="1:17" ht="16.5">
      <c r="A25" s="436"/>
      <c r="B25" s="124" t="s">
        <v>291</v>
      </c>
      <c r="C25" s="125"/>
      <c r="D25" s="126" t="str">
        <f t="shared" si="0"/>
        <v>Pieza de 2inX4inX3_Pies</v>
      </c>
      <c r="E25" s="127" t="s">
        <v>137</v>
      </c>
      <c r="F25" s="128">
        <v>6</v>
      </c>
      <c r="G25" s="129"/>
      <c r="H25" s="129">
        <v>1.5</v>
      </c>
      <c r="I25" s="129">
        <v>3.5</v>
      </c>
      <c r="J25" s="129">
        <v>26.75</v>
      </c>
      <c r="K25" s="129">
        <f t="shared" si="1"/>
        <v>36</v>
      </c>
      <c r="L25" s="130">
        <f t="shared" si="2"/>
        <v>3</v>
      </c>
      <c r="M25" s="129">
        <v>2</v>
      </c>
      <c r="N25" s="129">
        <v>4</v>
      </c>
      <c r="O25" s="129"/>
      <c r="P25" s="130">
        <f t="shared" si="3"/>
        <v>3</v>
      </c>
      <c r="Q25" s="131">
        <f t="shared" si="4"/>
        <v>12</v>
      </c>
    </row>
    <row r="26" spans="1:17" ht="16.5">
      <c r="A26" s="436"/>
      <c r="B26" s="124" t="s">
        <v>544</v>
      </c>
      <c r="C26" s="125"/>
      <c r="D26" s="126" t="str">
        <f t="shared" si="0"/>
        <v>Pieza de 2inX4inX6_Pies</v>
      </c>
      <c r="E26" s="127" t="s">
        <v>137</v>
      </c>
      <c r="F26" s="128">
        <v>4</v>
      </c>
      <c r="G26" s="129"/>
      <c r="H26" s="129">
        <v>1.5</v>
      </c>
      <c r="I26" s="129">
        <v>3.5</v>
      </c>
      <c r="J26" s="129">
        <v>62.5</v>
      </c>
      <c r="K26" s="129">
        <f t="shared" si="1"/>
        <v>72</v>
      </c>
      <c r="L26" s="130">
        <f t="shared" si="2"/>
        <v>6</v>
      </c>
      <c r="M26" s="129">
        <v>2</v>
      </c>
      <c r="N26" s="129">
        <v>4</v>
      </c>
      <c r="O26" s="129"/>
      <c r="P26" s="130">
        <f t="shared" si="3"/>
        <v>6</v>
      </c>
      <c r="Q26" s="131">
        <f t="shared" si="4"/>
        <v>16</v>
      </c>
    </row>
    <row r="27" spans="1:17" ht="16.5">
      <c r="A27" s="436"/>
      <c r="B27" s="124" t="s">
        <v>545</v>
      </c>
      <c r="C27" s="125"/>
      <c r="D27" s="126" t="str">
        <f t="shared" si="0"/>
        <v>Pieza de 2inX4inX3_Pies</v>
      </c>
      <c r="E27" s="127" t="s">
        <v>137</v>
      </c>
      <c r="F27" s="128">
        <v>2</v>
      </c>
      <c r="G27" s="129"/>
      <c r="H27" s="129">
        <v>1.5</v>
      </c>
      <c r="I27" s="129">
        <v>3.5</v>
      </c>
      <c r="J27" s="129">
        <v>30.5</v>
      </c>
      <c r="K27" s="129">
        <f t="shared" si="1"/>
        <v>36</v>
      </c>
      <c r="L27" s="130">
        <f t="shared" si="2"/>
        <v>3</v>
      </c>
      <c r="M27" s="129">
        <v>2</v>
      </c>
      <c r="N27" s="129">
        <v>4</v>
      </c>
      <c r="O27" s="129"/>
      <c r="P27" s="130">
        <f t="shared" si="3"/>
        <v>3</v>
      </c>
      <c r="Q27" s="131">
        <f t="shared" si="4"/>
        <v>4</v>
      </c>
    </row>
    <row r="28" spans="1:17" ht="16.5">
      <c r="A28" s="436"/>
      <c r="B28" s="124" t="s">
        <v>546</v>
      </c>
      <c r="C28" s="125"/>
      <c r="D28" s="126" t="str">
        <f t="shared" si="0"/>
        <v>Pieza de 2inX4inX11_Pies</v>
      </c>
      <c r="E28" s="127" t="s">
        <v>137</v>
      </c>
      <c r="F28" s="128">
        <v>3</v>
      </c>
      <c r="G28" s="129"/>
      <c r="H28" s="129">
        <v>1.5</v>
      </c>
      <c r="I28" s="129">
        <v>3.5</v>
      </c>
      <c r="J28" s="129">
        <v>129</v>
      </c>
      <c r="K28" s="129">
        <f t="shared" si="1"/>
        <v>132</v>
      </c>
      <c r="L28" s="130">
        <f t="shared" si="2"/>
        <v>11</v>
      </c>
      <c r="M28" s="129">
        <v>2</v>
      </c>
      <c r="N28" s="129">
        <v>4</v>
      </c>
      <c r="O28" s="129"/>
      <c r="P28" s="130">
        <f t="shared" si="3"/>
        <v>11</v>
      </c>
      <c r="Q28" s="131">
        <f t="shared" si="4"/>
        <v>22</v>
      </c>
    </row>
    <row r="29" spans="1:17" ht="16.5">
      <c r="A29" s="436"/>
      <c r="B29" s="124" t="s">
        <v>547</v>
      </c>
      <c r="C29" s="125"/>
      <c r="D29" s="126" t="str">
        <f t="shared" si="0"/>
        <v>Pieza de 2inX4inX1_Pies</v>
      </c>
      <c r="E29" s="127" t="s">
        <v>137</v>
      </c>
      <c r="F29" s="128">
        <v>1</v>
      </c>
      <c r="G29" s="129"/>
      <c r="H29" s="129">
        <v>1.5</v>
      </c>
      <c r="I29" s="129">
        <v>3.5</v>
      </c>
      <c r="J29" s="129">
        <v>3.4</v>
      </c>
      <c r="K29" s="129">
        <f t="shared" si="1"/>
        <v>12</v>
      </c>
      <c r="L29" s="130">
        <f t="shared" si="2"/>
        <v>1</v>
      </c>
      <c r="M29" s="129">
        <v>2</v>
      </c>
      <c r="N29" s="129">
        <v>4</v>
      </c>
      <c r="O29" s="129"/>
      <c r="P29" s="130">
        <f t="shared" si="3"/>
        <v>1</v>
      </c>
      <c r="Q29" s="131">
        <f t="shared" si="4"/>
        <v>0.66666666666666663</v>
      </c>
    </row>
    <row r="30" spans="1:17" ht="16.5">
      <c r="A30" s="436"/>
      <c r="B30" s="124" t="s">
        <v>548</v>
      </c>
      <c r="C30" s="125"/>
      <c r="D30" s="126" t="str">
        <f t="shared" si="0"/>
        <v>Pieza de 2inX4inX1_Pies</v>
      </c>
      <c r="E30" s="127" t="s">
        <v>137</v>
      </c>
      <c r="F30" s="128">
        <v>1</v>
      </c>
      <c r="G30" s="129"/>
      <c r="H30" s="129">
        <v>1.5</v>
      </c>
      <c r="I30" s="129">
        <v>3.5</v>
      </c>
      <c r="J30" s="129">
        <v>8.1999999999999993</v>
      </c>
      <c r="K30" s="129">
        <f t="shared" si="1"/>
        <v>12</v>
      </c>
      <c r="L30" s="130">
        <f t="shared" si="2"/>
        <v>1</v>
      </c>
      <c r="M30" s="129">
        <v>2</v>
      </c>
      <c r="N30" s="129">
        <v>4</v>
      </c>
      <c r="O30" s="129"/>
      <c r="P30" s="130">
        <f t="shared" si="3"/>
        <v>1</v>
      </c>
      <c r="Q30" s="131">
        <f t="shared" si="4"/>
        <v>0.66666666666666663</v>
      </c>
    </row>
    <row r="31" spans="1:17" ht="16.5">
      <c r="A31" s="436"/>
      <c r="B31" s="124" t="s">
        <v>549</v>
      </c>
      <c r="C31" s="125"/>
      <c r="D31" s="126" t="str">
        <f t="shared" si="0"/>
        <v>Pieza de 2inX4inX2_Pies</v>
      </c>
      <c r="E31" s="127" t="s">
        <v>137</v>
      </c>
      <c r="F31" s="128">
        <v>1</v>
      </c>
      <c r="G31" s="129"/>
      <c r="H31" s="129">
        <v>1.5</v>
      </c>
      <c r="I31" s="129">
        <v>3.5</v>
      </c>
      <c r="J31" s="129">
        <v>13</v>
      </c>
      <c r="K31" s="129">
        <f t="shared" si="1"/>
        <v>24</v>
      </c>
      <c r="L31" s="130">
        <f t="shared" si="2"/>
        <v>2</v>
      </c>
      <c r="M31" s="129">
        <v>2</v>
      </c>
      <c r="N31" s="129">
        <v>4</v>
      </c>
      <c r="O31" s="129"/>
      <c r="P31" s="130">
        <f t="shared" si="3"/>
        <v>2</v>
      </c>
      <c r="Q31" s="131">
        <f t="shared" si="4"/>
        <v>1.3333333333333333</v>
      </c>
    </row>
    <row r="32" spans="1:17" ht="16.5">
      <c r="A32" s="436"/>
      <c r="B32" s="124" t="s">
        <v>550</v>
      </c>
      <c r="C32" s="125"/>
      <c r="D32" s="126" t="str">
        <f t="shared" si="0"/>
        <v>Pieza de 2inX4inX2_Pies</v>
      </c>
      <c r="E32" s="127" t="s">
        <v>137</v>
      </c>
      <c r="F32" s="128">
        <v>1</v>
      </c>
      <c r="G32" s="129"/>
      <c r="H32" s="129">
        <v>1.5</v>
      </c>
      <c r="I32" s="129">
        <v>3.5</v>
      </c>
      <c r="J32" s="129">
        <v>17.7</v>
      </c>
      <c r="K32" s="129">
        <f t="shared" si="1"/>
        <v>24</v>
      </c>
      <c r="L32" s="130">
        <f t="shared" si="2"/>
        <v>2</v>
      </c>
      <c r="M32" s="129">
        <v>2</v>
      </c>
      <c r="N32" s="129">
        <v>4</v>
      </c>
      <c r="O32" s="129"/>
      <c r="P32" s="130">
        <f t="shared" si="3"/>
        <v>2</v>
      </c>
      <c r="Q32" s="131">
        <f t="shared" si="4"/>
        <v>1.3333333333333333</v>
      </c>
    </row>
    <row r="33" spans="1:17" ht="17.25" thickBot="1">
      <c r="A33" s="437"/>
      <c r="B33" s="133" t="s">
        <v>293</v>
      </c>
      <c r="C33" s="134"/>
      <c r="D33" s="135" t="str">
        <f t="shared" si="0"/>
        <v>Pieza de 2inX4inX11_Pies</v>
      </c>
      <c r="E33" s="136" t="s">
        <v>137</v>
      </c>
      <c r="F33" s="137">
        <v>1</v>
      </c>
      <c r="G33" s="138"/>
      <c r="H33" s="138">
        <v>1.5</v>
      </c>
      <c r="I33" s="138">
        <v>3.5</v>
      </c>
      <c r="J33" s="138">
        <v>130.65</v>
      </c>
      <c r="K33" s="138">
        <f t="shared" si="1"/>
        <v>132</v>
      </c>
      <c r="L33" s="139">
        <f t="shared" si="2"/>
        <v>11</v>
      </c>
      <c r="M33" s="138">
        <v>2</v>
      </c>
      <c r="N33" s="138">
        <v>4</v>
      </c>
      <c r="O33" s="138"/>
      <c r="P33" s="139">
        <f t="shared" si="3"/>
        <v>11</v>
      </c>
      <c r="Q33" s="140">
        <f t="shared" si="4"/>
        <v>7.333333333333333</v>
      </c>
    </row>
    <row r="34" spans="1:17" ht="16.5">
      <c r="A34" s="435" t="s">
        <v>36</v>
      </c>
      <c r="B34" s="116" t="s">
        <v>541</v>
      </c>
      <c r="C34" s="117"/>
      <c r="D34" s="118" t="str">
        <f t="shared" si="0"/>
        <v>Pieza de 2inX4inX8_Pies</v>
      </c>
      <c r="E34" s="119" t="s">
        <v>137</v>
      </c>
      <c r="F34" s="120">
        <v>6</v>
      </c>
      <c r="G34" s="121"/>
      <c r="H34" s="121">
        <v>1.5</v>
      </c>
      <c r="I34" s="121">
        <v>3.5</v>
      </c>
      <c r="J34" s="121">
        <v>96</v>
      </c>
      <c r="K34" s="121">
        <f t="shared" si="1"/>
        <v>96</v>
      </c>
      <c r="L34" s="122">
        <f t="shared" si="2"/>
        <v>8</v>
      </c>
      <c r="M34" s="121">
        <v>2</v>
      </c>
      <c r="N34" s="121">
        <v>4</v>
      </c>
      <c r="O34" s="121"/>
      <c r="P34" s="122">
        <f t="shared" si="3"/>
        <v>8</v>
      </c>
      <c r="Q34" s="123">
        <f t="shared" si="4"/>
        <v>32</v>
      </c>
    </row>
    <row r="35" spans="1:17" ht="16.5">
      <c r="A35" s="436"/>
      <c r="B35" s="124" t="s">
        <v>542</v>
      </c>
      <c r="C35" s="125"/>
      <c r="D35" s="126" t="str">
        <f t="shared" si="0"/>
        <v>Pieza de 2inX4inX2_Pies</v>
      </c>
      <c r="E35" s="127" t="s">
        <v>137</v>
      </c>
      <c r="F35" s="128">
        <v>1</v>
      </c>
      <c r="G35" s="129"/>
      <c r="H35" s="129">
        <v>1.5</v>
      </c>
      <c r="I35" s="129">
        <v>3.5</v>
      </c>
      <c r="J35" s="129">
        <v>13.3</v>
      </c>
      <c r="K35" s="129">
        <f t="shared" si="1"/>
        <v>24</v>
      </c>
      <c r="L35" s="130">
        <f t="shared" si="2"/>
        <v>2</v>
      </c>
      <c r="M35" s="129">
        <v>2</v>
      </c>
      <c r="N35" s="129">
        <v>4</v>
      </c>
      <c r="O35" s="129"/>
      <c r="P35" s="130">
        <f t="shared" si="3"/>
        <v>2</v>
      </c>
      <c r="Q35" s="131">
        <f t="shared" si="4"/>
        <v>1.3333333333333333</v>
      </c>
    </row>
    <row r="36" spans="1:17" ht="16.5">
      <c r="A36" s="436"/>
      <c r="B36" s="124" t="s">
        <v>543</v>
      </c>
      <c r="C36" s="125"/>
      <c r="D36" s="126" t="str">
        <f t="shared" si="0"/>
        <v>Pieza de 2inX4inX4_Pies</v>
      </c>
      <c r="E36" s="127" t="s">
        <v>137</v>
      </c>
      <c r="F36" s="128">
        <v>1</v>
      </c>
      <c r="G36" s="129"/>
      <c r="H36" s="129">
        <v>1.5</v>
      </c>
      <c r="I36" s="129">
        <v>3.5</v>
      </c>
      <c r="J36" s="129">
        <v>37.25</v>
      </c>
      <c r="K36" s="129">
        <f t="shared" si="1"/>
        <v>48</v>
      </c>
      <c r="L36" s="130">
        <f t="shared" si="2"/>
        <v>4</v>
      </c>
      <c r="M36" s="129">
        <v>2</v>
      </c>
      <c r="N36" s="129">
        <v>4</v>
      </c>
      <c r="O36" s="129"/>
      <c r="P36" s="130">
        <f t="shared" si="3"/>
        <v>4</v>
      </c>
      <c r="Q36" s="131">
        <f t="shared" si="4"/>
        <v>2.6666666666666665</v>
      </c>
    </row>
    <row r="37" spans="1:17" ht="16.5">
      <c r="A37" s="436"/>
      <c r="B37" s="124" t="s">
        <v>291</v>
      </c>
      <c r="C37" s="125"/>
      <c r="D37" s="126" t="str">
        <f t="shared" si="0"/>
        <v>Pieza de 2inX4inX3_Pies</v>
      </c>
      <c r="E37" s="127" t="s">
        <v>137</v>
      </c>
      <c r="F37" s="128">
        <v>6</v>
      </c>
      <c r="G37" s="129"/>
      <c r="H37" s="129">
        <v>1.5</v>
      </c>
      <c r="I37" s="129">
        <v>3.5</v>
      </c>
      <c r="J37" s="129">
        <v>26.75</v>
      </c>
      <c r="K37" s="129">
        <f t="shared" si="1"/>
        <v>36</v>
      </c>
      <c r="L37" s="130">
        <f t="shared" si="2"/>
        <v>3</v>
      </c>
      <c r="M37" s="129">
        <v>2</v>
      </c>
      <c r="N37" s="129">
        <v>4</v>
      </c>
      <c r="O37" s="129"/>
      <c r="P37" s="130">
        <f t="shared" si="3"/>
        <v>3</v>
      </c>
      <c r="Q37" s="131">
        <f t="shared" si="4"/>
        <v>12</v>
      </c>
    </row>
    <row r="38" spans="1:17" ht="16.5">
      <c r="A38" s="436"/>
      <c r="B38" s="124" t="s">
        <v>544</v>
      </c>
      <c r="C38" s="125"/>
      <c r="D38" s="126" t="str">
        <f t="shared" si="0"/>
        <v>Pieza de 2inX4inX6_Pies</v>
      </c>
      <c r="E38" s="127" t="s">
        <v>137</v>
      </c>
      <c r="F38" s="128">
        <v>4</v>
      </c>
      <c r="G38" s="129"/>
      <c r="H38" s="129">
        <v>1.5</v>
      </c>
      <c r="I38" s="129">
        <v>3.5</v>
      </c>
      <c r="J38" s="129">
        <v>62.5</v>
      </c>
      <c r="K38" s="129">
        <f t="shared" si="1"/>
        <v>72</v>
      </c>
      <c r="L38" s="130">
        <f t="shared" si="2"/>
        <v>6</v>
      </c>
      <c r="M38" s="129">
        <v>2</v>
      </c>
      <c r="N38" s="129">
        <v>4</v>
      </c>
      <c r="O38" s="129"/>
      <c r="P38" s="130">
        <f t="shared" si="3"/>
        <v>6</v>
      </c>
      <c r="Q38" s="131">
        <f t="shared" si="4"/>
        <v>16</v>
      </c>
    </row>
    <row r="39" spans="1:17" ht="16.5">
      <c r="A39" s="436"/>
      <c r="B39" s="124" t="s">
        <v>545</v>
      </c>
      <c r="C39" s="125"/>
      <c r="D39" s="126" t="str">
        <f t="shared" si="0"/>
        <v>Pieza de 2inX4inX3_Pies</v>
      </c>
      <c r="E39" s="127" t="s">
        <v>137</v>
      </c>
      <c r="F39" s="128">
        <v>2</v>
      </c>
      <c r="G39" s="129"/>
      <c r="H39" s="129">
        <v>1.5</v>
      </c>
      <c r="I39" s="129">
        <v>3.5</v>
      </c>
      <c r="J39" s="129">
        <v>30.5</v>
      </c>
      <c r="K39" s="129">
        <f t="shared" si="1"/>
        <v>36</v>
      </c>
      <c r="L39" s="130">
        <f t="shared" si="2"/>
        <v>3</v>
      </c>
      <c r="M39" s="129">
        <v>2</v>
      </c>
      <c r="N39" s="129">
        <v>4</v>
      </c>
      <c r="O39" s="129"/>
      <c r="P39" s="130">
        <f t="shared" si="3"/>
        <v>3</v>
      </c>
      <c r="Q39" s="131">
        <f t="shared" si="4"/>
        <v>4</v>
      </c>
    </row>
    <row r="40" spans="1:17" ht="16.5">
      <c r="A40" s="436"/>
      <c r="B40" s="124" t="s">
        <v>546</v>
      </c>
      <c r="C40" s="125"/>
      <c r="D40" s="126" t="str">
        <f t="shared" si="0"/>
        <v>Pieza de 2inX4inX11_Pies</v>
      </c>
      <c r="E40" s="127" t="s">
        <v>137</v>
      </c>
      <c r="F40" s="128">
        <v>3</v>
      </c>
      <c r="G40" s="129"/>
      <c r="H40" s="129">
        <v>1.5</v>
      </c>
      <c r="I40" s="129">
        <v>3.5</v>
      </c>
      <c r="J40" s="129">
        <v>129</v>
      </c>
      <c r="K40" s="129">
        <f t="shared" si="1"/>
        <v>132</v>
      </c>
      <c r="L40" s="130">
        <f t="shared" si="2"/>
        <v>11</v>
      </c>
      <c r="M40" s="129">
        <v>2</v>
      </c>
      <c r="N40" s="129">
        <v>4</v>
      </c>
      <c r="O40" s="129"/>
      <c r="P40" s="130">
        <f t="shared" si="3"/>
        <v>11</v>
      </c>
      <c r="Q40" s="131">
        <f t="shared" si="4"/>
        <v>22</v>
      </c>
    </row>
    <row r="41" spans="1:17" ht="16.5">
      <c r="A41" s="436"/>
      <c r="B41" s="124" t="s">
        <v>547</v>
      </c>
      <c r="C41" s="125"/>
      <c r="D41" s="126" t="str">
        <f t="shared" si="0"/>
        <v>Pieza de 2inX4inX1_Pies</v>
      </c>
      <c r="E41" s="127" t="s">
        <v>137</v>
      </c>
      <c r="F41" s="128">
        <v>1</v>
      </c>
      <c r="G41" s="129"/>
      <c r="H41" s="129">
        <v>1.5</v>
      </c>
      <c r="I41" s="129">
        <v>3.5</v>
      </c>
      <c r="J41" s="129">
        <v>3.4</v>
      </c>
      <c r="K41" s="129">
        <f t="shared" si="1"/>
        <v>12</v>
      </c>
      <c r="L41" s="130">
        <f t="shared" si="2"/>
        <v>1</v>
      </c>
      <c r="M41" s="129">
        <v>2</v>
      </c>
      <c r="N41" s="129">
        <v>4</v>
      </c>
      <c r="O41" s="129"/>
      <c r="P41" s="130">
        <f t="shared" si="3"/>
        <v>1</v>
      </c>
      <c r="Q41" s="131">
        <f t="shared" si="4"/>
        <v>0.66666666666666663</v>
      </c>
    </row>
    <row r="42" spans="1:17" ht="16.5">
      <c r="A42" s="436"/>
      <c r="B42" s="124" t="s">
        <v>548</v>
      </c>
      <c r="C42" s="125"/>
      <c r="D42" s="126" t="str">
        <f t="shared" si="0"/>
        <v>Pieza de 2inX4inX1_Pies</v>
      </c>
      <c r="E42" s="127" t="s">
        <v>137</v>
      </c>
      <c r="F42" s="128">
        <v>1</v>
      </c>
      <c r="G42" s="129"/>
      <c r="H42" s="129">
        <v>1.5</v>
      </c>
      <c r="I42" s="129">
        <v>3.5</v>
      </c>
      <c r="J42" s="129">
        <v>8.1999999999999993</v>
      </c>
      <c r="K42" s="129">
        <f t="shared" si="1"/>
        <v>12</v>
      </c>
      <c r="L42" s="130">
        <f t="shared" si="2"/>
        <v>1</v>
      </c>
      <c r="M42" s="129">
        <v>2</v>
      </c>
      <c r="N42" s="129">
        <v>4</v>
      </c>
      <c r="O42" s="129"/>
      <c r="P42" s="130">
        <f t="shared" si="3"/>
        <v>1</v>
      </c>
      <c r="Q42" s="131">
        <f t="shared" si="4"/>
        <v>0.66666666666666663</v>
      </c>
    </row>
    <row r="43" spans="1:17" ht="16.5">
      <c r="A43" s="436"/>
      <c r="B43" s="124" t="s">
        <v>549</v>
      </c>
      <c r="C43" s="125"/>
      <c r="D43" s="126" t="str">
        <f t="shared" si="0"/>
        <v>Pieza de 2inX4inX2_Pies</v>
      </c>
      <c r="E43" s="127" t="s">
        <v>137</v>
      </c>
      <c r="F43" s="128">
        <v>1</v>
      </c>
      <c r="G43" s="129"/>
      <c r="H43" s="129">
        <v>1.5</v>
      </c>
      <c r="I43" s="129">
        <v>3.5</v>
      </c>
      <c r="J43" s="129">
        <v>13</v>
      </c>
      <c r="K43" s="129">
        <f t="shared" si="1"/>
        <v>24</v>
      </c>
      <c r="L43" s="130">
        <f t="shared" si="2"/>
        <v>2</v>
      </c>
      <c r="M43" s="129">
        <v>2</v>
      </c>
      <c r="N43" s="129">
        <v>4</v>
      </c>
      <c r="O43" s="129"/>
      <c r="P43" s="130">
        <f t="shared" si="3"/>
        <v>2</v>
      </c>
      <c r="Q43" s="131">
        <f t="shared" si="4"/>
        <v>1.3333333333333333</v>
      </c>
    </row>
    <row r="44" spans="1:17" ht="16.5">
      <c r="A44" s="436"/>
      <c r="B44" s="124" t="s">
        <v>550</v>
      </c>
      <c r="C44" s="125"/>
      <c r="D44" s="126" t="str">
        <f t="shared" si="0"/>
        <v>Pieza de 2inX4inX2_Pies</v>
      </c>
      <c r="E44" s="127" t="s">
        <v>137</v>
      </c>
      <c r="F44" s="128">
        <v>1</v>
      </c>
      <c r="G44" s="129"/>
      <c r="H44" s="129">
        <v>1.5</v>
      </c>
      <c r="I44" s="129">
        <v>3.5</v>
      </c>
      <c r="J44" s="129">
        <v>17.7</v>
      </c>
      <c r="K44" s="129">
        <f t="shared" si="1"/>
        <v>24</v>
      </c>
      <c r="L44" s="130">
        <f t="shared" si="2"/>
        <v>2</v>
      </c>
      <c r="M44" s="129">
        <v>2</v>
      </c>
      <c r="N44" s="129">
        <v>4</v>
      </c>
      <c r="O44" s="129"/>
      <c r="P44" s="130">
        <f t="shared" si="3"/>
        <v>2</v>
      </c>
      <c r="Q44" s="131">
        <f t="shared" si="4"/>
        <v>1.3333333333333333</v>
      </c>
    </row>
    <row r="45" spans="1:17" ht="17.25" thickBot="1">
      <c r="A45" s="437"/>
      <c r="B45" s="133" t="s">
        <v>293</v>
      </c>
      <c r="C45" s="134"/>
      <c r="D45" s="135" t="str">
        <f t="shared" si="0"/>
        <v>Pieza de 2inX4inX11_Pies</v>
      </c>
      <c r="E45" s="136" t="s">
        <v>137</v>
      </c>
      <c r="F45" s="137">
        <v>1</v>
      </c>
      <c r="G45" s="138"/>
      <c r="H45" s="138">
        <v>1.5</v>
      </c>
      <c r="I45" s="138">
        <v>3.5</v>
      </c>
      <c r="J45" s="138">
        <v>130.65</v>
      </c>
      <c r="K45" s="138">
        <f t="shared" si="1"/>
        <v>132</v>
      </c>
      <c r="L45" s="139">
        <f t="shared" si="2"/>
        <v>11</v>
      </c>
      <c r="M45" s="138">
        <v>2</v>
      </c>
      <c r="N45" s="138">
        <v>4</v>
      </c>
      <c r="O45" s="138"/>
      <c r="P45" s="139">
        <f t="shared" si="3"/>
        <v>11</v>
      </c>
      <c r="Q45" s="140">
        <f t="shared" si="4"/>
        <v>7.333333333333333</v>
      </c>
    </row>
    <row r="46" spans="1:17" ht="16.5">
      <c r="A46" s="435" t="s">
        <v>34</v>
      </c>
      <c r="B46" s="116" t="s">
        <v>541</v>
      </c>
      <c r="C46" s="117"/>
      <c r="D46" s="118" t="str">
        <f t="shared" si="0"/>
        <v>Pieza de 2inX4inX8_Pies</v>
      </c>
      <c r="E46" s="119" t="s">
        <v>137</v>
      </c>
      <c r="F46" s="120">
        <v>8</v>
      </c>
      <c r="G46" s="121"/>
      <c r="H46" s="121">
        <v>1.5</v>
      </c>
      <c r="I46" s="121">
        <v>3.5</v>
      </c>
      <c r="J46" s="121">
        <v>96</v>
      </c>
      <c r="K46" s="121">
        <f t="shared" si="1"/>
        <v>96</v>
      </c>
      <c r="L46" s="122">
        <f t="shared" si="2"/>
        <v>8</v>
      </c>
      <c r="M46" s="121">
        <v>2</v>
      </c>
      <c r="N46" s="121">
        <v>4</v>
      </c>
      <c r="O46" s="121"/>
      <c r="P46" s="122">
        <f t="shared" si="3"/>
        <v>8</v>
      </c>
      <c r="Q46" s="123">
        <f t="shared" si="4"/>
        <v>42.666666666666664</v>
      </c>
    </row>
    <row r="47" spans="1:17" ht="16.5">
      <c r="A47" s="436"/>
      <c r="B47" s="124" t="s">
        <v>551</v>
      </c>
      <c r="C47" s="125"/>
      <c r="D47" s="126" t="str">
        <f t="shared" si="0"/>
        <v>Pieza de 2inX4inX8_Pies</v>
      </c>
      <c r="E47" s="127" t="s">
        <v>137</v>
      </c>
      <c r="F47" s="128">
        <v>1</v>
      </c>
      <c r="G47" s="129"/>
      <c r="H47" s="129">
        <v>1.5</v>
      </c>
      <c r="I47" s="129">
        <v>3.5</v>
      </c>
      <c r="J47" s="129">
        <v>87.5</v>
      </c>
      <c r="K47" s="129">
        <f t="shared" si="1"/>
        <v>96</v>
      </c>
      <c r="L47" s="130">
        <f t="shared" si="2"/>
        <v>8</v>
      </c>
      <c r="M47" s="129">
        <v>2</v>
      </c>
      <c r="N47" s="129">
        <v>4</v>
      </c>
      <c r="O47" s="129"/>
      <c r="P47" s="130">
        <f t="shared" si="3"/>
        <v>8</v>
      </c>
      <c r="Q47" s="131">
        <f t="shared" si="4"/>
        <v>5.333333333333333</v>
      </c>
    </row>
    <row r="48" spans="1:17" ht="16.5">
      <c r="A48" s="436"/>
      <c r="B48" s="124" t="s">
        <v>552</v>
      </c>
      <c r="C48" s="125"/>
      <c r="D48" s="126" t="str">
        <f t="shared" si="0"/>
        <v>Pieza de 2inX4inX11_Pies</v>
      </c>
      <c r="E48" s="127" t="s">
        <v>137</v>
      </c>
      <c r="F48" s="128">
        <v>2</v>
      </c>
      <c r="G48" s="129"/>
      <c r="H48" s="129">
        <v>1.5</v>
      </c>
      <c r="I48" s="129">
        <v>3.5</v>
      </c>
      <c r="J48" s="129">
        <v>121</v>
      </c>
      <c r="K48" s="129">
        <f t="shared" si="1"/>
        <v>132</v>
      </c>
      <c r="L48" s="130">
        <f t="shared" si="2"/>
        <v>11</v>
      </c>
      <c r="M48" s="129">
        <v>2</v>
      </c>
      <c r="N48" s="129">
        <v>4</v>
      </c>
      <c r="O48" s="129"/>
      <c r="P48" s="130">
        <f t="shared" si="3"/>
        <v>11</v>
      </c>
      <c r="Q48" s="131">
        <f t="shared" si="4"/>
        <v>14.666666666666666</v>
      </c>
    </row>
    <row r="49" spans="1:17" ht="16.5">
      <c r="A49" s="436"/>
      <c r="B49" s="124" t="s">
        <v>553</v>
      </c>
      <c r="C49" s="125"/>
      <c r="D49" s="126" t="str">
        <f t="shared" si="0"/>
        <v>Pieza de 2inX4inX2_Pies</v>
      </c>
      <c r="E49" s="127" t="s">
        <v>137</v>
      </c>
      <c r="F49" s="128">
        <v>3</v>
      </c>
      <c r="G49" s="129"/>
      <c r="H49" s="129">
        <v>1.5</v>
      </c>
      <c r="I49" s="129">
        <v>3.5</v>
      </c>
      <c r="J49" s="129">
        <v>17.5</v>
      </c>
      <c r="K49" s="129">
        <f t="shared" si="1"/>
        <v>24</v>
      </c>
      <c r="L49" s="130">
        <f t="shared" si="2"/>
        <v>2</v>
      </c>
      <c r="M49" s="129">
        <v>2</v>
      </c>
      <c r="N49" s="129">
        <v>4</v>
      </c>
      <c r="O49" s="129"/>
      <c r="P49" s="130">
        <f t="shared" si="3"/>
        <v>2</v>
      </c>
      <c r="Q49" s="131">
        <f t="shared" si="4"/>
        <v>4</v>
      </c>
    </row>
    <row r="50" spans="1:17" ht="16.5">
      <c r="A50" s="436"/>
      <c r="B50" s="124" t="s">
        <v>554</v>
      </c>
      <c r="C50" s="125"/>
      <c r="D50" s="126" t="str">
        <f t="shared" si="0"/>
        <v>Pieza de 2inX4inX3_Pies</v>
      </c>
      <c r="E50" s="127" t="s">
        <v>137</v>
      </c>
      <c r="F50" s="128">
        <v>6</v>
      </c>
      <c r="G50" s="129"/>
      <c r="H50" s="129">
        <v>1.5</v>
      </c>
      <c r="I50" s="129">
        <v>3.5</v>
      </c>
      <c r="J50" s="129">
        <v>30.5</v>
      </c>
      <c r="K50" s="129">
        <f t="shared" si="1"/>
        <v>36</v>
      </c>
      <c r="L50" s="130">
        <f t="shared" si="2"/>
        <v>3</v>
      </c>
      <c r="M50" s="129">
        <v>2</v>
      </c>
      <c r="N50" s="129">
        <v>4</v>
      </c>
      <c r="O50" s="129"/>
      <c r="P50" s="130">
        <f t="shared" si="3"/>
        <v>3</v>
      </c>
      <c r="Q50" s="131">
        <f t="shared" si="4"/>
        <v>12</v>
      </c>
    </row>
    <row r="51" spans="1:17" ht="16.5">
      <c r="A51" s="436"/>
      <c r="B51" s="124" t="s">
        <v>547</v>
      </c>
      <c r="C51" s="125"/>
      <c r="D51" s="126" t="str">
        <f t="shared" si="0"/>
        <v>Pieza de 2inX4inX1_Pies</v>
      </c>
      <c r="E51" s="127" t="s">
        <v>137</v>
      </c>
      <c r="F51" s="128">
        <v>1</v>
      </c>
      <c r="G51" s="129"/>
      <c r="H51" s="129">
        <v>1.5</v>
      </c>
      <c r="I51" s="129">
        <v>3.5</v>
      </c>
      <c r="J51" s="129">
        <v>2.31</v>
      </c>
      <c r="K51" s="129">
        <f t="shared" si="1"/>
        <v>12</v>
      </c>
      <c r="L51" s="130">
        <f t="shared" si="2"/>
        <v>1</v>
      </c>
      <c r="M51" s="129">
        <v>2</v>
      </c>
      <c r="N51" s="129">
        <v>4</v>
      </c>
      <c r="O51" s="129"/>
      <c r="P51" s="130">
        <f t="shared" si="3"/>
        <v>1</v>
      </c>
      <c r="Q51" s="131">
        <f t="shared" si="4"/>
        <v>0.66666666666666663</v>
      </c>
    </row>
    <row r="52" spans="1:17" ht="16.5">
      <c r="A52" s="436"/>
      <c r="B52" s="124" t="s">
        <v>548</v>
      </c>
      <c r="C52" s="125"/>
      <c r="D52" s="126" t="str">
        <f t="shared" si="0"/>
        <v>Pieza de 2inX4inX1_Pies</v>
      </c>
      <c r="E52" s="127" t="s">
        <v>137</v>
      </c>
      <c r="F52" s="128">
        <v>1</v>
      </c>
      <c r="G52" s="129"/>
      <c r="H52" s="129">
        <v>1.5</v>
      </c>
      <c r="I52" s="129">
        <v>3.5</v>
      </c>
      <c r="J52" s="129">
        <v>7.11</v>
      </c>
      <c r="K52" s="129">
        <f t="shared" si="1"/>
        <v>12</v>
      </c>
      <c r="L52" s="130">
        <f t="shared" si="2"/>
        <v>1</v>
      </c>
      <c r="M52" s="129">
        <v>2</v>
      </c>
      <c r="N52" s="129">
        <v>4</v>
      </c>
      <c r="O52" s="129"/>
      <c r="P52" s="130">
        <f t="shared" si="3"/>
        <v>1</v>
      </c>
      <c r="Q52" s="131">
        <f t="shared" si="4"/>
        <v>0.66666666666666663</v>
      </c>
    </row>
    <row r="53" spans="1:17" ht="16.5">
      <c r="A53" s="436"/>
      <c r="B53" s="124" t="s">
        <v>549</v>
      </c>
      <c r="C53" s="125"/>
      <c r="D53" s="126" t="str">
        <f t="shared" si="0"/>
        <v>Pieza de 2inX4inX2_Pies</v>
      </c>
      <c r="E53" s="127" t="s">
        <v>137</v>
      </c>
      <c r="F53" s="128">
        <v>1</v>
      </c>
      <c r="G53" s="129"/>
      <c r="H53" s="129">
        <v>1.5</v>
      </c>
      <c r="I53" s="129">
        <v>3.5</v>
      </c>
      <c r="J53" s="129">
        <v>12.13</v>
      </c>
      <c r="K53" s="129">
        <f t="shared" si="1"/>
        <v>24</v>
      </c>
      <c r="L53" s="130">
        <f t="shared" si="2"/>
        <v>2</v>
      </c>
      <c r="M53" s="129">
        <v>2</v>
      </c>
      <c r="N53" s="129">
        <v>4</v>
      </c>
      <c r="O53" s="129"/>
      <c r="P53" s="130">
        <f t="shared" si="3"/>
        <v>2</v>
      </c>
      <c r="Q53" s="131">
        <f t="shared" si="4"/>
        <v>1.3333333333333333</v>
      </c>
    </row>
    <row r="54" spans="1:17" ht="16.5">
      <c r="A54" s="436"/>
      <c r="B54" s="124" t="s">
        <v>550</v>
      </c>
      <c r="C54" s="125"/>
      <c r="D54" s="126" t="str">
        <f t="shared" si="0"/>
        <v>Pieza de 2inX4inX2_Pies</v>
      </c>
      <c r="E54" s="127" t="s">
        <v>137</v>
      </c>
      <c r="F54" s="128">
        <v>2</v>
      </c>
      <c r="G54" s="129"/>
      <c r="H54" s="129">
        <v>1.5</v>
      </c>
      <c r="I54" s="129">
        <v>3.5</v>
      </c>
      <c r="J54" s="129">
        <v>17.7</v>
      </c>
      <c r="K54" s="129">
        <f t="shared" si="1"/>
        <v>24</v>
      </c>
      <c r="L54" s="130">
        <f t="shared" si="2"/>
        <v>2</v>
      </c>
      <c r="M54" s="129">
        <v>2</v>
      </c>
      <c r="N54" s="129">
        <v>4</v>
      </c>
      <c r="O54" s="129"/>
      <c r="P54" s="130">
        <f t="shared" si="3"/>
        <v>2</v>
      </c>
      <c r="Q54" s="131">
        <f t="shared" si="4"/>
        <v>2.6666666666666665</v>
      </c>
    </row>
    <row r="55" spans="1:17" ht="16.5">
      <c r="A55" s="436"/>
      <c r="B55" s="124" t="s">
        <v>293</v>
      </c>
      <c r="C55" s="125"/>
      <c r="D55" s="126" t="str">
        <f t="shared" si="0"/>
        <v>Pieza de 2inX4inX11_Pies</v>
      </c>
      <c r="E55" s="127" t="s">
        <v>137</v>
      </c>
      <c r="F55" s="128">
        <v>1</v>
      </c>
      <c r="G55" s="129"/>
      <c r="H55" s="129">
        <v>1.5</v>
      </c>
      <c r="I55" s="129">
        <v>3.5</v>
      </c>
      <c r="J55" s="129">
        <v>122.59</v>
      </c>
      <c r="K55" s="129">
        <f t="shared" si="1"/>
        <v>132</v>
      </c>
      <c r="L55" s="130">
        <f t="shared" si="2"/>
        <v>11</v>
      </c>
      <c r="M55" s="129">
        <v>2</v>
      </c>
      <c r="N55" s="129">
        <v>4</v>
      </c>
      <c r="O55" s="129"/>
      <c r="P55" s="130">
        <f t="shared" si="3"/>
        <v>11</v>
      </c>
      <c r="Q55" s="131">
        <f t="shared" si="4"/>
        <v>7.333333333333333</v>
      </c>
    </row>
    <row r="56" spans="1:17" ht="17.25" thickBot="1">
      <c r="A56" s="436"/>
      <c r="B56" s="151" t="s">
        <v>555</v>
      </c>
      <c r="C56" s="152"/>
      <c r="D56" s="153" t="str">
        <f t="shared" si="0"/>
        <v>Pieza de 2inX4inX3_Pies</v>
      </c>
      <c r="E56" s="154" t="s">
        <v>137</v>
      </c>
      <c r="F56" s="155">
        <v>2</v>
      </c>
      <c r="G56" s="156"/>
      <c r="H56" s="156">
        <v>1.5</v>
      </c>
      <c r="I56" s="156">
        <v>3.5</v>
      </c>
      <c r="J56" s="156">
        <v>30.5</v>
      </c>
      <c r="K56" s="156">
        <f t="shared" si="1"/>
        <v>36</v>
      </c>
      <c r="L56" s="157">
        <f t="shared" si="2"/>
        <v>3</v>
      </c>
      <c r="M56" s="156">
        <v>2</v>
      </c>
      <c r="N56" s="156">
        <v>4</v>
      </c>
      <c r="O56" s="156"/>
      <c r="P56" s="157">
        <f t="shared" si="3"/>
        <v>3</v>
      </c>
      <c r="Q56" s="158">
        <f t="shared" si="4"/>
        <v>4</v>
      </c>
    </row>
    <row r="57" spans="1:17" ht="16.5">
      <c r="A57" s="450" t="s">
        <v>12</v>
      </c>
      <c r="B57" s="116" t="s">
        <v>541</v>
      </c>
      <c r="C57" s="117"/>
      <c r="D57" s="118" t="str">
        <f t="shared" si="0"/>
        <v>Pieza de 2inX4inX8_Pies</v>
      </c>
      <c r="E57" s="119" t="s">
        <v>137</v>
      </c>
      <c r="F57" s="120">
        <v>8</v>
      </c>
      <c r="G57" s="121"/>
      <c r="H57" s="121">
        <v>1.5</v>
      </c>
      <c r="I57" s="121">
        <v>3.5</v>
      </c>
      <c r="J57" s="121">
        <v>96</v>
      </c>
      <c r="K57" s="121">
        <f t="shared" si="1"/>
        <v>96</v>
      </c>
      <c r="L57" s="122">
        <f t="shared" si="2"/>
        <v>8</v>
      </c>
      <c r="M57" s="121">
        <v>2</v>
      </c>
      <c r="N57" s="121">
        <v>4</v>
      </c>
      <c r="O57" s="121"/>
      <c r="P57" s="122">
        <f t="shared" si="3"/>
        <v>8</v>
      </c>
      <c r="Q57" s="123">
        <f t="shared" si="4"/>
        <v>42.666666666666664</v>
      </c>
    </row>
    <row r="58" spans="1:17" ht="16.5">
      <c r="A58" s="451"/>
      <c r="B58" s="124" t="s">
        <v>551</v>
      </c>
      <c r="C58" s="125"/>
      <c r="D58" s="126" t="str">
        <f t="shared" si="0"/>
        <v>Pieza de 2inX4inX8_Pies</v>
      </c>
      <c r="E58" s="127" t="s">
        <v>137</v>
      </c>
      <c r="F58" s="128">
        <v>1</v>
      </c>
      <c r="G58" s="129"/>
      <c r="H58" s="129">
        <v>1.5</v>
      </c>
      <c r="I58" s="129">
        <v>3.5</v>
      </c>
      <c r="J58" s="129">
        <v>87.5</v>
      </c>
      <c r="K58" s="129">
        <f t="shared" si="1"/>
        <v>96</v>
      </c>
      <c r="L58" s="130">
        <f t="shared" si="2"/>
        <v>8</v>
      </c>
      <c r="M58" s="129">
        <v>2</v>
      </c>
      <c r="N58" s="129">
        <v>4</v>
      </c>
      <c r="O58" s="129"/>
      <c r="P58" s="130">
        <f t="shared" si="3"/>
        <v>8</v>
      </c>
      <c r="Q58" s="131">
        <f t="shared" si="4"/>
        <v>5.333333333333333</v>
      </c>
    </row>
    <row r="59" spans="1:17" ht="16.5">
      <c r="A59" s="451"/>
      <c r="B59" s="124" t="s">
        <v>552</v>
      </c>
      <c r="C59" s="125"/>
      <c r="D59" s="126" t="str">
        <f t="shared" si="0"/>
        <v>Pieza de 2inX4inX11_Pies</v>
      </c>
      <c r="E59" s="127" t="s">
        <v>137</v>
      </c>
      <c r="F59" s="128">
        <v>2</v>
      </c>
      <c r="G59" s="129"/>
      <c r="H59" s="129">
        <v>1.5</v>
      </c>
      <c r="I59" s="129">
        <v>3.5</v>
      </c>
      <c r="J59" s="129">
        <v>121</v>
      </c>
      <c r="K59" s="129">
        <f t="shared" si="1"/>
        <v>132</v>
      </c>
      <c r="L59" s="130">
        <f t="shared" si="2"/>
        <v>11</v>
      </c>
      <c r="M59" s="129">
        <v>2</v>
      </c>
      <c r="N59" s="129">
        <v>4</v>
      </c>
      <c r="O59" s="129"/>
      <c r="P59" s="130">
        <f t="shared" si="3"/>
        <v>11</v>
      </c>
      <c r="Q59" s="131">
        <f t="shared" si="4"/>
        <v>14.666666666666666</v>
      </c>
    </row>
    <row r="60" spans="1:17" ht="16.5">
      <c r="A60" s="451"/>
      <c r="B60" s="124" t="s">
        <v>553</v>
      </c>
      <c r="C60" s="125"/>
      <c r="D60" s="126" t="str">
        <f t="shared" si="0"/>
        <v>Pieza de 2inX4inX2_Pies</v>
      </c>
      <c r="E60" s="127" t="s">
        <v>137</v>
      </c>
      <c r="F60" s="128">
        <v>3</v>
      </c>
      <c r="G60" s="129"/>
      <c r="H60" s="129">
        <v>1.5</v>
      </c>
      <c r="I60" s="129">
        <v>3.5</v>
      </c>
      <c r="J60" s="129">
        <v>17.5</v>
      </c>
      <c r="K60" s="129">
        <f t="shared" si="1"/>
        <v>24</v>
      </c>
      <c r="L60" s="130">
        <f t="shared" si="2"/>
        <v>2</v>
      </c>
      <c r="M60" s="129">
        <v>2</v>
      </c>
      <c r="N60" s="129">
        <v>4</v>
      </c>
      <c r="O60" s="129"/>
      <c r="P60" s="130">
        <f t="shared" si="3"/>
        <v>2</v>
      </c>
      <c r="Q60" s="131">
        <f t="shared" si="4"/>
        <v>4</v>
      </c>
    </row>
    <row r="61" spans="1:17" ht="16.5">
      <c r="A61" s="451"/>
      <c r="B61" s="124" t="s">
        <v>554</v>
      </c>
      <c r="C61" s="125"/>
      <c r="D61" s="126" t="str">
        <f t="shared" si="0"/>
        <v>Pieza de 2inX4inX3_Pies</v>
      </c>
      <c r="E61" s="127" t="s">
        <v>137</v>
      </c>
      <c r="F61" s="128">
        <v>6</v>
      </c>
      <c r="G61" s="129"/>
      <c r="H61" s="129">
        <v>1.5</v>
      </c>
      <c r="I61" s="129">
        <v>3.5</v>
      </c>
      <c r="J61" s="129">
        <v>30.5</v>
      </c>
      <c r="K61" s="129">
        <f t="shared" si="1"/>
        <v>36</v>
      </c>
      <c r="L61" s="130">
        <f t="shared" si="2"/>
        <v>3</v>
      </c>
      <c r="M61" s="129">
        <v>2</v>
      </c>
      <c r="N61" s="129">
        <v>4</v>
      </c>
      <c r="O61" s="129"/>
      <c r="P61" s="130">
        <f t="shared" si="3"/>
        <v>3</v>
      </c>
      <c r="Q61" s="131">
        <f t="shared" si="4"/>
        <v>12</v>
      </c>
    </row>
    <row r="62" spans="1:17" ht="16.5">
      <c r="A62" s="451"/>
      <c r="B62" s="124" t="s">
        <v>547</v>
      </c>
      <c r="C62" s="125"/>
      <c r="D62" s="126" t="str">
        <f t="shared" si="0"/>
        <v>Pieza de 2inX4inX1_Pies</v>
      </c>
      <c r="E62" s="127" t="s">
        <v>137</v>
      </c>
      <c r="F62" s="128">
        <v>1</v>
      </c>
      <c r="G62" s="129"/>
      <c r="H62" s="129">
        <v>1.5</v>
      </c>
      <c r="I62" s="129">
        <v>3.5</v>
      </c>
      <c r="J62" s="129">
        <v>2.31</v>
      </c>
      <c r="K62" s="129">
        <f t="shared" si="1"/>
        <v>12</v>
      </c>
      <c r="L62" s="130">
        <f t="shared" si="2"/>
        <v>1</v>
      </c>
      <c r="M62" s="129">
        <v>2</v>
      </c>
      <c r="N62" s="129">
        <v>4</v>
      </c>
      <c r="O62" s="129"/>
      <c r="P62" s="130">
        <f t="shared" si="3"/>
        <v>1</v>
      </c>
      <c r="Q62" s="131">
        <f t="shared" si="4"/>
        <v>0.66666666666666663</v>
      </c>
    </row>
    <row r="63" spans="1:17" ht="16.5">
      <c r="A63" s="451"/>
      <c r="B63" s="124" t="s">
        <v>548</v>
      </c>
      <c r="C63" s="125"/>
      <c r="D63" s="126" t="str">
        <f t="shared" si="0"/>
        <v>Pieza de 2inX4inX1_Pies</v>
      </c>
      <c r="E63" s="127" t="s">
        <v>137</v>
      </c>
      <c r="F63" s="128">
        <v>1</v>
      </c>
      <c r="G63" s="129"/>
      <c r="H63" s="129">
        <v>1.5</v>
      </c>
      <c r="I63" s="129">
        <v>3.5</v>
      </c>
      <c r="J63" s="129">
        <v>7.11</v>
      </c>
      <c r="K63" s="129">
        <f t="shared" si="1"/>
        <v>12</v>
      </c>
      <c r="L63" s="130">
        <f t="shared" si="2"/>
        <v>1</v>
      </c>
      <c r="M63" s="129">
        <v>2</v>
      </c>
      <c r="N63" s="129">
        <v>4</v>
      </c>
      <c r="O63" s="129"/>
      <c r="P63" s="130">
        <f t="shared" si="3"/>
        <v>1</v>
      </c>
      <c r="Q63" s="131">
        <f t="shared" si="4"/>
        <v>0.66666666666666663</v>
      </c>
    </row>
    <row r="64" spans="1:17" ht="16.5">
      <c r="A64" s="451"/>
      <c r="B64" s="124" t="s">
        <v>549</v>
      </c>
      <c r="C64" s="125"/>
      <c r="D64" s="126" t="str">
        <f t="shared" si="0"/>
        <v>Pieza de 2inX4inX2_Pies</v>
      </c>
      <c r="E64" s="127" t="s">
        <v>137</v>
      </c>
      <c r="F64" s="128">
        <v>1</v>
      </c>
      <c r="G64" s="129"/>
      <c r="H64" s="129">
        <v>1.5</v>
      </c>
      <c r="I64" s="129">
        <v>3.5</v>
      </c>
      <c r="J64" s="129">
        <v>12.13</v>
      </c>
      <c r="K64" s="129">
        <f t="shared" si="1"/>
        <v>24</v>
      </c>
      <c r="L64" s="130">
        <f t="shared" si="2"/>
        <v>2</v>
      </c>
      <c r="M64" s="129">
        <v>2</v>
      </c>
      <c r="N64" s="129">
        <v>4</v>
      </c>
      <c r="O64" s="129"/>
      <c r="P64" s="130">
        <f t="shared" si="3"/>
        <v>2</v>
      </c>
      <c r="Q64" s="131">
        <f t="shared" si="4"/>
        <v>1.3333333333333333</v>
      </c>
    </row>
    <row r="65" spans="1:17" ht="16.5">
      <c r="A65" s="451"/>
      <c r="B65" s="124" t="s">
        <v>550</v>
      </c>
      <c r="C65" s="125"/>
      <c r="D65" s="126" t="str">
        <f t="shared" si="0"/>
        <v>Pieza de 2inX4inX2_Pies</v>
      </c>
      <c r="E65" s="127" t="s">
        <v>137</v>
      </c>
      <c r="F65" s="128">
        <v>2</v>
      </c>
      <c r="G65" s="129"/>
      <c r="H65" s="129">
        <v>1.5</v>
      </c>
      <c r="I65" s="129">
        <v>3.5</v>
      </c>
      <c r="J65" s="129">
        <v>17.7</v>
      </c>
      <c r="K65" s="129">
        <f t="shared" si="1"/>
        <v>24</v>
      </c>
      <c r="L65" s="130">
        <f t="shared" si="2"/>
        <v>2</v>
      </c>
      <c r="M65" s="129">
        <v>2</v>
      </c>
      <c r="N65" s="129">
        <v>4</v>
      </c>
      <c r="O65" s="129"/>
      <c r="P65" s="130">
        <f t="shared" si="3"/>
        <v>2</v>
      </c>
      <c r="Q65" s="131">
        <f t="shared" si="4"/>
        <v>2.6666666666666665</v>
      </c>
    </row>
    <row r="66" spans="1:17" ht="16.5">
      <c r="A66" s="451"/>
      <c r="B66" s="124" t="s">
        <v>293</v>
      </c>
      <c r="C66" s="125"/>
      <c r="D66" s="126" t="str">
        <f t="shared" si="0"/>
        <v>Pieza de 2inX4inX11_Pies</v>
      </c>
      <c r="E66" s="127" t="s">
        <v>137</v>
      </c>
      <c r="F66" s="128">
        <v>1</v>
      </c>
      <c r="G66" s="129"/>
      <c r="H66" s="129">
        <v>1.5</v>
      </c>
      <c r="I66" s="129">
        <v>3.5</v>
      </c>
      <c r="J66" s="129">
        <v>122.59</v>
      </c>
      <c r="K66" s="129">
        <f t="shared" si="1"/>
        <v>132</v>
      </c>
      <c r="L66" s="130">
        <f t="shared" si="2"/>
        <v>11</v>
      </c>
      <c r="M66" s="129">
        <v>2</v>
      </c>
      <c r="N66" s="129">
        <v>4</v>
      </c>
      <c r="O66" s="129"/>
      <c r="P66" s="130">
        <f t="shared" si="3"/>
        <v>11</v>
      </c>
      <c r="Q66" s="131">
        <f t="shared" si="4"/>
        <v>7.333333333333333</v>
      </c>
    </row>
    <row r="67" spans="1:17" ht="17.25" thickBot="1">
      <c r="A67" s="452"/>
      <c r="B67" s="133" t="s">
        <v>555</v>
      </c>
      <c r="C67" s="134"/>
      <c r="D67" s="135" t="str">
        <f t="shared" si="0"/>
        <v>Pieza de 2inX4inX3_Pies</v>
      </c>
      <c r="E67" s="136" t="s">
        <v>137</v>
      </c>
      <c r="F67" s="137">
        <v>2</v>
      </c>
      <c r="G67" s="138"/>
      <c r="H67" s="138">
        <v>1.5</v>
      </c>
      <c r="I67" s="138">
        <v>3.5</v>
      </c>
      <c r="J67" s="138">
        <v>30.5</v>
      </c>
      <c r="K67" s="138">
        <f t="shared" si="1"/>
        <v>36</v>
      </c>
      <c r="L67" s="139">
        <f t="shared" si="2"/>
        <v>3</v>
      </c>
      <c r="M67" s="138">
        <v>2</v>
      </c>
      <c r="N67" s="138">
        <v>4</v>
      </c>
      <c r="O67" s="138"/>
      <c r="P67" s="139">
        <f t="shared" si="3"/>
        <v>3</v>
      </c>
      <c r="Q67" s="140">
        <f t="shared" si="4"/>
        <v>4</v>
      </c>
    </row>
    <row r="68" spans="1:17" ht="16.5">
      <c r="A68" s="435">
        <v>1</v>
      </c>
      <c r="B68" s="116" t="s">
        <v>323</v>
      </c>
      <c r="C68" s="117"/>
      <c r="D68" s="118" t="str">
        <f t="shared" si="0"/>
        <v>Pieza de 2inX4inX11_Pies</v>
      </c>
      <c r="E68" s="119" t="s">
        <v>137</v>
      </c>
      <c r="F68" s="120">
        <v>6</v>
      </c>
      <c r="G68" s="192"/>
      <c r="H68" s="121">
        <v>1.5</v>
      </c>
      <c r="I68" s="121">
        <v>3.5</v>
      </c>
      <c r="J68" s="121">
        <v>128</v>
      </c>
      <c r="K68" s="121">
        <f t="shared" si="1"/>
        <v>132</v>
      </c>
      <c r="L68" s="122">
        <f t="shared" si="2"/>
        <v>11</v>
      </c>
      <c r="M68" s="121">
        <v>2</v>
      </c>
      <c r="N68" s="121">
        <v>4</v>
      </c>
      <c r="O68" s="192"/>
      <c r="P68" s="122">
        <f t="shared" si="3"/>
        <v>11</v>
      </c>
      <c r="Q68" s="123">
        <f t="shared" si="4"/>
        <v>44</v>
      </c>
    </row>
    <row r="69" spans="1:17" ht="16.5">
      <c r="A69" s="436"/>
      <c r="B69" s="124" t="s">
        <v>541</v>
      </c>
      <c r="C69" s="125"/>
      <c r="D69" s="126" t="str">
        <f t="shared" si="0"/>
        <v>Pieza de 2inX4inX8_Pies</v>
      </c>
      <c r="E69" s="127" t="s">
        <v>137</v>
      </c>
      <c r="F69" s="128">
        <v>15</v>
      </c>
      <c r="G69" s="193"/>
      <c r="H69" s="129">
        <v>1.5</v>
      </c>
      <c r="I69" s="129">
        <v>3.5</v>
      </c>
      <c r="J69" s="129">
        <v>96</v>
      </c>
      <c r="K69" s="129">
        <f t="shared" si="1"/>
        <v>96</v>
      </c>
      <c r="L69" s="130">
        <f t="shared" si="2"/>
        <v>8</v>
      </c>
      <c r="M69" s="129">
        <v>2</v>
      </c>
      <c r="N69" s="129">
        <v>4</v>
      </c>
      <c r="O69" s="193"/>
      <c r="P69" s="130">
        <f t="shared" si="3"/>
        <v>8</v>
      </c>
      <c r="Q69" s="131">
        <f t="shared" si="4"/>
        <v>80</v>
      </c>
    </row>
    <row r="70" spans="1:17" ht="16.5">
      <c r="A70" s="436"/>
      <c r="B70" s="124" t="s">
        <v>553</v>
      </c>
      <c r="C70" s="125"/>
      <c r="D70" s="126" t="str">
        <f t="shared" si="0"/>
        <v>Pieza de 2inX4inX3_Pies</v>
      </c>
      <c r="E70" s="127" t="s">
        <v>137</v>
      </c>
      <c r="F70" s="128">
        <v>3</v>
      </c>
      <c r="G70" s="193"/>
      <c r="H70" s="129">
        <v>1.5</v>
      </c>
      <c r="I70" s="129">
        <v>3.5</v>
      </c>
      <c r="J70" s="132">
        <v>27.75</v>
      </c>
      <c r="K70" s="129">
        <f t="shared" si="1"/>
        <v>36</v>
      </c>
      <c r="L70" s="130">
        <f t="shared" si="2"/>
        <v>3</v>
      </c>
      <c r="M70" s="129">
        <v>2</v>
      </c>
      <c r="N70" s="129">
        <v>4</v>
      </c>
      <c r="O70" s="193"/>
      <c r="P70" s="130">
        <f t="shared" si="3"/>
        <v>3</v>
      </c>
      <c r="Q70" s="131">
        <f t="shared" si="4"/>
        <v>6</v>
      </c>
    </row>
    <row r="71" spans="1:17" ht="16.5">
      <c r="A71" s="436"/>
      <c r="B71" s="124" t="s">
        <v>554</v>
      </c>
      <c r="C71" s="125"/>
      <c r="D71" s="126" t="str">
        <f t="shared" si="0"/>
        <v>Pieza de 2inX4inX3_Pies</v>
      </c>
      <c r="E71" s="127" t="s">
        <v>137</v>
      </c>
      <c r="F71" s="128">
        <v>12</v>
      </c>
      <c r="G71" s="193"/>
      <c r="H71" s="129">
        <v>1.5</v>
      </c>
      <c r="I71" s="129">
        <v>3.5</v>
      </c>
      <c r="J71" s="129">
        <v>29</v>
      </c>
      <c r="K71" s="129">
        <f t="shared" si="1"/>
        <v>36</v>
      </c>
      <c r="L71" s="130">
        <f t="shared" si="2"/>
        <v>3</v>
      </c>
      <c r="M71" s="129">
        <v>2</v>
      </c>
      <c r="N71" s="129">
        <v>4</v>
      </c>
      <c r="O71" s="193"/>
      <c r="P71" s="130">
        <f t="shared" si="3"/>
        <v>3</v>
      </c>
      <c r="Q71" s="131">
        <f t="shared" si="4"/>
        <v>24</v>
      </c>
    </row>
    <row r="72" spans="1:17" ht="16.5">
      <c r="A72" s="436"/>
      <c r="B72" s="124" t="s">
        <v>556</v>
      </c>
      <c r="C72" s="125"/>
      <c r="D72" s="126" t="str">
        <f t="shared" si="0"/>
        <v>Pieza de 2inX4inX3_Pies</v>
      </c>
      <c r="E72" s="127" t="s">
        <v>137</v>
      </c>
      <c r="F72" s="128">
        <v>10</v>
      </c>
      <c r="G72" s="193"/>
      <c r="H72" s="129">
        <v>1.5</v>
      </c>
      <c r="I72" s="129">
        <v>3.5</v>
      </c>
      <c r="J72" s="129">
        <v>30.5</v>
      </c>
      <c r="K72" s="129">
        <f t="shared" si="1"/>
        <v>36</v>
      </c>
      <c r="L72" s="130">
        <f t="shared" si="2"/>
        <v>3</v>
      </c>
      <c r="M72" s="129">
        <v>2</v>
      </c>
      <c r="N72" s="129">
        <v>4</v>
      </c>
      <c r="O72" s="193"/>
      <c r="P72" s="130">
        <f t="shared" si="3"/>
        <v>3</v>
      </c>
      <c r="Q72" s="131">
        <f t="shared" si="4"/>
        <v>20</v>
      </c>
    </row>
    <row r="73" spans="1:17" ht="16.5">
      <c r="A73" s="436"/>
      <c r="B73" s="124" t="s">
        <v>557</v>
      </c>
      <c r="C73" s="125"/>
      <c r="D73" s="126" t="str">
        <f t="shared" si="0"/>
        <v>Pieza de 2inX4inX3_Pies</v>
      </c>
      <c r="E73" s="127" t="s">
        <v>137</v>
      </c>
      <c r="F73" s="128">
        <v>3</v>
      </c>
      <c r="G73" s="193"/>
      <c r="H73" s="129">
        <v>1.5</v>
      </c>
      <c r="I73" s="129">
        <v>3.5</v>
      </c>
      <c r="J73" s="129">
        <v>27.5</v>
      </c>
      <c r="K73" s="129">
        <f t="shared" si="1"/>
        <v>36</v>
      </c>
      <c r="L73" s="130">
        <f t="shared" si="2"/>
        <v>3</v>
      </c>
      <c r="M73" s="129">
        <v>2</v>
      </c>
      <c r="N73" s="129">
        <v>4</v>
      </c>
      <c r="O73" s="193"/>
      <c r="P73" s="130">
        <f t="shared" si="3"/>
        <v>3</v>
      </c>
      <c r="Q73" s="131">
        <f t="shared" si="4"/>
        <v>6</v>
      </c>
    </row>
    <row r="74" spans="1:17" ht="17.25" thickBot="1">
      <c r="A74" s="437"/>
      <c r="B74" s="133" t="s">
        <v>558</v>
      </c>
      <c r="C74" s="134"/>
      <c r="D74" s="135" t="str">
        <f t="shared" si="0"/>
        <v>Pieza de 2inX4inX3_Pies</v>
      </c>
      <c r="E74" s="136" t="s">
        <v>137</v>
      </c>
      <c r="F74" s="137">
        <v>3</v>
      </c>
      <c r="G74" s="194"/>
      <c r="H74" s="138">
        <v>1.5</v>
      </c>
      <c r="I74" s="138">
        <v>3.5</v>
      </c>
      <c r="J74" s="138">
        <v>26.25</v>
      </c>
      <c r="K74" s="138">
        <f t="shared" si="1"/>
        <v>36</v>
      </c>
      <c r="L74" s="139">
        <f t="shared" si="2"/>
        <v>3</v>
      </c>
      <c r="M74" s="138">
        <v>2</v>
      </c>
      <c r="N74" s="138">
        <v>4</v>
      </c>
      <c r="O74" s="194"/>
      <c r="P74" s="139">
        <f t="shared" si="3"/>
        <v>3</v>
      </c>
      <c r="Q74" s="140">
        <f t="shared" si="4"/>
        <v>6</v>
      </c>
    </row>
    <row r="75" spans="1:17" ht="16.5">
      <c r="A75" s="435">
        <v>4</v>
      </c>
      <c r="B75" s="116" t="s">
        <v>323</v>
      </c>
      <c r="C75" s="117"/>
      <c r="D75" s="118" t="str">
        <f t="shared" si="0"/>
        <v>Pieza de 2inX4inX10_Pies</v>
      </c>
      <c r="E75" s="119" t="s">
        <v>137</v>
      </c>
      <c r="F75" s="120">
        <v>6</v>
      </c>
      <c r="G75" s="192"/>
      <c r="H75" s="121">
        <v>1.5</v>
      </c>
      <c r="I75" s="121">
        <v>3.5</v>
      </c>
      <c r="J75" s="121">
        <v>112</v>
      </c>
      <c r="K75" s="121">
        <f t="shared" si="1"/>
        <v>120</v>
      </c>
      <c r="L75" s="122">
        <f t="shared" si="2"/>
        <v>10</v>
      </c>
      <c r="M75" s="121">
        <v>2</v>
      </c>
      <c r="N75" s="121">
        <v>4</v>
      </c>
      <c r="O75" s="192"/>
      <c r="P75" s="122">
        <f t="shared" si="3"/>
        <v>10</v>
      </c>
      <c r="Q75" s="123">
        <f t="shared" si="4"/>
        <v>40</v>
      </c>
    </row>
    <row r="76" spans="1:17" ht="16.5">
      <c r="A76" s="436"/>
      <c r="B76" s="124" t="s">
        <v>559</v>
      </c>
      <c r="C76" s="125"/>
      <c r="D76" s="126" t="str">
        <f t="shared" si="0"/>
        <v>Pieza de 2inX4inX8_Pies</v>
      </c>
      <c r="E76" s="127" t="s">
        <v>137</v>
      </c>
      <c r="F76" s="128">
        <v>10</v>
      </c>
      <c r="G76" s="193"/>
      <c r="H76" s="129">
        <v>1.5</v>
      </c>
      <c r="I76" s="129">
        <v>3.5</v>
      </c>
      <c r="J76" s="129">
        <v>96</v>
      </c>
      <c r="K76" s="129">
        <f t="shared" si="1"/>
        <v>96</v>
      </c>
      <c r="L76" s="130">
        <f t="shared" si="2"/>
        <v>8</v>
      </c>
      <c r="M76" s="129">
        <v>2</v>
      </c>
      <c r="N76" s="129">
        <v>4</v>
      </c>
      <c r="O76" s="193"/>
      <c r="P76" s="130">
        <f t="shared" si="3"/>
        <v>8</v>
      </c>
      <c r="Q76" s="131">
        <f t="shared" si="4"/>
        <v>53.333333333333336</v>
      </c>
    </row>
    <row r="77" spans="1:17" ht="16.5">
      <c r="A77" s="436"/>
      <c r="B77" s="124" t="s">
        <v>560</v>
      </c>
      <c r="C77" s="125"/>
      <c r="D77" s="126" t="str">
        <f t="shared" si="0"/>
        <v>Pieza de 2inX4inX4_Pies</v>
      </c>
      <c r="E77" s="127" t="s">
        <v>137</v>
      </c>
      <c r="F77" s="128">
        <v>2</v>
      </c>
      <c r="G77" s="193"/>
      <c r="H77" s="129">
        <v>1.5</v>
      </c>
      <c r="I77" s="129">
        <v>3.5</v>
      </c>
      <c r="J77" s="129">
        <v>37.25</v>
      </c>
      <c r="K77" s="129">
        <f t="shared" si="1"/>
        <v>48</v>
      </c>
      <c r="L77" s="130">
        <f t="shared" si="2"/>
        <v>4</v>
      </c>
      <c r="M77" s="129">
        <v>2</v>
      </c>
      <c r="N77" s="129">
        <v>4</v>
      </c>
      <c r="O77" s="193"/>
      <c r="P77" s="130">
        <f t="shared" si="3"/>
        <v>4</v>
      </c>
      <c r="Q77" s="131">
        <f t="shared" si="4"/>
        <v>5.333333333333333</v>
      </c>
    </row>
    <row r="78" spans="1:17" ht="16.5">
      <c r="A78" s="436"/>
      <c r="B78" s="124" t="s">
        <v>561</v>
      </c>
      <c r="C78" s="125"/>
      <c r="D78" s="126" t="str">
        <f t="shared" si="0"/>
        <v>Pieza de 2inX4inX3_Pies</v>
      </c>
      <c r="E78" s="127" t="s">
        <v>137</v>
      </c>
      <c r="F78" s="128">
        <v>2</v>
      </c>
      <c r="G78" s="193"/>
      <c r="H78" s="129">
        <v>1.5</v>
      </c>
      <c r="I78" s="129">
        <v>3.5</v>
      </c>
      <c r="J78" s="129">
        <v>33.65</v>
      </c>
      <c r="K78" s="129">
        <f t="shared" si="1"/>
        <v>36</v>
      </c>
      <c r="L78" s="130">
        <f t="shared" si="2"/>
        <v>3</v>
      </c>
      <c r="M78" s="129">
        <v>2</v>
      </c>
      <c r="N78" s="129">
        <v>4</v>
      </c>
      <c r="O78" s="193"/>
      <c r="P78" s="130">
        <f t="shared" si="3"/>
        <v>3</v>
      </c>
      <c r="Q78" s="131">
        <f t="shared" si="4"/>
        <v>4</v>
      </c>
    </row>
    <row r="79" spans="1:17" ht="16.5">
      <c r="A79" s="436"/>
      <c r="B79" s="124" t="s">
        <v>553</v>
      </c>
      <c r="C79" s="125"/>
      <c r="D79" s="126" t="str">
        <f t="shared" ref="D79:D101" si="5">+IF(_xlfn.NUMBERVALUE(O79)=0,CONCATENATE("Pieza de ",M79,"inX",N79,"inX",P79,"_Pies"),CONCATENATE("Rollizo de ",O79,"''ØX",P79,"_Pies"))</f>
        <v>Pieza de 2inX4inX3_Pies</v>
      </c>
      <c r="E79" s="127" t="s">
        <v>137</v>
      </c>
      <c r="F79" s="128">
        <v>3</v>
      </c>
      <c r="G79" s="193"/>
      <c r="H79" s="129">
        <v>1.5</v>
      </c>
      <c r="I79" s="129">
        <v>3.5</v>
      </c>
      <c r="J79" s="129">
        <v>26.25</v>
      </c>
      <c r="K79" s="129">
        <f t="shared" ref="K79:K101" si="6">+L79*12</f>
        <v>36</v>
      </c>
      <c r="L79" s="130">
        <f t="shared" ref="L79:L101" si="7">ROUNDUP(J79/12,0)</f>
        <v>3</v>
      </c>
      <c r="M79" s="129">
        <v>2</v>
      </c>
      <c r="N79" s="129">
        <v>4</v>
      </c>
      <c r="O79" s="193"/>
      <c r="P79" s="130">
        <f t="shared" ref="P79:P101" si="8">+L79</f>
        <v>3</v>
      </c>
      <c r="Q79" s="131">
        <f t="shared" ref="Q79:Q101" si="9">F79*M79*N79*P79/12</f>
        <v>6</v>
      </c>
    </row>
    <row r="80" spans="1:17" ht="16.5">
      <c r="A80" s="436"/>
      <c r="B80" s="124" t="s">
        <v>554</v>
      </c>
      <c r="C80" s="125"/>
      <c r="D80" s="126" t="str">
        <f t="shared" si="5"/>
        <v>Pieza de 2inX4inX3_Pies</v>
      </c>
      <c r="E80" s="127" t="s">
        <v>137</v>
      </c>
      <c r="F80" s="128">
        <v>4</v>
      </c>
      <c r="G80" s="193"/>
      <c r="H80" s="129">
        <v>1.5</v>
      </c>
      <c r="I80" s="129">
        <v>3.5</v>
      </c>
      <c r="J80" s="129">
        <v>30.5</v>
      </c>
      <c r="K80" s="129">
        <f t="shared" si="6"/>
        <v>36</v>
      </c>
      <c r="L80" s="130">
        <f t="shared" si="7"/>
        <v>3</v>
      </c>
      <c r="M80" s="129">
        <v>2</v>
      </c>
      <c r="N80" s="129">
        <v>4</v>
      </c>
      <c r="O80" s="193"/>
      <c r="P80" s="130">
        <f t="shared" si="8"/>
        <v>3</v>
      </c>
      <c r="Q80" s="131">
        <f t="shared" si="9"/>
        <v>8</v>
      </c>
    </row>
    <row r="81" spans="1:17" ht="16.5">
      <c r="A81" s="436"/>
      <c r="B81" s="124" t="s">
        <v>556</v>
      </c>
      <c r="C81" s="125"/>
      <c r="D81" s="126" t="str">
        <f t="shared" si="5"/>
        <v>Pieza de 2inX4inX6_Pies</v>
      </c>
      <c r="E81" s="127" t="s">
        <v>137</v>
      </c>
      <c r="F81" s="128">
        <v>8</v>
      </c>
      <c r="G81" s="193"/>
      <c r="H81" s="129">
        <v>1.5</v>
      </c>
      <c r="I81" s="129">
        <v>3.5</v>
      </c>
      <c r="J81" s="129">
        <v>62.5</v>
      </c>
      <c r="K81" s="129">
        <f t="shared" si="6"/>
        <v>72</v>
      </c>
      <c r="L81" s="130">
        <f t="shared" si="7"/>
        <v>6</v>
      </c>
      <c r="M81" s="129">
        <v>2</v>
      </c>
      <c r="N81" s="129">
        <v>4</v>
      </c>
      <c r="O81" s="193"/>
      <c r="P81" s="130">
        <f t="shared" si="8"/>
        <v>6</v>
      </c>
      <c r="Q81" s="131">
        <f t="shared" si="9"/>
        <v>32</v>
      </c>
    </row>
    <row r="82" spans="1:17" ht="16.5">
      <c r="A82" s="436"/>
      <c r="B82" s="124" t="s">
        <v>557</v>
      </c>
      <c r="C82" s="125"/>
      <c r="D82" s="126" t="str">
        <f t="shared" si="5"/>
        <v>Pieza de 2inX4inX3_Pies</v>
      </c>
      <c r="E82" s="127" t="s">
        <v>137</v>
      </c>
      <c r="F82" s="128">
        <v>3</v>
      </c>
      <c r="G82" s="193"/>
      <c r="H82" s="129">
        <v>1.5</v>
      </c>
      <c r="I82" s="129">
        <v>3.5</v>
      </c>
      <c r="J82" s="129">
        <v>27.5</v>
      </c>
      <c r="K82" s="129">
        <f t="shared" si="6"/>
        <v>36</v>
      </c>
      <c r="L82" s="130">
        <f t="shared" si="7"/>
        <v>3</v>
      </c>
      <c r="M82" s="129">
        <v>2</v>
      </c>
      <c r="N82" s="129">
        <v>4</v>
      </c>
      <c r="O82" s="193"/>
      <c r="P82" s="130">
        <f t="shared" si="8"/>
        <v>3</v>
      </c>
      <c r="Q82" s="131">
        <f t="shared" si="9"/>
        <v>6</v>
      </c>
    </row>
    <row r="83" spans="1:17" ht="17.25" thickBot="1">
      <c r="A83" s="436"/>
      <c r="B83" s="151" t="s">
        <v>558</v>
      </c>
      <c r="C83" s="152"/>
      <c r="D83" s="153" t="str">
        <f t="shared" si="5"/>
        <v>Pieza de 2inX4inX3_Pies</v>
      </c>
      <c r="E83" s="154" t="s">
        <v>137</v>
      </c>
      <c r="F83" s="155">
        <v>3</v>
      </c>
      <c r="G83" s="193"/>
      <c r="H83" s="156">
        <v>1.5</v>
      </c>
      <c r="I83" s="156">
        <v>3.5</v>
      </c>
      <c r="J83" s="156">
        <v>26.25</v>
      </c>
      <c r="K83" s="156">
        <f t="shared" si="6"/>
        <v>36</v>
      </c>
      <c r="L83" s="157">
        <f t="shared" si="7"/>
        <v>3</v>
      </c>
      <c r="M83" s="156">
        <v>2</v>
      </c>
      <c r="N83" s="156">
        <v>4</v>
      </c>
      <c r="O83" s="193"/>
      <c r="P83" s="157">
        <f t="shared" si="8"/>
        <v>3</v>
      </c>
      <c r="Q83" s="158">
        <f t="shared" si="9"/>
        <v>6</v>
      </c>
    </row>
    <row r="84" spans="1:17" ht="16.5">
      <c r="A84" s="450">
        <v>3</v>
      </c>
      <c r="B84" s="116" t="s">
        <v>562</v>
      </c>
      <c r="C84" s="117"/>
      <c r="D84" s="118" t="str">
        <f t="shared" si="5"/>
        <v>Pieza de 2inX4inX10_Pies</v>
      </c>
      <c r="E84" s="119" t="s">
        <v>137</v>
      </c>
      <c r="F84" s="120">
        <v>8</v>
      </c>
      <c r="G84" s="116"/>
      <c r="H84" s="121">
        <v>1.5</v>
      </c>
      <c r="I84" s="121">
        <v>3.5</v>
      </c>
      <c r="J84" s="121">
        <v>108.5</v>
      </c>
      <c r="K84" s="121">
        <f t="shared" si="6"/>
        <v>120</v>
      </c>
      <c r="L84" s="122">
        <f t="shared" si="7"/>
        <v>10</v>
      </c>
      <c r="M84" s="121">
        <v>2</v>
      </c>
      <c r="N84" s="121">
        <v>4</v>
      </c>
      <c r="O84" s="116"/>
      <c r="P84" s="122">
        <f t="shared" si="8"/>
        <v>10</v>
      </c>
      <c r="Q84" s="123">
        <f t="shared" si="9"/>
        <v>53.333333333333336</v>
      </c>
    </row>
    <row r="85" spans="1:17" ht="16.5">
      <c r="A85" s="451"/>
      <c r="B85" s="124" t="s">
        <v>563</v>
      </c>
      <c r="C85" s="125"/>
      <c r="D85" s="126" t="str">
        <f t="shared" si="5"/>
        <v>Pieza de 2inX4inX8_Pies</v>
      </c>
      <c r="E85" s="127" t="s">
        <v>137</v>
      </c>
      <c r="F85" s="128">
        <v>9</v>
      </c>
      <c r="G85" s="124"/>
      <c r="H85" s="129">
        <v>1.5</v>
      </c>
      <c r="I85" s="129">
        <v>3.5</v>
      </c>
      <c r="J85" s="129">
        <v>96</v>
      </c>
      <c r="K85" s="129">
        <f t="shared" si="6"/>
        <v>96</v>
      </c>
      <c r="L85" s="130">
        <f t="shared" si="7"/>
        <v>8</v>
      </c>
      <c r="M85" s="129">
        <v>2</v>
      </c>
      <c r="N85" s="129">
        <v>4</v>
      </c>
      <c r="O85" s="124"/>
      <c r="P85" s="130">
        <f t="shared" si="8"/>
        <v>8</v>
      </c>
      <c r="Q85" s="131">
        <f t="shared" si="9"/>
        <v>48</v>
      </c>
    </row>
    <row r="86" spans="1:17" ht="16.5">
      <c r="A86" s="451"/>
      <c r="B86" s="124" t="s">
        <v>564</v>
      </c>
      <c r="C86" s="125"/>
      <c r="D86" s="126" t="str">
        <f t="shared" si="5"/>
        <v>Pieza de 2inX4inX2_Pies</v>
      </c>
      <c r="E86" s="127" t="s">
        <v>137</v>
      </c>
      <c r="F86" s="128">
        <v>10</v>
      </c>
      <c r="G86" s="124"/>
      <c r="H86" s="129">
        <v>1.5</v>
      </c>
      <c r="I86" s="129">
        <v>3.5</v>
      </c>
      <c r="J86" s="129">
        <v>16.21</v>
      </c>
      <c r="K86" s="129">
        <f t="shared" si="6"/>
        <v>24</v>
      </c>
      <c r="L86" s="130">
        <f t="shared" si="7"/>
        <v>2</v>
      </c>
      <c r="M86" s="129">
        <v>2</v>
      </c>
      <c r="N86" s="129">
        <v>4</v>
      </c>
      <c r="O86" s="124"/>
      <c r="P86" s="130">
        <f t="shared" si="8"/>
        <v>2</v>
      </c>
      <c r="Q86" s="131">
        <f t="shared" si="9"/>
        <v>13.333333333333334</v>
      </c>
    </row>
    <row r="87" spans="1:17" ht="16.5">
      <c r="A87" s="451"/>
      <c r="B87" s="124" t="s">
        <v>553</v>
      </c>
      <c r="C87" s="125"/>
      <c r="D87" s="126" t="str">
        <f t="shared" si="5"/>
        <v>Pieza de 2inX4inX3_Pies</v>
      </c>
      <c r="E87" s="127" t="s">
        <v>137</v>
      </c>
      <c r="F87" s="128">
        <v>4</v>
      </c>
      <c r="G87" s="124"/>
      <c r="H87" s="129">
        <v>1.5</v>
      </c>
      <c r="I87" s="129">
        <v>3.5</v>
      </c>
      <c r="J87" s="129">
        <v>29.25</v>
      </c>
      <c r="K87" s="129">
        <f t="shared" si="6"/>
        <v>36</v>
      </c>
      <c r="L87" s="130">
        <f t="shared" si="7"/>
        <v>3</v>
      </c>
      <c r="M87" s="129">
        <v>2</v>
      </c>
      <c r="N87" s="129">
        <v>4</v>
      </c>
      <c r="O87" s="124"/>
      <c r="P87" s="130">
        <f t="shared" si="8"/>
        <v>3</v>
      </c>
      <c r="Q87" s="131">
        <f t="shared" si="9"/>
        <v>8</v>
      </c>
    </row>
    <row r="88" spans="1:17" ht="16.5">
      <c r="A88" s="451"/>
      <c r="B88" s="124" t="s">
        <v>554</v>
      </c>
      <c r="C88" s="125"/>
      <c r="D88" s="126" t="str">
        <f t="shared" si="5"/>
        <v>Pieza de 2inX4inX6_Pies</v>
      </c>
      <c r="E88" s="127" t="s">
        <v>137</v>
      </c>
      <c r="F88" s="128">
        <v>2</v>
      </c>
      <c r="G88" s="124"/>
      <c r="H88" s="129">
        <v>1.5</v>
      </c>
      <c r="I88" s="129">
        <v>3.5</v>
      </c>
      <c r="J88" s="129">
        <v>62.5</v>
      </c>
      <c r="K88" s="129">
        <f t="shared" si="6"/>
        <v>72</v>
      </c>
      <c r="L88" s="130">
        <f t="shared" si="7"/>
        <v>6</v>
      </c>
      <c r="M88" s="129">
        <v>2</v>
      </c>
      <c r="N88" s="129">
        <v>4</v>
      </c>
      <c r="O88" s="124"/>
      <c r="P88" s="130">
        <f t="shared" si="8"/>
        <v>6</v>
      </c>
      <c r="Q88" s="131">
        <f t="shared" si="9"/>
        <v>8</v>
      </c>
    </row>
    <row r="89" spans="1:17" ht="16.5">
      <c r="A89" s="451"/>
      <c r="B89" s="124" t="s">
        <v>556</v>
      </c>
      <c r="C89" s="125"/>
      <c r="D89" s="126" t="str">
        <f t="shared" si="5"/>
        <v>Pieza de 2inX4inX6_Pies</v>
      </c>
      <c r="E89" s="127" t="s">
        <v>137</v>
      </c>
      <c r="F89" s="128">
        <v>1</v>
      </c>
      <c r="G89" s="124"/>
      <c r="H89" s="129">
        <v>1.5</v>
      </c>
      <c r="I89" s="129">
        <v>3.5</v>
      </c>
      <c r="J89" s="129">
        <v>65.5</v>
      </c>
      <c r="K89" s="129">
        <f t="shared" si="6"/>
        <v>72</v>
      </c>
      <c r="L89" s="130">
        <f t="shared" si="7"/>
        <v>6</v>
      </c>
      <c r="M89" s="129">
        <v>2</v>
      </c>
      <c r="N89" s="129">
        <v>4</v>
      </c>
      <c r="O89" s="124"/>
      <c r="P89" s="130">
        <f t="shared" si="8"/>
        <v>6</v>
      </c>
      <c r="Q89" s="131">
        <f t="shared" si="9"/>
        <v>4</v>
      </c>
    </row>
    <row r="90" spans="1:17" ht="16.5">
      <c r="A90" s="451"/>
      <c r="B90" s="124" t="s">
        <v>557</v>
      </c>
      <c r="C90" s="125"/>
      <c r="D90" s="126" t="str">
        <f t="shared" si="5"/>
        <v>Pieza de 2inX4inX3_Pies</v>
      </c>
      <c r="E90" s="127" t="s">
        <v>137</v>
      </c>
      <c r="F90" s="128">
        <v>3</v>
      </c>
      <c r="G90" s="124"/>
      <c r="H90" s="129">
        <v>1.5</v>
      </c>
      <c r="I90" s="129">
        <v>3.5</v>
      </c>
      <c r="J90" s="129">
        <v>27.5</v>
      </c>
      <c r="K90" s="129">
        <f t="shared" si="6"/>
        <v>36</v>
      </c>
      <c r="L90" s="130">
        <f t="shared" si="7"/>
        <v>3</v>
      </c>
      <c r="M90" s="129">
        <v>2</v>
      </c>
      <c r="N90" s="129">
        <v>4</v>
      </c>
      <c r="O90" s="124"/>
      <c r="P90" s="130">
        <f t="shared" si="8"/>
        <v>3</v>
      </c>
      <c r="Q90" s="131">
        <f t="shared" si="9"/>
        <v>6</v>
      </c>
    </row>
    <row r="91" spans="1:17" ht="16.5">
      <c r="A91" s="451"/>
      <c r="B91" s="124" t="s">
        <v>558</v>
      </c>
      <c r="C91" s="125"/>
      <c r="D91" s="126" t="str">
        <f t="shared" si="5"/>
        <v>Pieza de 2inX4inX3_Pies</v>
      </c>
      <c r="E91" s="127" t="s">
        <v>137</v>
      </c>
      <c r="F91" s="128">
        <v>4</v>
      </c>
      <c r="G91" s="124"/>
      <c r="H91" s="129">
        <v>1.5</v>
      </c>
      <c r="I91" s="129">
        <v>3.5</v>
      </c>
      <c r="J91" s="129">
        <v>30.5</v>
      </c>
      <c r="K91" s="129">
        <f t="shared" si="6"/>
        <v>36</v>
      </c>
      <c r="L91" s="130">
        <f t="shared" si="7"/>
        <v>3</v>
      </c>
      <c r="M91" s="129">
        <v>2</v>
      </c>
      <c r="N91" s="129">
        <v>4</v>
      </c>
      <c r="O91" s="124"/>
      <c r="P91" s="130">
        <f t="shared" si="8"/>
        <v>3</v>
      </c>
      <c r="Q91" s="131">
        <f t="shared" si="9"/>
        <v>8</v>
      </c>
    </row>
    <row r="92" spans="1:17" ht="17.25" thickBot="1">
      <c r="A92" s="465"/>
      <c r="B92" s="151" t="s">
        <v>565</v>
      </c>
      <c r="C92" s="151"/>
      <c r="D92" s="153" t="str">
        <f t="shared" si="5"/>
        <v>Pieza de 2inX4inX3_Pies</v>
      </c>
      <c r="E92" s="154" t="s">
        <v>137</v>
      </c>
      <c r="F92" s="155">
        <v>4</v>
      </c>
      <c r="G92" s="151"/>
      <c r="H92" s="156">
        <v>1.5</v>
      </c>
      <c r="I92" s="156">
        <v>3.5</v>
      </c>
      <c r="J92" s="156">
        <v>29.25</v>
      </c>
      <c r="K92" s="156">
        <f t="shared" si="6"/>
        <v>36</v>
      </c>
      <c r="L92" s="157">
        <f t="shared" si="7"/>
        <v>3</v>
      </c>
      <c r="M92" s="156">
        <v>2</v>
      </c>
      <c r="N92" s="156">
        <v>4</v>
      </c>
      <c r="O92" s="151"/>
      <c r="P92" s="157">
        <f t="shared" si="8"/>
        <v>3</v>
      </c>
      <c r="Q92" s="158">
        <f t="shared" si="9"/>
        <v>8</v>
      </c>
    </row>
    <row r="93" spans="1:17" ht="16.5">
      <c r="A93" s="450">
        <v>2</v>
      </c>
      <c r="B93" s="116" t="s">
        <v>566</v>
      </c>
      <c r="C93" s="117"/>
      <c r="D93" s="118" t="str">
        <f t="shared" si="5"/>
        <v>Pieza de 2inX4inX9_Pies</v>
      </c>
      <c r="E93" s="119" t="s">
        <v>137</v>
      </c>
      <c r="F93" s="120">
        <v>1</v>
      </c>
      <c r="G93" s="116"/>
      <c r="H93" s="121">
        <v>1.5</v>
      </c>
      <c r="I93" s="121">
        <v>3.5</v>
      </c>
      <c r="J93" s="121">
        <v>106.5</v>
      </c>
      <c r="K93" s="121">
        <f t="shared" si="6"/>
        <v>108</v>
      </c>
      <c r="L93" s="122">
        <f t="shared" si="7"/>
        <v>9</v>
      </c>
      <c r="M93" s="121">
        <v>2</v>
      </c>
      <c r="N93" s="121">
        <v>4</v>
      </c>
      <c r="O93" s="116"/>
      <c r="P93" s="122">
        <f t="shared" si="8"/>
        <v>9</v>
      </c>
      <c r="Q93" s="123">
        <f t="shared" si="9"/>
        <v>6</v>
      </c>
    </row>
    <row r="94" spans="1:17" ht="16.5">
      <c r="A94" s="451"/>
      <c r="B94" s="124" t="s">
        <v>567</v>
      </c>
      <c r="C94" s="125"/>
      <c r="D94" s="126" t="str">
        <f t="shared" si="5"/>
        <v>Pieza de 2inX4inX8_Pies</v>
      </c>
      <c r="E94" s="127" t="s">
        <v>137</v>
      </c>
      <c r="F94" s="128">
        <v>1</v>
      </c>
      <c r="G94" s="124"/>
      <c r="H94" s="129">
        <v>1.5</v>
      </c>
      <c r="I94" s="129">
        <v>3.5</v>
      </c>
      <c r="J94" s="129">
        <v>94.75</v>
      </c>
      <c r="K94" s="129">
        <f t="shared" si="6"/>
        <v>96</v>
      </c>
      <c r="L94" s="130">
        <f t="shared" si="7"/>
        <v>8</v>
      </c>
      <c r="M94" s="129">
        <v>2</v>
      </c>
      <c r="N94" s="129">
        <v>4</v>
      </c>
      <c r="O94" s="124"/>
      <c r="P94" s="130">
        <f t="shared" si="8"/>
        <v>8</v>
      </c>
      <c r="Q94" s="131">
        <f t="shared" si="9"/>
        <v>5.333333333333333</v>
      </c>
    </row>
    <row r="95" spans="1:17" ht="16.5">
      <c r="A95" s="451"/>
      <c r="B95" s="124" t="s">
        <v>568</v>
      </c>
      <c r="C95" s="125"/>
      <c r="D95" s="126" t="str">
        <f t="shared" si="5"/>
        <v>Pieza de 2inX4inX13_Pies</v>
      </c>
      <c r="E95" s="127" t="s">
        <v>137</v>
      </c>
      <c r="F95" s="128">
        <v>4</v>
      </c>
      <c r="G95" s="124"/>
      <c r="H95" s="129">
        <v>1.5</v>
      </c>
      <c r="I95" s="129">
        <v>3.5</v>
      </c>
      <c r="J95" s="129">
        <v>155.75</v>
      </c>
      <c r="K95" s="129">
        <f t="shared" si="6"/>
        <v>156</v>
      </c>
      <c r="L95" s="130">
        <f t="shared" si="7"/>
        <v>13</v>
      </c>
      <c r="M95" s="129">
        <v>2</v>
      </c>
      <c r="N95" s="129">
        <v>4</v>
      </c>
      <c r="O95" s="124"/>
      <c r="P95" s="130">
        <f t="shared" si="8"/>
        <v>13</v>
      </c>
      <c r="Q95" s="131">
        <f t="shared" si="9"/>
        <v>34.666666666666664</v>
      </c>
    </row>
    <row r="96" spans="1:17" ht="16.5">
      <c r="A96" s="451"/>
      <c r="B96" s="124" t="s">
        <v>569</v>
      </c>
      <c r="C96" s="125"/>
      <c r="D96" s="126" t="str">
        <f t="shared" si="5"/>
        <v>Pieza de 2inX4inX8_Pies</v>
      </c>
      <c r="E96" s="127" t="s">
        <v>137</v>
      </c>
      <c r="F96" s="128">
        <v>4</v>
      </c>
      <c r="G96" s="124"/>
      <c r="H96" s="129">
        <v>1.5</v>
      </c>
      <c r="I96" s="129">
        <v>3.5</v>
      </c>
      <c r="J96" s="129">
        <v>93.25</v>
      </c>
      <c r="K96" s="129">
        <f t="shared" si="6"/>
        <v>96</v>
      </c>
      <c r="L96" s="130">
        <f t="shared" si="7"/>
        <v>8</v>
      </c>
      <c r="M96" s="129">
        <v>2</v>
      </c>
      <c r="N96" s="129">
        <v>4</v>
      </c>
      <c r="O96" s="124"/>
      <c r="P96" s="130">
        <f t="shared" si="8"/>
        <v>8</v>
      </c>
      <c r="Q96" s="131">
        <f t="shared" si="9"/>
        <v>21.333333333333332</v>
      </c>
    </row>
    <row r="97" spans="1:17" ht="16.5">
      <c r="A97" s="451"/>
      <c r="B97" s="124" t="s">
        <v>570</v>
      </c>
      <c r="C97" s="125"/>
      <c r="D97" s="126" t="str">
        <f t="shared" si="5"/>
        <v>Pieza de 2inX4inX8_Pies</v>
      </c>
      <c r="E97" s="127" t="s">
        <v>137</v>
      </c>
      <c r="F97" s="128">
        <v>9</v>
      </c>
      <c r="G97" s="124"/>
      <c r="H97" s="129">
        <v>1.5</v>
      </c>
      <c r="I97" s="129">
        <v>3.5</v>
      </c>
      <c r="J97" s="129">
        <v>96</v>
      </c>
      <c r="K97" s="129">
        <f t="shared" si="6"/>
        <v>96</v>
      </c>
      <c r="L97" s="130">
        <f t="shared" si="7"/>
        <v>8</v>
      </c>
      <c r="M97" s="129">
        <v>2</v>
      </c>
      <c r="N97" s="129">
        <v>4</v>
      </c>
      <c r="O97" s="124"/>
      <c r="P97" s="130">
        <f t="shared" si="8"/>
        <v>8</v>
      </c>
      <c r="Q97" s="131">
        <f t="shared" si="9"/>
        <v>48</v>
      </c>
    </row>
    <row r="98" spans="1:17" ht="16.5">
      <c r="A98" s="451"/>
      <c r="B98" s="124" t="s">
        <v>571</v>
      </c>
      <c r="C98" s="125"/>
      <c r="D98" s="126" t="str">
        <f t="shared" si="5"/>
        <v>Pieza de 2inX4inX2_Pies</v>
      </c>
      <c r="E98" s="127" t="s">
        <v>137</v>
      </c>
      <c r="F98" s="128">
        <v>10</v>
      </c>
      <c r="G98" s="124"/>
      <c r="H98" s="129">
        <v>1.5</v>
      </c>
      <c r="I98" s="129">
        <v>3.5</v>
      </c>
      <c r="J98" s="129">
        <v>16.21</v>
      </c>
      <c r="K98" s="129">
        <f t="shared" si="6"/>
        <v>24</v>
      </c>
      <c r="L98" s="130">
        <f t="shared" si="7"/>
        <v>2</v>
      </c>
      <c r="M98" s="129">
        <v>2</v>
      </c>
      <c r="N98" s="129">
        <v>4</v>
      </c>
      <c r="O98" s="124"/>
      <c r="P98" s="130">
        <f t="shared" si="8"/>
        <v>2</v>
      </c>
      <c r="Q98" s="131">
        <f t="shared" si="9"/>
        <v>13.333333333333334</v>
      </c>
    </row>
    <row r="99" spans="1:17" ht="16.5">
      <c r="A99" s="451"/>
      <c r="B99" s="124" t="s">
        <v>572</v>
      </c>
      <c r="C99" s="125"/>
      <c r="D99" s="126" t="str">
        <f t="shared" si="5"/>
        <v>Pieza de 2inX4inX3_Pies</v>
      </c>
      <c r="E99" s="127" t="s">
        <v>137</v>
      </c>
      <c r="F99" s="128">
        <v>6</v>
      </c>
      <c r="G99" s="124"/>
      <c r="H99" s="129">
        <v>1.5</v>
      </c>
      <c r="I99" s="129">
        <v>3.5</v>
      </c>
      <c r="J99" s="129">
        <v>27.75</v>
      </c>
      <c r="K99" s="129">
        <f t="shared" si="6"/>
        <v>36</v>
      </c>
      <c r="L99" s="130">
        <f t="shared" si="7"/>
        <v>3</v>
      </c>
      <c r="M99" s="129">
        <v>2</v>
      </c>
      <c r="N99" s="129">
        <v>4</v>
      </c>
      <c r="O99" s="124"/>
      <c r="P99" s="130">
        <f t="shared" si="8"/>
        <v>3</v>
      </c>
      <c r="Q99" s="131">
        <f t="shared" si="9"/>
        <v>12</v>
      </c>
    </row>
    <row r="100" spans="1:17" ht="16.5">
      <c r="A100" s="451"/>
      <c r="B100" s="124" t="s">
        <v>573</v>
      </c>
      <c r="C100" s="125"/>
      <c r="D100" s="126" t="str">
        <f t="shared" si="5"/>
        <v>Pieza de 2inX4inX3_Pies</v>
      </c>
      <c r="E100" s="127" t="s">
        <v>137</v>
      </c>
      <c r="F100" s="128">
        <v>12</v>
      </c>
      <c r="G100" s="124"/>
      <c r="H100" s="129">
        <v>1.5</v>
      </c>
      <c r="I100" s="129">
        <v>3.5</v>
      </c>
      <c r="J100" s="129">
        <v>30.5</v>
      </c>
      <c r="K100" s="129">
        <f t="shared" si="6"/>
        <v>36</v>
      </c>
      <c r="L100" s="130">
        <f t="shared" si="7"/>
        <v>3</v>
      </c>
      <c r="M100" s="129">
        <v>2</v>
      </c>
      <c r="N100" s="129">
        <v>4</v>
      </c>
      <c r="O100" s="124"/>
      <c r="P100" s="130">
        <f t="shared" si="8"/>
        <v>3</v>
      </c>
      <c r="Q100" s="131">
        <f t="shared" si="9"/>
        <v>24</v>
      </c>
    </row>
    <row r="101" spans="1:17" ht="17.25" thickBot="1">
      <c r="A101" s="452"/>
      <c r="B101" s="133" t="s">
        <v>574</v>
      </c>
      <c r="C101" s="133"/>
      <c r="D101" s="135" t="str">
        <f t="shared" si="5"/>
        <v>Pieza de 2inX4inX1_Pies</v>
      </c>
      <c r="E101" s="136" t="s">
        <v>137</v>
      </c>
      <c r="F101" s="137">
        <v>3</v>
      </c>
      <c r="G101" s="133"/>
      <c r="H101" s="138">
        <v>1.5</v>
      </c>
      <c r="I101" s="138">
        <v>3.5</v>
      </c>
      <c r="J101" s="138">
        <v>10.25</v>
      </c>
      <c r="K101" s="138">
        <f t="shared" si="6"/>
        <v>12</v>
      </c>
      <c r="L101" s="139">
        <f t="shared" si="7"/>
        <v>1</v>
      </c>
      <c r="M101" s="138">
        <v>2</v>
      </c>
      <c r="N101" s="138">
        <v>4</v>
      </c>
      <c r="O101" s="133"/>
      <c r="P101" s="139">
        <f t="shared" si="8"/>
        <v>1</v>
      </c>
      <c r="Q101" s="140">
        <f t="shared" si="9"/>
        <v>2</v>
      </c>
    </row>
    <row r="102" spans="1:17" ht="16.5">
      <c r="A102" s="450" t="s">
        <v>575</v>
      </c>
      <c r="B102" s="116" t="s">
        <v>576</v>
      </c>
      <c r="C102" s="117"/>
      <c r="D102" s="118" t="str">
        <f>+IF(_xlfn.NUMBERVALUE(O102)=0,CONCATENATE("Pieza de ",M102,"inX",N102,"inX",P102,"_Pies"),CONCATENATE("Rollizo de ",O102,"''ØX",P102,"_Pies"))</f>
        <v>Pieza de 2inX4inX4_Pies</v>
      </c>
      <c r="E102" s="119" t="s">
        <v>137</v>
      </c>
      <c r="F102" s="120">
        <v>4</v>
      </c>
      <c r="G102" s="116"/>
      <c r="H102" s="121">
        <v>1.5</v>
      </c>
      <c r="I102" s="121">
        <v>3.5</v>
      </c>
      <c r="J102" s="121">
        <v>47.75</v>
      </c>
      <c r="K102" s="121">
        <f>+L102*12</f>
        <v>48</v>
      </c>
      <c r="L102" s="122">
        <f>ROUNDUP(J102/12,0)</f>
        <v>4</v>
      </c>
      <c r="M102" s="121">
        <v>2</v>
      </c>
      <c r="N102" s="121">
        <v>4</v>
      </c>
      <c r="O102" s="116"/>
      <c r="P102" s="122">
        <f>+L102</f>
        <v>4</v>
      </c>
      <c r="Q102" s="123">
        <f>F102*M102*N102*P102/12</f>
        <v>10.666666666666666</v>
      </c>
    </row>
    <row r="103" spans="1:17" ht="16.5">
      <c r="A103" s="451"/>
      <c r="B103" s="124" t="s">
        <v>577</v>
      </c>
      <c r="C103" s="125"/>
      <c r="D103" s="126" t="str">
        <f>+IF(_xlfn.NUMBERVALUE(O103)=0,CONCATENATE("Pieza de ",M103,"inX",N103,"inX",P103,"_Pies"),CONCATENATE("Rollizo de ",O103,"''ØX",P103,"_Pies"))</f>
        <v>Pieza de 2inX4inX2_Pies</v>
      </c>
      <c r="E103" s="127" t="s">
        <v>137</v>
      </c>
      <c r="F103" s="128">
        <v>4</v>
      </c>
      <c r="G103" s="124"/>
      <c r="H103" s="129">
        <v>1.5</v>
      </c>
      <c r="I103" s="129">
        <v>3.5</v>
      </c>
      <c r="J103" s="129">
        <v>17.25</v>
      </c>
      <c r="K103" s="129">
        <f>+L103*12</f>
        <v>24</v>
      </c>
      <c r="L103" s="130">
        <f>ROUNDUP(J103/12,0)</f>
        <v>2</v>
      </c>
      <c r="M103" s="129">
        <v>2</v>
      </c>
      <c r="N103" s="129">
        <v>4</v>
      </c>
      <c r="O103" s="124"/>
      <c r="P103" s="130">
        <f>+L103</f>
        <v>2</v>
      </c>
      <c r="Q103" s="131">
        <f>F103*M103*N103*P103/12</f>
        <v>5.333333333333333</v>
      </c>
    </row>
    <row r="104" spans="1:17" ht="16.5">
      <c r="A104" s="451"/>
      <c r="B104" s="124" t="s">
        <v>578</v>
      </c>
      <c r="C104" s="125"/>
      <c r="D104" s="126" t="str">
        <f>+IF(_xlfn.NUMBERVALUE(O104)=0,CONCATENATE("Pieza de ",M104,"inX",N104,"inX",P104,"_Pies"),CONCATENATE("Rollizo de ",O104,"''ØX",P104,"_Pies"))</f>
        <v>Pieza de 2inX4inX3_Pies</v>
      </c>
      <c r="E104" s="127" t="s">
        <v>137</v>
      </c>
      <c r="F104" s="128">
        <v>1</v>
      </c>
      <c r="G104" s="124"/>
      <c r="H104" s="129">
        <v>1.5</v>
      </c>
      <c r="I104" s="129">
        <v>3.5</v>
      </c>
      <c r="J104" s="129">
        <v>30.5</v>
      </c>
      <c r="K104" s="129">
        <f>+L104*12</f>
        <v>36</v>
      </c>
      <c r="L104" s="130">
        <f>ROUNDUP(J104/12,0)</f>
        <v>3</v>
      </c>
      <c r="M104" s="129">
        <v>2</v>
      </c>
      <c r="N104" s="129">
        <v>4</v>
      </c>
      <c r="O104" s="124"/>
      <c r="P104" s="130">
        <f>+L104</f>
        <v>3</v>
      </c>
      <c r="Q104" s="131">
        <f>F104*M104*N104*P104/12</f>
        <v>2</v>
      </c>
    </row>
    <row r="105" spans="1:17" ht="16.5">
      <c r="A105" s="451"/>
      <c r="B105" s="124" t="s">
        <v>579</v>
      </c>
      <c r="C105" s="125"/>
      <c r="D105" s="126" t="str">
        <f>+IF(_xlfn.NUMBERVALUE(O105)=0,CONCATENATE("Pieza de ",M105,"inX",N105,"inX",P105,"_Pies"),CONCATENATE("Rollizo de ",O105,"''ØX",P105,"_Pies"))</f>
        <v>Pieza de 2inX4inX8_Pies</v>
      </c>
      <c r="E105" s="127" t="s">
        <v>137</v>
      </c>
      <c r="F105" s="128">
        <v>2</v>
      </c>
      <c r="G105" s="124"/>
      <c r="H105" s="129">
        <v>1.5</v>
      </c>
      <c r="I105" s="129">
        <v>3.5</v>
      </c>
      <c r="J105" s="129">
        <v>96</v>
      </c>
      <c r="K105" s="129">
        <f>+L105*12</f>
        <v>96</v>
      </c>
      <c r="L105" s="130">
        <f>ROUNDUP(J105/12,0)</f>
        <v>8</v>
      </c>
      <c r="M105" s="129">
        <v>2</v>
      </c>
      <c r="N105" s="129">
        <v>4</v>
      </c>
      <c r="O105" s="124"/>
      <c r="P105" s="130">
        <f>+L105</f>
        <v>8</v>
      </c>
      <c r="Q105" s="131">
        <f>F105*M105*N105*P105/12</f>
        <v>10.666666666666666</v>
      </c>
    </row>
    <row r="106" spans="1:17" ht="17.25" thickBot="1">
      <c r="A106" s="452"/>
      <c r="B106" s="133" t="s">
        <v>580</v>
      </c>
      <c r="C106" s="134"/>
      <c r="D106" s="135" t="str">
        <f>+IF(_xlfn.NUMBERVALUE(O106)=0,CONCATENATE("Pieza de ",M106,"inX",N106,"inX",P106,"_Pies"),CONCATENATE("Rollizo de ",O106,"''ØX",P106,"_Pies"))</f>
        <v>Pieza de 2inX4inX1_Pies</v>
      </c>
      <c r="E106" s="136" t="s">
        <v>137</v>
      </c>
      <c r="F106" s="137">
        <v>2</v>
      </c>
      <c r="G106" s="133"/>
      <c r="H106" s="138">
        <v>1.5</v>
      </c>
      <c r="I106" s="138">
        <v>3.5</v>
      </c>
      <c r="J106" s="138">
        <v>10.54</v>
      </c>
      <c r="K106" s="138">
        <f>+L106*12</f>
        <v>12</v>
      </c>
      <c r="L106" s="139">
        <f>ROUNDUP(J106/12,0)</f>
        <v>1</v>
      </c>
      <c r="M106" s="138">
        <v>2</v>
      </c>
      <c r="N106" s="138">
        <v>4</v>
      </c>
      <c r="O106" s="133"/>
      <c r="P106" s="139">
        <f>+L106</f>
        <v>1</v>
      </c>
      <c r="Q106" s="140">
        <f>F106*M106*N106*P106/12</f>
        <v>1.3333333333333333</v>
      </c>
    </row>
    <row r="107" spans="1:17" ht="16.5" thickBot="1">
      <c r="A107" s="438" t="s">
        <v>473</v>
      </c>
      <c r="B107" s="439"/>
      <c r="C107" s="439"/>
      <c r="D107" s="439"/>
      <c r="E107" s="439"/>
      <c r="F107" s="440"/>
      <c r="G107" s="441"/>
      <c r="H107" s="442"/>
      <c r="I107" s="442"/>
      <c r="J107" s="442"/>
      <c r="K107" s="442"/>
      <c r="L107" s="443"/>
      <c r="M107" s="441"/>
      <c r="N107" s="442"/>
      <c r="O107" s="442"/>
      <c r="P107" s="443"/>
      <c r="Q107" s="115">
        <f>+SUM(Q108:Q112)</f>
        <v>441</v>
      </c>
    </row>
    <row r="108" spans="1:17" ht="16.5">
      <c r="A108" s="450"/>
      <c r="B108" s="116" t="s">
        <v>581</v>
      </c>
      <c r="C108" s="117"/>
      <c r="D108" s="118" t="str">
        <f t="shared" ref="D108:D114" si="10">+IF(_xlfn.NUMBERVALUE(O108)=0,CONCATENATE("Pieza de ",M108,"inX",N108,"inX",P108,"_Pies"),CONCATENATE("Rollizo de ",O108,"''ØX",P108,"_Pies"))</f>
        <v>Pieza de 2inX6inX14_Pies</v>
      </c>
      <c r="E108" s="119" t="s">
        <v>137</v>
      </c>
      <c r="F108" s="120">
        <v>10</v>
      </c>
      <c r="G108" s="121">
        <v>0</v>
      </c>
      <c r="H108" s="121">
        <v>1.5</v>
      </c>
      <c r="I108" s="121">
        <v>5.5</v>
      </c>
      <c r="J108" s="121">
        <v>166</v>
      </c>
      <c r="K108" s="121">
        <f t="shared" ref="K108:K114" si="11">+L108*12</f>
        <v>168</v>
      </c>
      <c r="L108" s="122">
        <f t="shared" ref="L108:L114" si="12">ROUNDUP(J108/12,0)</f>
        <v>14</v>
      </c>
      <c r="M108" s="121">
        <v>2</v>
      </c>
      <c r="N108" s="121">
        <v>6</v>
      </c>
      <c r="O108" s="121">
        <v>0</v>
      </c>
      <c r="P108" s="122">
        <f>+L108</f>
        <v>14</v>
      </c>
      <c r="Q108" s="123">
        <f t="shared" ref="Q108:Q114" si="13">F108*M108*N108*P108/12</f>
        <v>140</v>
      </c>
    </row>
    <row r="109" spans="1:17" ht="16.5">
      <c r="A109" s="451"/>
      <c r="B109" s="124" t="s">
        <v>582</v>
      </c>
      <c r="C109" s="125"/>
      <c r="D109" s="126" t="str">
        <f t="shared" si="10"/>
        <v>Pieza de 2inX3inX13_Pies</v>
      </c>
      <c r="E109" s="127" t="s">
        <v>137</v>
      </c>
      <c r="F109" s="128">
        <v>6</v>
      </c>
      <c r="G109" s="129"/>
      <c r="H109" s="129">
        <v>1.5</v>
      </c>
      <c r="I109" s="129">
        <v>2.5</v>
      </c>
      <c r="J109" s="129">
        <v>147.5</v>
      </c>
      <c r="K109" s="129">
        <f t="shared" si="11"/>
        <v>156</v>
      </c>
      <c r="L109" s="130">
        <f t="shared" si="12"/>
        <v>13</v>
      </c>
      <c r="M109" s="129">
        <v>2</v>
      </c>
      <c r="N109" s="129">
        <v>3</v>
      </c>
      <c r="O109" s="129"/>
      <c r="P109" s="130">
        <f t="shared" ref="P109:P114" si="14">+L109</f>
        <v>13</v>
      </c>
      <c r="Q109" s="131">
        <f t="shared" si="13"/>
        <v>39</v>
      </c>
    </row>
    <row r="110" spans="1:17" ht="16.5">
      <c r="A110" s="451"/>
      <c r="B110" s="124" t="s">
        <v>583</v>
      </c>
      <c r="C110" s="125"/>
      <c r="D110" s="126" t="str">
        <f t="shared" si="10"/>
        <v>Pieza de 2inX3inX10_Pies</v>
      </c>
      <c r="E110" s="127" t="s">
        <v>137</v>
      </c>
      <c r="F110" s="128">
        <v>6</v>
      </c>
      <c r="G110" s="129"/>
      <c r="H110" s="129">
        <v>1.5</v>
      </c>
      <c r="I110" s="129">
        <v>2.5</v>
      </c>
      <c r="J110" s="129">
        <v>113.5</v>
      </c>
      <c r="K110" s="129">
        <f t="shared" si="11"/>
        <v>120</v>
      </c>
      <c r="L110" s="130">
        <f t="shared" si="12"/>
        <v>10</v>
      </c>
      <c r="M110" s="129">
        <v>2</v>
      </c>
      <c r="N110" s="129">
        <v>3</v>
      </c>
      <c r="O110" s="129"/>
      <c r="P110" s="130">
        <f t="shared" si="14"/>
        <v>10</v>
      </c>
      <c r="Q110" s="131">
        <f t="shared" si="13"/>
        <v>30</v>
      </c>
    </row>
    <row r="111" spans="1:17" ht="16.5">
      <c r="A111" s="451"/>
      <c r="B111" s="124" t="s">
        <v>584</v>
      </c>
      <c r="C111" s="125"/>
      <c r="D111" s="126" t="str">
        <f t="shared" si="10"/>
        <v>Pieza de 2inX6inX14_Pies</v>
      </c>
      <c r="E111" s="127" t="s">
        <v>137</v>
      </c>
      <c r="F111" s="128">
        <v>11</v>
      </c>
      <c r="G111" s="129"/>
      <c r="H111" s="129">
        <v>1.5</v>
      </c>
      <c r="I111" s="129">
        <v>5.5</v>
      </c>
      <c r="J111" s="129">
        <v>166</v>
      </c>
      <c r="K111" s="129">
        <f t="shared" si="11"/>
        <v>168</v>
      </c>
      <c r="L111" s="130">
        <f t="shared" si="12"/>
        <v>14</v>
      </c>
      <c r="M111" s="129">
        <v>2</v>
      </c>
      <c r="N111" s="129">
        <v>6</v>
      </c>
      <c r="O111" s="129"/>
      <c r="P111" s="130">
        <f t="shared" si="14"/>
        <v>14</v>
      </c>
      <c r="Q111" s="131">
        <f t="shared" si="13"/>
        <v>154</v>
      </c>
    </row>
    <row r="112" spans="1:17" ht="17.25" thickBot="1">
      <c r="A112" s="452"/>
      <c r="B112" s="133" t="s">
        <v>585</v>
      </c>
      <c r="C112" s="134"/>
      <c r="D112" s="135" t="str">
        <f t="shared" si="10"/>
        <v>Pieza de 2inX3inX13_Pies</v>
      </c>
      <c r="E112" s="136" t="s">
        <v>137</v>
      </c>
      <c r="F112" s="137">
        <v>12</v>
      </c>
      <c r="G112" s="138"/>
      <c r="H112" s="138">
        <v>1.5</v>
      </c>
      <c r="I112" s="138">
        <v>2.5</v>
      </c>
      <c r="J112" s="138">
        <v>146</v>
      </c>
      <c r="K112" s="138">
        <f t="shared" si="11"/>
        <v>156</v>
      </c>
      <c r="L112" s="139">
        <f t="shared" si="12"/>
        <v>13</v>
      </c>
      <c r="M112" s="138">
        <v>2</v>
      </c>
      <c r="N112" s="138">
        <v>3</v>
      </c>
      <c r="O112" s="138"/>
      <c r="P112" s="139">
        <f t="shared" si="14"/>
        <v>13</v>
      </c>
      <c r="Q112" s="140">
        <f t="shared" si="13"/>
        <v>78</v>
      </c>
    </row>
    <row r="113" spans="1:17" ht="17.25" thickBot="1">
      <c r="A113" s="444" t="s">
        <v>479</v>
      </c>
      <c r="B113" s="445"/>
      <c r="C113" s="445"/>
      <c r="D113" s="445"/>
      <c r="E113" s="445"/>
      <c r="F113" s="446"/>
      <c r="G113" s="195"/>
      <c r="H113" s="447"/>
      <c r="I113" s="448"/>
      <c r="J113" s="448"/>
      <c r="K113" s="448"/>
      <c r="L113" s="449"/>
      <c r="M113" s="447"/>
      <c r="N113" s="448"/>
      <c r="O113" s="448"/>
      <c r="P113" s="449"/>
      <c r="Q113" s="115">
        <f>+SUM(Q114:Q114)</f>
        <v>33</v>
      </c>
    </row>
    <row r="114" spans="1:17" ht="17.25" thickBot="1">
      <c r="A114" s="196"/>
      <c r="B114" s="197" t="s">
        <v>586</v>
      </c>
      <c r="C114" s="198"/>
      <c r="D114" s="199" t="str">
        <f t="shared" si="10"/>
        <v>Pieza de 2inX3inX11_Pies</v>
      </c>
      <c r="E114" s="200" t="s">
        <v>137</v>
      </c>
      <c r="F114" s="201">
        <v>6</v>
      </c>
      <c r="G114" s="202"/>
      <c r="H114" s="202">
        <v>1.5</v>
      </c>
      <c r="I114" s="202">
        <v>2.5</v>
      </c>
      <c r="J114" s="202">
        <v>132</v>
      </c>
      <c r="K114" s="202">
        <f t="shared" si="11"/>
        <v>132</v>
      </c>
      <c r="L114" s="203">
        <f t="shared" si="12"/>
        <v>11</v>
      </c>
      <c r="M114" s="202">
        <v>2</v>
      </c>
      <c r="N114" s="202">
        <v>3</v>
      </c>
      <c r="O114" s="202"/>
      <c r="P114" s="203">
        <f t="shared" si="14"/>
        <v>11</v>
      </c>
      <c r="Q114" s="204">
        <f t="shared" si="13"/>
        <v>33</v>
      </c>
    </row>
    <row r="115" spans="1:17" ht="16.5" thickBot="1">
      <c r="A115" s="417" t="s">
        <v>587</v>
      </c>
      <c r="B115" s="418"/>
      <c r="C115" s="418"/>
      <c r="D115" s="418"/>
      <c r="E115" s="418"/>
      <c r="F115" s="418"/>
      <c r="G115" s="418"/>
      <c r="H115" s="418"/>
      <c r="I115" s="418"/>
      <c r="J115" s="418"/>
      <c r="K115" s="418"/>
      <c r="L115" s="418"/>
      <c r="M115" s="418"/>
      <c r="N115" s="418"/>
      <c r="O115" s="418"/>
      <c r="P115" s="418"/>
      <c r="Q115" s="113">
        <f>+Q116+Q219</f>
        <v>1632.8333333333333</v>
      </c>
    </row>
    <row r="116" spans="1:17" ht="16.5" thickBot="1">
      <c r="A116" s="444" t="s">
        <v>8</v>
      </c>
      <c r="B116" s="445"/>
      <c r="C116" s="445"/>
      <c r="D116" s="445"/>
      <c r="E116" s="445"/>
      <c r="F116" s="446"/>
      <c r="G116" s="447"/>
      <c r="H116" s="448"/>
      <c r="I116" s="448"/>
      <c r="J116" s="448"/>
      <c r="K116" s="448"/>
      <c r="L116" s="449"/>
      <c r="M116" s="448"/>
      <c r="N116" s="448"/>
      <c r="O116" s="448"/>
      <c r="P116" s="448"/>
      <c r="Q116" s="115">
        <f>+SUM(Q117:Q218)</f>
        <v>1169.3333333333333</v>
      </c>
    </row>
    <row r="117" spans="1:17" ht="16.5">
      <c r="A117" s="450" t="s">
        <v>33</v>
      </c>
      <c r="B117" s="116" t="s">
        <v>562</v>
      </c>
      <c r="C117" s="117"/>
      <c r="D117" s="118" t="str">
        <f>+IF(_xlfn.NUMBERVALUE(O117)=0,CONCATENATE("Pieza de ",M117,"inX",N117,"inX",P117,"_Pies"),CONCATENATE("Rollizo de ",O117,"''ØX",P117,"_Pies"))</f>
        <v>Pieza de 2inX4inX11_Pies</v>
      </c>
      <c r="E117" s="119" t="s">
        <v>137</v>
      </c>
      <c r="F117" s="120">
        <v>6</v>
      </c>
      <c r="G117" s="121">
        <v>0</v>
      </c>
      <c r="H117" s="121">
        <v>1.5</v>
      </c>
      <c r="I117" s="121">
        <v>3.5</v>
      </c>
      <c r="J117" s="121">
        <v>125.98</v>
      </c>
      <c r="K117" s="121">
        <f>+L117*12</f>
        <v>132</v>
      </c>
      <c r="L117" s="122">
        <f>ROUNDUP(J117/12,0)</f>
        <v>11</v>
      </c>
      <c r="M117" s="121">
        <v>2</v>
      </c>
      <c r="N117" s="121">
        <v>4</v>
      </c>
      <c r="O117" s="121">
        <v>0</v>
      </c>
      <c r="P117" s="122">
        <f>+L117</f>
        <v>11</v>
      </c>
      <c r="Q117" s="123">
        <f>F117*M117*N117*P117/12</f>
        <v>44</v>
      </c>
    </row>
    <row r="118" spans="1:17" ht="16.5">
      <c r="A118" s="451"/>
      <c r="B118" s="124" t="s">
        <v>541</v>
      </c>
      <c r="C118" s="125"/>
      <c r="D118" s="126" t="str">
        <f>+IF(_xlfn.NUMBERVALUE(O118)=0,CONCATENATE("Pieza de ",M118,"inX",N118,"inX",P118,"_Pies"),CONCATENATE("Rollizo de ",O118,"''ØX",P118,"_Pies"))</f>
        <v>Pieza de 2inX4inX9_Pies</v>
      </c>
      <c r="E118" s="127" t="s">
        <v>137</v>
      </c>
      <c r="F118" s="128">
        <v>16</v>
      </c>
      <c r="G118" s="129"/>
      <c r="H118" s="129">
        <v>1.5</v>
      </c>
      <c r="I118" s="129">
        <v>3.5</v>
      </c>
      <c r="J118" s="129">
        <v>96.06</v>
      </c>
      <c r="K118" s="129">
        <f>+L118*12</f>
        <v>108</v>
      </c>
      <c r="L118" s="130">
        <f>ROUNDUP(J118/12,0)</f>
        <v>9</v>
      </c>
      <c r="M118" s="129">
        <v>2</v>
      </c>
      <c r="N118" s="129">
        <v>4</v>
      </c>
      <c r="O118" s="129"/>
      <c r="P118" s="130">
        <f>+L118</f>
        <v>9</v>
      </c>
      <c r="Q118" s="131">
        <f>F118*M118*N118*P118/12</f>
        <v>96</v>
      </c>
    </row>
    <row r="119" spans="1:17" ht="16.5">
      <c r="A119" s="451"/>
      <c r="B119" s="124" t="s">
        <v>588</v>
      </c>
      <c r="C119" s="125"/>
      <c r="D119" s="126" t="str">
        <f>+IF(_xlfn.NUMBERVALUE(O119)=0,CONCATENATE("Pieza de ",M119,"inX",N119,"inX",P119,"_Pies"),CONCATENATE("Rollizo de ",O119,"''ØX",P119,"_Pies"))</f>
        <v>Pieza de 2inX4inX2_Pies</v>
      </c>
      <c r="E119" s="127" t="s">
        <v>137</v>
      </c>
      <c r="F119" s="128">
        <v>6</v>
      </c>
      <c r="G119" s="129"/>
      <c r="H119" s="129">
        <v>1.5</v>
      </c>
      <c r="I119" s="129">
        <v>3.5</v>
      </c>
      <c r="J119" s="129">
        <v>22.83</v>
      </c>
      <c r="K119" s="129">
        <f>+L119*12</f>
        <v>24</v>
      </c>
      <c r="L119" s="130">
        <f>ROUNDUP(J119/12,0)</f>
        <v>2</v>
      </c>
      <c r="M119" s="129">
        <v>2</v>
      </c>
      <c r="N119" s="129">
        <v>4</v>
      </c>
      <c r="O119" s="129"/>
      <c r="P119" s="130">
        <f>+L119</f>
        <v>2</v>
      </c>
      <c r="Q119" s="131">
        <f>F119*M119*N119*P119/12</f>
        <v>8</v>
      </c>
    </row>
    <row r="120" spans="1:17" ht="16.5">
      <c r="A120" s="451"/>
      <c r="B120" s="124" t="s">
        <v>589</v>
      </c>
      <c r="C120" s="125"/>
      <c r="D120" s="126" t="str">
        <f>+IF(_xlfn.NUMBERVALUE(O120)=0,CONCATENATE("Pieza de ",M120,"inX",N120,"inX",P120,"_Pies"),CONCATENATE("Rollizo de ",O120,"''ØX",P120,"_Pies"))</f>
        <v>Pieza de 2inX4inX3_Pies</v>
      </c>
      <c r="E120" s="127" t="s">
        <v>137</v>
      </c>
      <c r="F120" s="128">
        <v>10</v>
      </c>
      <c r="G120" s="129"/>
      <c r="H120" s="129">
        <v>1.5</v>
      </c>
      <c r="I120" s="129">
        <v>3.5</v>
      </c>
      <c r="J120" s="129">
        <v>29.92</v>
      </c>
      <c r="K120" s="129">
        <f>+L120*12</f>
        <v>36</v>
      </c>
      <c r="L120" s="130">
        <f>ROUNDUP(J120/12,0)</f>
        <v>3</v>
      </c>
      <c r="M120" s="129">
        <v>2</v>
      </c>
      <c r="N120" s="129">
        <v>4</v>
      </c>
      <c r="O120" s="129"/>
      <c r="P120" s="130">
        <f>+L120</f>
        <v>3</v>
      </c>
      <c r="Q120" s="131">
        <f>F120*M120*N120*P120/12</f>
        <v>20</v>
      </c>
    </row>
    <row r="121" spans="1:17" ht="16.5">
      <c r="A121" s="451"/>
      <c r="B121" s="124" t="s">
        <v>590</v>
      </c>
      <c r="C121" s="125"/>
      <c r="D121" s="126" t="str">
        <f>+IF(_xlfn.NUMBERVALUE(O121)=0,CONCATENATE("Pieza de ",M121,"inX",N121,"inX",P121,"_Pies"),CONCATENATE("Rollizo de ",O121,"''ØX",P121,"_Pies"))</f>
        <v>Pieza de 2inX4inX3_Pies</v>
      </c>
      <c r="E121" s="127" t="s">
        <v>137</v>
      </c>
      <c r="F121" s="128">
        <v>6</v>
      </c>
      <c r="G121" s="129"/>
      <c r="H121" s="129">
        <v>1.5</v>
      </c>
      <c r="I121" s="129">
        <v>3.5</v>
      </c>
      <c r="J121" s="129">
        <v>27.95</v>
      </c>
      <c r="K121" s="129">
        <f>+L121*12</f>
        <v>36</v>
      </c>
      <c r="L121" s="130">
        <f>ROUNDUP(J121/12,0)</f>
        <v>3</v>
      </c>
      <c r="M121" s="129">
        <v>2</v>
      </c>
      <c r="N121" s="129">
        <v>4</v>
      </c>
      <c r="O121" s="129"/>
      <c r="P121" s="130">
        <f>+L121</f>
        <v>3</v>
      </c>
      <c r="Q121" s="131">
        <f>F121*M121*N121*P121/12</f>
        <v>12</v>
      </c>
    </row>
    <row r="122" spans="1:17" ht="16.5">
      <c r="A122" s="451"/>
      <c r="B122" s="124" t="s">
        <v>591</v>
      </c>
      <c r="C122" s="125"/>
      <c r="D122" s="126" t="str">
        <f t="shared" ref="D122:D123" si="15">+IF(_xlfn.NUMBERVALUE(O122)=0,CONCATENATE("Pieza de ",M122,"inX",N122,"inX",P122,"_Pies"),CONCATENATE("Rollizo de ",O122,"''ØX",P122,"_Pies"))</f>
        <v>Pieza de 2inX4inX1_Pies</v>
      </c>
      <c r="E122" s="127" t="s">
        <v>137</v>
      </c>
      <c r="F122" s="128">
        <v>8</v>
      </c>
      <c r="G122" s="129"/>
      <c r="H122" s="129">
        <v>1.5</v>
      </c>
      <c r="I122" s="129">
        <v>3.5</v>
      </c>
      <c r="J122" s="129">
        <v>12</v>
      </c>
      <c r="K122" s="129">
        <f t="shared" ref="K122:K123" si="16">+L122*12</f>
        <v>12</v>
      </c>
      <c r="L122" s="130">
        <f t="shared" ref="L122:L123" si="17">ROUNDUP(J122/12,0)</f>
        <v>1</v>
      </c>
      <c r="M122" s="129">
        <v>2</v>
      </c>
      <c r="N122" s="129">
        <v>4</v>
      </c>
      <c r="O122" s="129"/>
      <c r="P122" s="130">
        <f t="shared" ref="P122:P123" si="18">+L122</f>
        <v>1</v>
      </c>
      <c r="Q122" s="131">
        <f t="shared" ref="Q122:Q123" si="19">F122*M122*N122*P122/12</f>
        <v>5.333333333333333</v>
      </c>
    </row>
    <row r="123" spans="1:17" ht="17.25" thickBot="1">
      <c r="A123" s="452"/>
      <c r="B123" s="133" t="s">
        <v>592</v>
      </c>
      <c r="C123" s="134"/>
      <c r="D123" s="135" t="str">
        <f t="shared" si="15"/>
        <v>Pieza de 2inX4inX3_Pies</v>
      </c>
      <c r="E123" s="136" t="s">
        <v>137</v>
      </c>
      <c r="F123" s="137">
        <v>5</v>
      </c>
      <c r="G123" s="138"/>
      <c r="H123" s="138">
        <v>1.5</v>
      </c>
      <c r="I123" s="138">
        <v>3.5</v>
      </c>
      <c r="J123" s="138">
        <v>32.68</v>
      </c>
      <c r="K123" s="138">
        <f t="shared" si="16"/>
        <v>36</v>
      </c>
      <c r="L123" s="139">
        <f t="shared" si="17"/>
        <v>3</v>
      </c>
      <c r="M123" s="138">
        <v>2</v>
      </c>
      <c r="N123" s="138">
        <v>4</v>
      </c>
      <c r="O123" s="138"/>
      <c r="P123" s="139">
        <f t="shared" si="18"/>
        <v>3</v>
      </c>
      <c r="Q123" s="140">
        <f t="shared" si="19"/>
        <v>10</v>
      </c>
    </row>
    <row r="124" spans="1:17" ht="16.5">
      <c r="A124" s="435" t="s">
        <v>34</v>
      </c>
      <c r="B124" s="116" t="s">
        <v>593</v>
      </c>
      <c r="C124" s="117"/>
      <c r="D124" s="118" t="str">
        <f>+IF(_xlfn.NUMBERVALUE(O124)=0,CONCATENATE("Pieza de ",M124,"inX",N124,"inX",P124,"_Pies"),CONCATENATE("Rollizo de ",O124,"''ØX",P124,"_Pies"))</f>
        <v>Pieza de 2inX4inX6_Pies</v>
      </c>
      <c r="E124" s="119" t="s">
        <v>137</v>
      </c>
      <c r="F124" s="120">
        <v>1</v>
      </c>
      <c r="G124" s="121">
        <v>0</v>
      </c>
      <c r="H124" s="121">
        <v>1.5</v>
      </c>
      <c r="I124" s="121">
        <v>3.5</v>
      </c>
      <c r="J124" s="121">
        <v>64.17</v>
      </c>
      <c r="K124" s="121">
        <f>+L124*12</f>
        <v>72</v>
      </c>
      <c r="L124" s="122">
        <f>ROUNDUP(J124/12,0)</f>
        <v>6</v>
      </c>
      <c r="M124" s="121">
        <v>2</v>
      </c>
      <c r="N124" s="121">
        <v>4</v>
      </c>
      <c r="O124" s="121">
        <v>0</v>
      </c>
      <c r="P124" s="122">
        <f>+L124</f>
        <v>6</v>
      </c>
      <c r="Q124" s="123">
        <f>F124*M124*N124*P124/12</f>
        <v>4</v>
      </c>
    </row>
    <row r="125" spans="1:17" ht="16.5">
      <c r="A125" s="436"/>
      <c r="B125" s="124" t="s">
        <v>594</v>
      </c>
      <c r="C125" s="125"/>
      <c r="D125" s="126" t="str">
        <f>+IF(_xlfn.NUMBERVALUE(O125)=0,CONCATENATE("Pieza de ",M125,"inX",N125,"inX",P125,"_Pies"),CONCATENATE("Rollizo de ",O125,"''ØX",P125,"_Pies"))</f>
        <v>Pieza de 2inX4inX5_Pies</v>
      </c>
      <c r="E125" s="127" t="s">
        <v>137</v>
      </c>
      <c r="F125" s="128">
        <v>1</v>
      </c>
      <c r="G125" s="129"/>
      <c r="H125" s="129">
        <v>1.5</v>
      </c>
      <c r="I125" s="129">
        <v>3.5</v>
      </c>
      <c r="J125" s="129">
        <v>59.44</v>
      </c>
      <c r="K125" s="129">
        <f>+L125*12</f>
        <v>60</v>
      </c>
      <c r="L125" s="130">
        <f>ROUNDUP(J125/12,0)</f>
        <v>5</v>
      </c>
      <c r="M125" s="129">
        <v>2</v>
      </c>
      <c r="N125" s="129">
        <v>4</v>
      </c>
      <c r="O125" s="129"/>
      <c r="P125" s="130">
        <f>+L125</f>
        <v>5</v>
      </c>
      <c r="Q125" s="131">
        <f>F125*M125*N125*P125/12</f>
        <v>3.3333333333333335</v>
      </c>
    </row>
    <row r="126" spans="1:17" ht="16.5">
      <c r="A126" s="436"/>
      <c r="B126" s="124" t="s">
        <v>595</v>
      </c>
      <c r="C126" s="125"/>
      <c r="D126" s="126" t="str">
        <f t="shared" ref="D126:D130" si="20">+IF(_xlfn.NUMBERVALUE(O126)=0,CONCATENATE("Pieza de ",M126,"inX",N126,"inX",P126,"_Pies"),CONCATENATE("Rollizo de ",O126,"''ØX",P126,"_Pies"))</f>
        <v>Pieza de 2inX4inX3_Pies</v>
      </c>
      <c r="E126" s="127" t="s">
        <v>137</v>
      </c>
      <c r="F126" s="128">
        <v>1</v>
      </c>
      <c r="G126" s="129"/>
      <c r="H126" s="129">
        <v>1.5</v>
      </c>
      <c r="I126" s="129">
        <v>3.5</v>
      </c>
      <c r="J126" s="129">
        <v>35.43</v>
      </c>
      <c r="K126" s="129">
        <f t="shared" ref="K126:K130" si="21">+L126*12</f>
        <v>36</v>
      </c>
      <c r="L126" s="130">
        <f t="shared" ref="L126:L130" si="22">ROUNDUP(J126/12,0)</f>
        <v>3</v>
      </c>
      <c r="M126" s="129">
        <v>2</v>
      </c>
      <c r="N126" s="129">
        <v>4</v>
      </c>
      <c r="O126" s="129"/>
      <c r="P126" s="130">
        <f t="shared" ref="P126:P130" si="23">+L126</f>
        <v>3</v>
      </c>
      <c r="Q126" s="131">
        <f t="shared" ref="Q126:Q130" si="24">F126*M126*N126*P126/12</f>
        <v>2</v>
      </c>
    </row>
    <row r="127" spans="1:17" ht="16.5">
      <c r="A127" s="436"/>
      <c r="B127" s="124" t="s">
        <v>596</v>
      </c>
      <c r="C127" s="125"/>
      <c r="D127" s="126" t="str">
        <f t="shared" si="20"/>
        <v>Pieza de 2inX4inX9_Pies</v>
      </c>
      <c r="E127" s="127" t="s">
        <v>137</v>
      </c>
      <c r="F127" s="128">
        <v>1</v>
      </c>
      <c r="G127" s="129"/>
      <c r="H127" s="129">
        <v>1.5</v>
      </c>
      <c r="I127" s="129">
        <v>3.5</v>
      </c>
      <c r="J127" s="129">
        <v>99.21</v>
      </c>
      <c r="K127" s="129">
        <f t="shared" si="21"/>
        <v>108</v>
      </c>
      <c r="L127" s="130">
        <f t="shared" si="22"/>
        <v>9</v>
      </c>
      <c r="M127" s="129">
        <v>2</v>
      </c>
      <c r="N127" s="129">
        <v>4</v>
      </c>
      <c r="O127" s="129"/>
      <c r="P127" s="130">
        <f t="shared" si="23"/>
        <v>9</v>
      </c>
      <c r="Q127" s="131">
        <f t="shared" si="24"/>
        <v>6</v>
      </c>
    </row>
    <row r="128" spans="1:17" ht="16.5">
      <c r="A128" s="436"/>
      <c r="B128" s="124" t="s">
        <v>597</v>
      </c>
      <c r="C128" s="125"/>
      <c r="D128" s="126" t="str">
        <f t="shared" si="20"/>
        <v>Pieza de 2inX4inX11_Pies</v>
      </c>
      <c r="E128" s="127" t="s">
        <v>137</v>
      </c>
      <c r="F128" s="128">
        <v>8</v>
      </c>
      <c r="G128" s="129"/>
      <c r="H128" s="129">
        <v>1.5</v>
      </c>
      <c r="I128" s="129">
        <v>3.5</v>
      </c>
      <c r="J128" s="129">
        <v>123.62</v>
      </c>
      <c r="K128" s="129">
        <f t="shared" si="21"/>
        <v>132</v>
      </c>
      <c r="L128" s="130">
        <f t="shared" si="22"/>
        <v>11</v>
      </c>
      <c r="M128" s="129">
        <v>2</v>
      </c>
      <c r="N128" s="129">
        <v>4</v>
      </c>
      <c r="O128" s="129"/>
      <c r="P128" s="130">
        <f t="shared" si="23"/>
        <v>11</v>
      </c>
      <c r="Q128" s="131">
        <f t="shared" si="24"/>
        <v>58.666666666666664</v>
      </c>
    </row>
    <row r="129" spans="1:17" ht="16.5">
      <c r="A129" s="436"/>
      <c r="B129" s="124" t="s">
        <v>598</v>
      </c>
      <c r="C129" s="125"/>
      <c r="D129" s="126" t="str">
        <f t="shared" si="20"/>
        <v>Pieza de 2inX4inX8_Pies</v>
      </c>
      <c r="E129" s="127" t="s">
        <v>137</v>
      </c>
      <c r="F129" s="128">
        <v>11</v>
      </c>
      <c r="G129" s="129"/>
      <c r="H129" s="129">
        <v>1.5</v>
      </c>
      <c r="I129" s="129">
        <v>3.5</v>
      </c>
      <c r="J129" s="129">
        <v>96</v>
      </c>
      <c r="K129" s="129">
        <f t="shared" si="21"/>
        <v>96</v>
      </c>
      <c r="L129" s="130">
        <f t="shared" si="22"/>
        <v>8</v>
      </c>
      <c r="M129" s="129">
        <v>2</v>
      </c>
      <c r="N129" s="129">
        <v>4</v>
      </c>
      <c r="O129" s="129"/>
      <c r="P129" s="130">
        <f t="shared" si="23"/>
        <v>8</v>
      </c>
      <c r="Q129" s="131">
        <f t="shared" si="24"/>
        <v>58.666666666666664</v>
      </c>
    </row>
    <row r="130" spans="1:17" ht="16.5">
      <c r="A130" s="436"/>
      <c r="B130" s="124" t="s">
        <v>366</v>
      </c>
      <c r="C130" s="125"/>
      <c r="D130" s="126" t="str">
        <f t="shared" si="20"/>
        <v>Pieza de 2inX4inX2_Pies</v>
      </c>
      <c r="E130" s="127" t="s">
        <v>137</v>
      </c>
      <c r="F130" s="128">
        <v>12</v>
      </c>
      <c r="G130" s="129"/>
      <c r="H130" s="129">
        <v>1.5</v>
      </c>
      <c r="I130" s="129">
        <v>3.5</v>
      </c>
      <c r="J130" s="129">
        <v>15.35</v>
      </c>
      <c r="K130" s="129">
        <f t="shared" si="21"/>
        <v>24</v>
      </c>
      <c r="L130" s="130">
        <f t="shared" si="22"/>
        <v>2</v>
      </c>
      <c r="M130" s="129">
        <v>2</v>
      </c>
      <c r="N130" s="129">
        <v>4</v>
      </c>
      <c r="O130" s="129"/>
      <c r="P130" s="130">
        <f t="shared" si="23"/>
        <v>2</v>
      </c>
      <c r="Q130" s="131">
        <f t="shared" si="24"/>
        <v>16</v>
      </c>
    </row>
    <row r="131" spans="1:17" ht="16.5">
      <c r="A131" s="436"/>
      <c r="B131" s="124" t="s">
        <v>588</v>
      </c>
      <c r="C131" s="125"/>
      <c r="D131" s="126" t="str">
        <f>+IF(_xlfn.NUMBERVALUE(O131)=0,CONCATENATE("Pieza de ",M131,"inX",N131,"inX",P131,"_Pies"),CONCATENATE("Rollizo de ",O131,"''ØX",P131,"_Pies"))</f>
        <v>Pieza de 2inX4inX3_Pies</v>
      </c>
      <c r="E131" s="127" t="s">
        <v>137</v>
      </c>
      <c r="F131" s="128">
        <v>4</v>
      </c>
      <c r="G131" s="129"/>
      <c r="H131" s="129">
        <v>1.5</v>
      </c>
      <c r="I131" s="129">
        <v>3.5</v>
      </c>
      <c r="J131" s="129">
        <v>26.77</v>
      </c>
      <c r="K131" s="129">
        <f>+L131*12</f>
        <v>36</v>
      </c>
      <c r="L131" s="130">
        <f>ROUNDUP(J131/12,0)</f>
        <v>3</v>
      </c>
      <c r="M131" s="129">
        <v>2</v>
      </c>
      <c r="N131" s="129">
        <v>4</v>
      </c>
      <c r="O131" s="129"/>
      <c r="P131" s="130">
        <f>+L131</f>
        <v>3</v>
      </c>
      <c r="Q131" s="131">
        <f>F131*M131*N131*P131/12</f>
        <v>8</v>
      </c>
    </row>
    <row r="132" spans="1:17" ht="16.5">
      <c r="A132" s="436"/>
      <c r="B132" s="124" t="s">
        <v>589</v>
      </c>
      <c r="C132" s="125"/>
      <c r="D132" s="126" t="str">
        <f>+IF(_xlfn.NUMBERVALUE(O132)=0,CONCATENATE("Pieza de ",M132,"inX",N132,"inX",P132,"_Pies"),CONCATENATE("Rollizo de ",O132,"''ØX",P132,"_Pies"))</f>
        <v>Pieza de 2inX4inX3_Pies</v>
      </c>
      <c r="E132" s="127" t="s">
        <v>137</v>
      </c>
      <c r="F132" s="128">
        <v>12</v>
      </c>
      <c r="G132" s="129"/>
      <c r="H132" s="129">
        <v>1.5</v>
      </c>
      <c r="I132" s="129">
        <v>3.5</v>
      </c>
      <c r="J132" s="129">
        <v>29.53</v>
      </c>
      <c r="K132" s="129">
        <f>+L132*12</f>
        <v>36</v>
      </c>
      <c r="L132" s="130">
        <f>ROUNDUP(J132/12,0)</f>
        <v>3</v>
      </c>
      <c r="M132" s="129">
        <v>2</v>
      </c>
      <c r="N132" s="129">
        <v>4</v>
      </c>
      <c r="O132" s="129"/>
      <c r="P132" s="130">
        <f>+L132</f>
        <v>3</v>
      </c>
      <c r="Q132" s="131">
        <f>F132*M132*N132*P132/12</f>
        <v>24</v>
      </c>
    </row>
    <row r="133" spans="1:17" ht="16.5">
      <c r="A133" s="436"/>
      <c r="B133" s="124" t="s">
        <v>590</v>
      </c>
      <c r="C133" s="125"/>
      <c r="D133" s="126" t="str">
        <f>+IF(_xlfn.NUMBERVALUE(O133)=0,CONCATENATE("Pieza de ",M133,"inX",N133,"inX",P133,"_Pies"),CONCATENATE("Rollizo de ",O133,"''ØX",P133,"_Pies"))</f>
        <v>Pieza de 2inX4inX1_Pies</v>
      </c>
      <c r="E133" s="127" t="s">
        <v>137</v>
      </c>
      <c r="F133" s="128">
        <v>1</v>
      </c>
      <c r="G133" s="129"/>
      <c r="H133" s="129">
        <v>1.5</v>
      </c>
      <c r="I133" s="129">
        <v>3.5</v>
      </c>
      <c r="J133" s="129">
        <v>3</v>
      </c>
      <c r="K133" s="129">
        <f>+L133*12</f>
        <v>12</v>
      </c>
      <c r="L133" s="130">
        <f>ROUNDUP(J133/12,0)</f>
        <v>1</v>
      </c>
      <c r="M133" s="129">
        <v>2</v>
      </c>
      <c r="N133" s="129">
        <v>4</v>
      </c>
      <c r="O133" s="129"/>
      <c r="P133" s="130">
        <f>+L133</f>
        <v>1</v>
      </c>
      <c r="Q133" s="131">
        <f>F133*M133*N133*P133/12</f>
        <v>0.66666666666666663</v>
      </c>
    </row>
    <row r="134" spans="1:17" ht="16.5">
      <c r="A134" s="436"/>
      <c r="B134" s="124" t="s">
        <v>591</v>
      </c>
      <c r="C134" s="125"/>
      <c r="D134" s="126" t="str">
        <f t="shared" ref="D134:D151" si="25">+IF(_xlfn.NUMBERVALUE(O134)=0,CONCATENATE("Pieza de ",M134,"inX",N134,"inX",P134,"_Pies"),CONCATENATE("Rollizo de ",O134,"''ØX",P134,"_Pies"))</f>
        <v>Pieza de 2inX4inX3_Pies</v>
      </c>
      <c r="E134" s="127" t="s">
        <v>137</v>
      </c>
      <c r="F134" s="128">
        <v>4</v>
      </c>
      <c r="G134" s="129"/>
      <c r="H134" s="129">
        <v>1.5</v>
      </c>
      <c r="I134" s="129">
        <v>3.5</v>
      </c>
      <c r="J134" s="129">
        <v>25.2</v>
      </c>
      <c r="K134" s="129">
        <f t="shared" ref="K134:K151" si="26">+L134*12</f>
        <v>36</v>
      </c>
      <c r="L134" s="130">
        <f t="shared" ref="L134:L151" si="27">ROUNDUP(J134/12,0)</f>
        <v>3</v>
      </c>
      <c r="M134" s="129">
        <v>2</v>
      </c>
      <c r="N134" s="129">
        <v>4</v>
      </c>
      <c r="O134" s="129"/>
      <c r="P134" s="130">
        <f t="shared" ref="P134:P151" si="28">+L134</f>
        <v>3</v>
      </c>
      <c r="Q134" s="131">
        <f t="shared" ref="Q134:Q151" si="29">F134*M134*N134*P134/12</f>
        <v>8</v>
      </c>
    </row>
    <row r="135" spans="1:17" ht="17.25" thickBot="1">
      <c r="A135" s="437"/>
      <c r="B135" s="133" t="s">
        <v>592</v>
      </c>
      <c r="C135" s="134"/>
      <c r="D135" s="135" t="str">
        <f t="shared" si="25"/>
        <v>Pieza de 2inX4inX3_Pies</v>
      </c>
      <c r="E135" s="136" t="s">
        <v>137</v>
      </c>
      <c r="F135" s="137">
        <v>4</v>
      </c>
      <c r="G135" s="138"/>
      <c r="H135" s="138">
        <v>1.5</v>
      </c>
      <c r="I135" s="138">
        <v>3.5</v>
      </c>
      <c r="J135" s="138">
        <v>25.98</v>
      </c>
      <c r="K135" s="138">
        <f t="shared" si="26"/>
        <v>36</v>
      </c>
      <c r="L135" s="139">
        <f t="shared" si="27"/>
        <v>3</v>
      </c>
      <c r="M135" s="138">
        <v>2</v>
      </c>
      <c r="N135" s="138">
        <v>4</v>
      </c>
      <c r="O135" s="138"/>
      <c r="P135" s="139">
        <f t="shared" si="28"/>
        <v>3</v>
      </c>
      <c r="Q135" s="140">
        <f t="shared" si="29"/>
        <v>8</v>
      </c>
    </row>
    <row r="136" spans="1:17" ht="16.5">
      <c r="A136" s="450" t="s">
        <v>599</v>
      </c>
      <c r="B136" s="116" t="s">
        <v>576</v>
      </c>
      <c r="C136" s="117"/>
      <c r="D136" s="118" t="str">
        <f t="shared" si="25"/>
        <v>Pieza de 2inX4inX4_Pies</v>
      </c>
      <c r="E136" s="119" t="s">
        <v>137</v>
      </c>
      <c r="F136" s="120">
        <v>4</v>
      </c>
      <c r="G136" s="116"/>
      <c r="H136" s="121">
        <v>1.5</v>
      </c>
      <c r="I136" s="121">
        <v>3.5</v>
      </c>
      <c r="J136" s="121">
        <v>47.75</v>
      </c>
      <c r="K136" s="121">
        <f t="shared" si="26"/>
        <v>48</v>
      </c>
      <c r="L136" s="122">
        <f t="shared" si="27"/>
        <v>4</v>
      </c>
      <c r="M136" s="121">
        <v>2</v>
      </c>
      <c r="N136" s="121">
        <v>4</v>
      </c>
      <c r="O136" s="116"/>
      <c r="P136" s="122">
        <f t="shared" si="28"/>
        <v>4</v>
      </c>
      <c r="Q136" s="123">
        <f t="shared" si="29"/>
        <v>10.666666666666666</v>
      </c>
    </row>
    <row r="137" spans="1:17" ht="16.5">
      <c r="A137" s="451"/>
      <c r="B137" s="124" t="s">
        <v>577</v>
      </c>
      <c r="C137" s="125"/>
      <c r="D137" s="126" t="str">
        <f t="shared" si="25"/>
        <v>Pieza de 2inX4inX2_Pies</v>
      </c>
      <c r="E137" s="127" t="s">
        <v>137</v>
      </c>
      <c r="F137" s="128">
        <v>4</v>
      </c>
      <c r="G137" s="124"/>
      <c r="H137" s="129">
        <v>1.5</v>
      </c>
      <c r="I137" s="129">
        <v>3.5</v>
      </c>
      <c r="J137" s="129">
        <v>17.25</v>
      </c>
      <c r="K137" s="129">
        <f t="shared" si="26"/>
        <v>24</v>
      </c>
      <c r="L137" s="130">
        <f t="shared" si="27"/>
        <v>2</v>
      </c>
      <c r="M137" s="129">
        <v>2</v>
      </c>
      <c r="N137" s="129">
        <v>4</v>
      </c>
      <c r="O137" s="124"/>
      <c r="P137" s="130">
        <f t="shared" si="28"/>
        <v>2</v>
      </c>
      <c r="Q137" s="131">
        <f t="shared" si="29"/>
        <v>5.333333333333333</v>
      </c>
    </row>
    <row r="138" spans="1:17" ht="16.5">
      <c r="A138" s="451"/>
      <c r="B138" s="124" t="s">
        <v>578</v>
      </c>
      <c r="C138" s="125"/>
      <c r="D138" s="126" t="str">
        <f t="shared" si="25"/>
        <v>Pieza de 2inX4inX3_Pies</v>
      </c>
      <c r="E138" s="127" t="s">
        <v>137</v>
      </c>
      <c r="F138" s="128">
        <v>1</v>
      </c>
      <c r="G138" s="124"/>
      <c r="H138" s="129">
        <v>1.5</v>
      </c>
      <c r="I138" s="129">
        <v>3.5</v>
      </c>
      <c r="J138" s="129">
        <v>30.5</v>
      </c>
      <c r="K138" s="129">
        <f t="shared" si="26"/>
        <v>36</v>
      </c>
      <c r="L138" s="130">
        <f t="shared" si="27"/>
        <v>3</v>
      </c>
      <c r="M138" s="129">
        <v>2</v>
      </c>
      <c r="N138" s="129">
        <v>4</v>
      </c>
      <c r="O138" s="124"/>
      <c r="P138" s="130">
        <f t="shared" si="28"/>
        <v>3</v>
      </c>
      <c r="Q138" s="131">
        <f t="shared" si="29"/>
        <v>2</v>
      </c>
    </row>
    <row r="139" spans="1:17" ht="16.5">
      <c r="A139" s="451"/>
      <c r="B139" s="124" t="s">
        <v>579</v>
      </c>
      <c r="C139" s="125"/>
      <c r="D139" s="126" t="str">
        <f t="shared" si="25"/>
        <v>Pieza de 2inX4inX8_Pies</v>
      </c>
      <c r="E139" s="127" t="s">
        <v>137</v>
      </c>
      <c r="F139" s="128">
        <v>2</v>
      </c>
      <c r="G139" s="124"/>
      <c r="H139" s="129">
        <v>1.5</v>
      </c>
      <c r="I139" s="129">
        <v>3.5</v>
      </c>
      <c r="J139" s="129">
        <v>96</v>
      </c>
      <c r="K139" s="129">
        <f t="shared" si="26"/>
        <v>96</v>
      </c>
      <c r="L139" s="130">
        <f t="shared" si="27"/>
        <v>8</v>
      </c>
      <c r="M139" s="129">
        <v>2</v>
      </c>
      <c r="N139" s="129">
        <v>4</v>
      </c>
      <c r="O139" s="124"/>
      <c r="P139" s="130">
        <f t="shared" si="28"/>
        <v>8</v>
      </c>
      <c r="Q139" s="131">
        <f t="shared" si="29"/>
        <v>10.666666666666666</v>
      </c>
    </row>
    <row r="140" spans="1:17" ht="17.25" thickBot="1">
      <c r="A140" s="452"/>
      <c r="B140" s="133" t="s">
        <v>580</v>
      </c>
      <c r="C140" s="134"/>
      <c r="D140" s="135" t="str">
        <f t="shared" si="25"/>
        <v>Pieza de 2inX4inX1_Pies</v>
      </c>
      <c r="E140" s="136" t="s">
        <v>137</v>
      </c>
      <c r="F140" s="137">
        <v>2</v>
      </c>
      <c r="G140" s="133"/>
      <c r="H140" s="138">
        <v>1.5</v>
      </c>
      <c r="I140" s="138">
        <v>3.5</v>
      </c>
      <c r="J140" s="138">
        <v>10.54</v>
      </c>
      <c r="K140" s="138">
        <f t="shared" si="26"/>
        <v>12</v>
      </c>
      <c r="L140" s="139">
        <f t="shared" si="27"/>
        <v>1</v>
      </c>
      <c r="M140" s="138">
        <v>2</v>
      </c>
      <c r="N140" s="138">
        <v>4</v>
      </c>
      <c r="O140" s="133"/>
      <c r="P140" s="139">
        <f t="shared" si="28"/>
        <v>1</v>
      </c>
      <c r="Q140" s="140">
        <f t="shared" si="29"/>
        <v>1.3333333333333333</v>
      </c>
    </row>
    <row r="141" spans="1:17" ht="16.5">
      <c r="A141" s="435" t="s">
        <v>12</v>
      </c>
      <c r="B141" s="116" t="s">
        <v>600</v>
      </c>
      <c r="C141" s="117"/>
      <c r="D141" s="118" t="str">
        <f t="shared" si="25"/>
        <v>Pieza de 2inX4inX7_Pies</v>
      </c>
      <c r="E141" s="119" t="s">
        <v>137</v>
      </c>
      <c r="F141" s="120">
        <v>6</v>
      </c>
      <c r="G141" s="121">
        <v>0</v>
      </c>
      <c r="H141" s="121">
        <v>1.5</v>
      </c>
      <c r="I141" s="121">
        <v>3.5</v>
      </c>
      <c r="J141" s="121">
        <v>78.739999999999995</v>
      </c>
      <c r="K141" s="121">
        <f t="shared" si="26"/>
        <v>84</v>
      </c>
      <c r="L141" s="122">
        <f t="shared" si="27"/>
        <v>7</v>
      </c>
      <c r="M141" s="121">
        <v>2</v>
      </c>
      <c r="N141" s="121">
        <v>4</v>
      </c>
      <c r="O141" s="121">
        <v>0</v>
      </c>
      <c r="P141" s="122">
        <f t="shared" si="28"/>
        <v>7</v>
      </c>
      <c r="Q141" s="123">
        <f t="shared" si="29"/>
        <v>28</v>
      </c>
    </row>
    <row r="142" spans="1:17" ht="16.5">
      <c r="A142" s="436"/>
      <c r="B142" s="124" t="s">
        <v>541</v>
      </c>
      <c r="C142" s="125"/>
      <c r="D142" s="126" t="str">
        <f t="shared" si="25"/>
        <v>Pieza de 2inX4inX8_Pies</v>
      </c>
      <c r="E142" s="127" t="s">
        <v>137</v>
      </c>
      <c r="F142" s="128">
        <v>6</v>
      </c>
      <c r="G142" s="129"/>
      <c r="H142" s="129">
        <v>1.5</v>
      </c>
      <c r="I142" s="129">
        <v>3.5</v>
      </c>
      <c r="J142" s="129">
        <v>96</v>
      </c>
      <c r="K142" s="129">
        <f t="shared" si="26"/>
        <v>96</v>
      </c>
      <c r="L142" s="130">
        <f t="shared" si="27"/>
        <v>8</v>
      </c>
      <c r="M142" s="129">
        <v>2</v>
      </c>
      <c r="N142" s="129">
        <v>4</v>
      </c>
      <c r="O142" s="129"/>
      <c r="P142" s="130">
        <f t="shared" si="28"/>
        <v>8</v>
      </c>
      <c r="Q142" s="131">
        <f t="shared" si="29"/>
        <v>32</v>
      </c>
    </row>
    <row r="143" spans="1:17" ht="16.5">
      <c r="A143" s="436"/>
      <c r="B143" s="124" t="s">
        <v>601</v>
      </c>
      <c r="C143" s="125"/>
      <c r="D143" s="126" t="str">
        <f t="shared" si="25"/>
        <v>Pieza de 2inX4inX3_Pies</v>
      </c>
      <c r="E143" s="127" t="s">
        <v>137</v>
      </c>
      <c r="F143" s="128">
        <v>8</v>
      </c>
      <c r="G143" s="129"/>
      <c r="H143" s="129">
        <v>1.5</v>
      </c>
      <c r="I143" s="129">
        <v>3.5</v>
      </c>
      <c r="J143" s="129">
        <v>24.8</v>
      </c>
      <c r="K143" s="129">
        <f t="shared" si="26"/>
        <v>36</v>
      </c>
      <c r="L143" s="130">
        <f t="shared" si="27"/>
        <v>3</v>
      </c>
      <c r="M143" s="129">
        <v>2</v>
      </c>
      <c r="N143" s="129">
        <v>4</v>
      </c>
      <c r="O143" s="129"/>
      <c r="P143" s="130">
        <f t="shared" si="28"/>
        <v>3</v>
      </c>
      <c r="Q143" s="131">
        <f t="shared" si="29"/>
        <v>16</v>
      </c>
    </row>
    <row r="144" spans="1:17" ht="17.25" thickBot="1">
      <c r="A144" s="436"/>
      <c r="B144" s="151" t="s">
        <v>602</v>
      </c>
      <c r="C144" s="152"/>
      <c r="D144" s="153" t="str">
        <f t="shared" si="25"/>
        <v>Pieza de 2inX4inX3_Pies</v>
      </c>
      <c r="E144" s="154" t="s">
        <v>137</v>
      </c>
      <c r="F144" s="155">
        <v>12</v>
      </c>
      <c r="G144" s="156"/>
      <c r="H144" s="156">
        <v>1.5</v>
      </c>
      <c r="I144" s="156">
        <v>3.5</v>
      </c>
      <c r="J144" s="156">
        <v>29.92</v>
      </c>
      <c r="K144" s="156">
        <f t="shared" si="26"/>
        <v>36</v>
      </c>
      <c r="L144" s="157">
        <f t="shared" si="27"/>
        <v>3</v>
      </c>
      <c r="M144" s="156">
        <v>2</v>
      </c>
      <c r="N144" s="156">
        <v>4</v>
      </c>
      <c r="O144" s="156"/>
      <c r="P144" s="157">
        <f t="shared" si="28"/>
        <v>3</v>
      </c>
      <c r="Q144" s="158">
        <f t="shared" si="29"/>
        <v>24</v>
      </c>
    </row>
    <row r="145" spans="1:17" ht="16.5">
      <c r="A145" s="450">
        <v>1</v>
      </c>
      <c r="B145" s="116" t="s">
        <v>603</v>
      </c>
      <c r="C145" s="117"/>
      <c r="D145" s="118" t="str">
        <f t="shared" si="25"/>
        <v>Pieza de 2inX4inX6_Pies</v>
      </c>
      <c r="E145" s="119" t="s">
        <v>137</v>
      </c>
      <c r="F145" s="120">
        <v>6</v>
      </c>
      <c r="G145" s="121">
        <v>0</v>
      </c>
      <c r="H145" s="121">
        <v>1.5</v>
      </c>
      <c r="I145" s="121">
        <v>3.5</v>
      </c>
      <c r="J145" s="121">
        <v>62</v>
      </c>
      <c r="K145" s="121">
        <f t="shared" si="26"/>
        <v>72</v>
      </c>
      <c r="L145" s="122">
        <f t="shared" si="27"/>
        <v>6</v>
      </c>
      <c r="M145" s="121">
        <v>2</v>
      </c>
      <c r="N145" s="121">
        <v>4</v>
      </c>
      <c r="O145" s="121">
        <v>0</v>
      </c>
      <c r="P145" s="122">
        <f t="shared" si="28"/>
        <v>6</v>
      </c>
      <c r="Q145" s="123">
        <f t="shared" si="29"/>
        <v>24</v>
      </c>
    </row>
    <row r="146" spans="1:17" ht="16.5">
      <c r="A146" s="451"/>
      <c r="B146" s="124" t="s">
        <v>604</v>
      </c>
      <c r="C146" s="125"/>
      <c r="D146" s="126" t="str">
        <f t="shared" si="25"/>
        <v>Pieza de 2inX4inX8_Pies</v>
      </c>
      <c r="E146" s="127" t="s">
        <v>137</v>
      </c>
      <c r="F146" s="128">
        <v>9</v>
      </c>
      <c r="G146" s="129"/>
      <c r="H146" s="129">
        <v>1.5</v>
      </c>
      <c r="I146" s="129">
        <v>3.5</v>
      </c>
      <c r="J146" s="129">
        <v>96</v>
      </c>
      <c r="K146" s="129">
        <f t="shared" si="26"/>
        <v>96</v>
      </c>
      <c r="L146" s="130">
        <f t="shared" si="27"/>
        <v>8</v>
      </c>
      <c r="M146" s="129">
        <v>2</v>
      </c>
      <c r="N146" s="129">
        <v>4</v>
      </c>
      <c r="O146" s="129"/>
      <c r="P146" s="130">
        <f t="shared" si="28"/>
        <v>8</v>
      </c>
      <c r="Q146" s="131">
        <f t="shared" si="29"/>
        <v>48</v>
      </c>
    </row>
    <row r="147" spans="1:17" ht="16.5">
      <c r="A147" s="451"/>
      <c r="B147" s="124" t="s">
        <v>605</v>
      </c>
      <c r="C147" s="125"/>
      <c r="D147" s="126" t="str">
        <f t="shared" si="25"/>
        <v>Pieza de 2inX4inX3_Pies</v>
      </c>
      <c r="E147" s="127" t="s">
        <v>137</v>
      </c>
      <c r="F147" s="128">
        <v>1</v>
      </c>
      <c r="G147" s="129"/>
      <c r="H147" s="129">
        <v>1.5</v>
      </c>
      <c r="I147" s="129">
        <v>3.5</v>
      </c>
      <c r="J147" s="129">
        <v>35.04</v>
      </c>
      <c r="K147" s="129">
        <f t="shared" si="26"/>
        <v>36</v>
      </c>
      <c r="L147" s="130">
        <f t="shared" si="27"/>
        <v>3</v>
      </c>
      <c r="M147" s="129">
        <v>2</v>
      </c>
      <c r="N147" s="129">
        <v>4</v>
      </c>
      <c r="O147" s="129"/>
      <c r="P147" s="130">
        <f t="shared" si="28"/>
        <v>3</v>
      </c>
      <c r="Q147" s="131">
        <f t="shared" si="29"/>
        <v>2</v>
      </c>
    </row>
    <row r="148" spans="1:17" ht="16.5">
      <c r="A148" s="451"/>
      <c r="B148" s="124" t="s">
        <v>588</v>
      </c>
      <c r="C148" s="125"/>
      <c r="D148" s="126" t="str">
        <f t="shared" si="25"/>
        <v>Pieza de 2inX4inX3_Pies</v>
      </c>
      <c r="E148" s="127" t="s">
        <v>137</v>
      </c>
      <c r="F148" s="128">
        <v>4</v>
      </c>
      <c r="G148" s="129"/>
      <c r="H148" s="129">
        <v>1.5</v>
      </c>
      <c r="I148" s="129">
        <v>3.5</v>
      </c>
      <c r="J148" s="129">
        <v>25.2</v>
      </c>
      <c r="K148" s="129">
        <f t="shared" si="26"/>
        <v>36</v>
      </c>
      <c r="L148" s="130">
        <f t="shared" si="27"/>
        <v>3</v>
      </c>
      <c r="M148" s="129">
        <v>2</v>
      </c>
      <c r="N148" s="129">
        <v>4</v>
      </c>
      <c r="O148" s="129"/>
      <c r="P148" s="130">
        <f t="shared" si="28"/>
        <v>3</v>
      </c>
      <c r="Q148" s="131">
        <f t="shared" si="29"/>
        <v>8</v>
      </c>
    </row>
    <row r="149" spans="1:17" ht="16.5">
      <c r="A149" s="451"/>
      <c r="B149" s="124" t="s">
        <v>589</v>
      </c>
      <c r="C149" s="125"/>
      <c r="D149" s="126" t="str">
        <f t="shared" si="25"/>
        <v>Pieza de 2inX4inX3_Pies</v>
      </c>
      <c r="E149" s="127" t="s">
        <v>137</v>
      </c>
      <c r="F149" s="128">
        <v>2</v>
      </c>
      <c r="G149" s="129"/>
      <c r="H149" s="129">
        <v>1.5</v>
      </c>
      <c r="I149" s="129">
        <v>3.5</v>
      </c>
      <c r="J149" s="129">
        <v>31.1</v>
      </c>
      <c r="K149" s="129">
        <f t="shared" si="26"/>
        <v>36</v>
      </c>
      <c r="L149" s="130">
        <f t="shared" si="27"/>
        <v>3</v>
      </c>
      <c r="M149" s="129">
        <v>2</v>
      </c>
      <c r="N149" s="129">
        <v>4</v>
      </c>
      <c r="O149" s="129"/>
      <c r="P149" s="130">
        <f t="shared" si="28"/>
        <v>3</v>
      </c>
      <c r="Q149" s="131">
        <f t="shared" si="29"/>
        <v>4</v>
      </c>
    </row>
    <row r="150" spans="1:17" ht="16.5">
      <c r="A150" s="451"/>
      <c r="B150" s="124" t="s">
        <v>590</v>
      </c>
      <c r="C150" s="125"/>
      <c r="D150" s="126" t="str">
        <f t="shared" si="25"/>
        <v>Pieza de 2inX4inX6_Pies</v>
      </c>
      <c r="E150" s="127" t="s">
        <v>137</v>
      </c>
      <c r="F150" s="128">
        <v>4</v>
      </c>
      <c r="G150" s="129"/>
      <c r="H150" s="129">
        <v>1.5</v>
      </c>
      <c r="I150" s="129">
        <v>3.5</v>
      </c>
      <c r="J150" s="129">
        <v>62.2</v>
      </c>
      <c r="K150" s="129">
        <f t="shared" si="26"/>
        <v>72</v>
      </c>
      <c r="L150" s="130">
        <f t="shared" si="27"/>
        <v>6</v>
      </c>
      <c r="M150" s="129">
        <v>2</v>
      </c>
      <c r="N150" s="129">
        <v>4</v>
      </c>
      <c r="O150" s="129"/>
      <c r="P150" s="130">
        <f t="shared" si="28"/>
        <v>6</v>
      </c>
      <c r="Q150" s="131">
        <f t="shared" si="29"/>
        <v>16</v>
      </c>
    </row>
    <row r="151" spans="1:17" ht="16.5">
      <c r="A151" s="451"/>
      <c r="B151" s="124" t="s">
        <v>591</v>
      </c>
      <c r="C151" s="125"/>
      <c r="D151" s="126" t="str">
        <f t="shared" si="25"/>
        <v>Pieza de 2inX4inX2_Pies</v>
      </c>
      <c r="E151" s="127" t="s">
        <v>137</v>
      </c>
      <c r="F151" s="128">
        <v>4</v>
      </c>
      <c r="G151" s="129"/>
      <c r="H151" s="129">
        <v>1.5</v>
      </c>
      <c r="I151" s="129">
        <v>3.5</v>
      </c>
      <c r="J151" s="129">
        <v>23.23</v>
      </c>
      <c r="K151" s="129">
        <f t="shared" si="26"/>
        <v>24</v>
      </c>
      <c r="L151" s="130">
        <f t="shared" si="27"/>
        <v>2</v>
      </c>
      <c r="M151" s="129">
        <v>2</v>
      </c>
      <c r="N151" s="129">
        <v>4</v>
      </c>
      <c r="O151" s="129"/>
      <c r="P151" s="130">
        <f t="shared" si="28"/>
        <v>2</v>
      </c>
      <c r="Q151" s="131">
        <f t="shared" si="29"/>
        <v>5.333333333333333</v>
      </c>
    </row>
    <row r="152" spans="1:17" ht="16.5">
      <c r="A152" s="451"/>
      <c r="B152" s="124" t="s">
        <v>606</v>
      </c>
      <c r="C152" s="125"/>
      <c r="D152" s="126" t="str">
        <f>+IF(_xlfn.NUMBERVALUE(O152)=0,CONCATENATE("Pieza de ",M152,"inX",N152,"inX",P152,"_Pies"),CONCATENATE("Rollizo de ",O152,"''ØX",P152,"_Pies"))</f>
        <v>Pieza de 2inX4inX2_Pies</v>
      </c>
      <c r="E152" s="127" t="s">
        <v>137</v>
      </c>
      <c r="F152" s="128">
        <v>2</v>
      </c>
      <c r="G152" s="129"/>
      <c r="H152" s="129">
        <v>1.5</v>
      </c>
      <c r="I152" s="129">
        <v>3.5</v>
      </c>
      <c r="J152" s="129">
        <v>17.32</v>
      </c>
      <c r="K152" s="129">
        <f>+L152*12</f>
        <v>24</v>
      </c>
      <c r="L152" s="130">
        <f>ROUNDUP(J152/12,0)</f>
        <v>2</v>
      </c>
      <c r="M152" s="129">
        <v>2</v>
      </c>
      <c r="N152" s="129">
        <v>4</v>
      </c>
      <c r="O152" s="129"/>
      <c r="P152" s="130">
        <f>+L152</f>
        <v>2</v>
      </c>
      <c r="Q152" s="131">
        <f>F152*M152*N152*P152/12</f>
        <v>2.6666666666666665</v>
      </c>
    </row>
    <row r="153" spans="1:17" ht="16.5">
      <c r="A153" s="451"/>
      <c r="B153" s="124" t="s">
        <v>607</v>
      </c>
      <c r="C153" s="125"/>
      <c r="D153" s="126" t="str">
        <f>+IF(_xlfn.NUMBERVALUE(O153)=0,CONCATENATE("Pieza de ",M153,"inX",N153,"inX",P153,"_Pies"),CONCATENATE("Rollizo de ",O153,"''ØX",P153,"_Pies"))</f>
        <v>Pieza de 2inX4inX2_Pies</v>
      </c>
      <c r="E153" s="127" t="s">
        <v>137</v>
      </c>
      <c r="F153" s="128">
        <v>1</v>
      </c>
      <c r="G153" s="129"/>
      <c r="H153" s="129">
        <v>1.5</v>
      </c>
      <c r="I153" s="129">
        <v>3.5</v>
      </c>
      <c r="J153" s="129">
        <v>12.59</v>
      </c>
      <c r="K153" s="129">
        <f>+L153*12</f>
        <v>24</v>
      </c>
      <c r="L153" s="130">
        <f>ROUNDUP(J153/12,0)</f>
        <v>2</v>
      </c>
      <c r="M153" s="129">
        <v>2</v>
      </c>
      <c r="N153" s="129">
        <v>4</v>
      </c>
      <c r="O153" s="129"/>
      <c r="P153" s="130">
        <f>+L153</f>
        <v>2</v>
      </c>
      <c r="Q153" s="131">
        <f>F153*M153*N153*P153/12</f>
        <v>1.3333333333333333</v>
      </c>
    </row>
    <row r="154" spans="1:17" ht="16.5">
      <c r="A154" s="451"/>
      <c r="B154" s="124" t="s">
        <v>608</v>
      </c>
      <c r="C154" s="125"/>
      <c r="D154" s="126" t="str">
        <f>+IF(_xlfn.NUMBERVALUE(O154)=0,CONCATENATE("Pieza de ",M154,"inX",N154,"inX",P154,"_Pies"),CONCATENATE("Rollizo de ",O154,"''ØX",P154,"_Pies"))</f>
        <v>Pieza de 2inX4inX1_Pies</v>
      </c>
      <c r="E154" s="127" t="s">
        <v>137</v>
      </c>
      <c r="F154" s="128">
        <v>1</v>
      </c>
      <c r="G154" s="129"/>
      <c r="H154" s="129">
        <v>1.5</v>
      </c>
      <c r="I154" s="129">
        <v>3.5</v>
      </c>
      <c r="J154" s="129">
        <v>7.87</v>
      </c>
      <c r="K154" s="129">
        <f>+L154*12</f>
        <v>12</v>
      </c>
      <c r="L154" s="130">
        <f>ROUNDUP(J154/12,0)</f>
        <v>1</v>
      </c>
      <c r="M154" s="129">
        <v>2</v>
      </c>
      <c r="N154" s="129">
        <v>4</v>
      </c>
      <c r="O154" s="129"/>
      <c r="P154" s="130">
        <f>+L154</f>
        <v>1</v>
      </c>
      <c r="Q154" s="131">
        <f>F154*M154*N154*P154/12</f>
        <v>0.66666666666666663</v>
      </c>
    </row>
    <row r="155" spans="1:17" ht="16.5">
      <c r="A155" s="451"/>
      <c r="B155" s="124" t="s">
        <v>609</v>
      </c>
      <c r="C155" s="125"/>
      <c r="D155" s="126" t="str">
        <f t="shared" ref="D155:D164" si="30">+IF(_xlfn.NUMBERVALUE(O155)=0,CONCATENATE("Pieza de ",M155,"inX",N155,"inX",P155,"_Pies"),CONCATENATE("Rollizo de ",O155,"''ØX",P155,"_Pies"))</f>
        <v>Pieza de 2inX4inX1_Pies</v>
      </c>
      <c r="E155" s="127" t="s">
        <v>137</v>
      </c>
      <c r="F155" s="128">
        <v>1</v>
      </c>
      <c r="G155" s="129"/>
      <c r="H155" s="129">
        <v>1.5</v>
      </c>
      <c r="I155" s="129">
        <v>3.5</v>
      </c>
      <c r="J155" s="129">
        <v>3.03</v>
      </c>
      <c r="K155" s="129">
        <f t="shared" ref="K155:K164" si="31">+L155*12</f>
        <v>12</v>
      </c>
      <c r="L155" s="130">
        <f t="shared" ref="L155:L164" si="32">ROUNDUP(J155/12,0)</f>
        <v>1</v>
      </c>
      <c r="M155" s="129">
        <v>2</v>
      </c>
      <c r="N155" s="129">
        <v>4</v>
      </c>
      <c r="O155" s="129"/>
      <c r="P155" s="130">
        <f t="shared" ref="P155:P164" si="33">+L155</f>
        <v>1</v>
      </c>
      <c r="Q155" s="131">
        <f t="shared" ref="Q155:Q164" si="34">F155*M155*N155*P155/12</f>
        <v>0.66666666666666663</v>
      </c>
    </row>
    <row r="156" spans="1:17" ht="17.25" thickBot="1">
      <c r="A156" s="452"/>
      <c r="B156" s="133" t="s">
        <v>293</v>
      </c>
      <c r="C156" s="134"/>
      <c r="D156" s="135" t="str">
        <f t="shared" si="30"/>
        <v>Pieza de 2inX4inX11_Pies</v>
      </c>
      <c r="E156" s="136" t="s">
        <v>137</v>
      </c>
      <c r="F156" s="137">
        <v>1</v>
      </c>
      <c r="G156" s="138"/>
      <c r="H156" s="138">
        <v>1.5</v>
      </c>
      <c r="I156" s="138">
        <v>3.5</v>
      </c>
      <c r="J156" s="138">
        <v>129.53</v>
      </c>
      <c r="K156" s="138">
        <f t="shared" si="31"/>
        <v>132</v>
      </c>
      <c r="L156" s="139">
        <f t="shared" si="32"/>
        <v>11</v>
      </c>
      <c r="M156" s="138">
        <v>2</v>
      </c>
      <c r="N156" s="138">
        <v>4</v>
      </c>
      <c r="O156" s="138"/>
      <c r="P156" s="139">
        <f t="shared" si="33"/>
        <v>11</v>
      </c>
      <c r="Q156" s="140">
        <f t="shared" si="34"/>
        <v>7.333333333333333</v>
      </c>
    </row>
    <row r="157" spans="1:17" ht="16.5">
      <c r="A157" s="435" t="s">
        <v>411</v>
      </c>
      <c r="B157" s="116" t="s">
        <v>610</v>
      </c>
      <c r="C157" s="117"/>
      <c r="D157" s="118" t="str">
        <f t="shared" si="30"/>
        <v>Pieza de 2inX4inX11_Pies</v>
      </c>
      <c r="E157" s="119" t="s">
        <v>137</v>
      </c>
      <c r="F157" s="120">
        <v>1</v>
      </c>
      <c r="G157" s="121">
        <v>0</v>
      </c>
      <c r="H157" s="121">
        <v>1.5</v>
      </c>
      <c r="I157" s="121">
        <v>3.5</v>
      </c>
      <c r="J157" s="121">
        <v>126.77</v>
      </c>
      <c r="K157" s="121">
        <f t="shared" si="31"/>
        <v>132</v>
      </c>
      <c r="L157" s="122">
        <f t="shared" si="32"/>
        <v>11</v>
      </c>
      <c r="M157" s="121">
        <v>2</v>
      </c>
      <c r="N157" s="121">
        <v>4</v>
      </c>
      <c r="O157" s="121">
        <v>0</v>
      </c>
      <c r="P157" s="122">
        <f t="shared" si="33"/>
        <v>11</v>
      </c>
      <c r="Q157" s="123">
        <f t="shared" si="34"/>
        <v>7.333333333333333</v>
      </c>
    </row>
    <row r="158" spans="1:17" ht="16.5">
      <c r="A158" s="436"/>
      <c r="B158" s="124" t="s">
        <v>611</v>
      </c>
      <c r="C158" s="125"/>
      <c r="D158" s="126" t="str">
        <f t="shared" si="30"/>
        <v>Pieza de 2inX4inX7_Pies</v>
      </c>
      <c r="E158" s="127" t="s">
        <v>137</v>
      </c>
      <c r="F158" s="128">
        <v>4</v>
      </c>
      <c r="G158" s="129"/>
      <c r="H158" s="129">
        <v>1.5</v>
      </c>
      <c r="I158" s="129">
        <v>3.5</v>
      </c>
      <c r="J158" s="129">
        <v>79.92</v>
      </c>
      <c r="K158" s="129">
        <f t="shared" si="31"/>
        <v>84</v>
      </c>
      <c r="L158" s="130">
        <f t="shared" si="32"/>
        <v>7</v>
      </c>
      <c r="M158" s="129">
        <v>2</v>
      </c>
      <c r="N158" s="129">
        <v>4</v>
      </c>
      <c r="O158" s="129"/>
      <c r="P158" s="130">
        <f t="shared" si="33"/>
        <v>7</v>
      </c>
      <c r="Q158" s="131">
        <f t="shared" si="34"/>
        <v>18.666666666666668</v>
      </c>
    </row>
    <row r="159" spans="1:17" ht="16.5">
      <c r="A159" s="436"/>
      <c r="B159" s="124" t="s">
        <v>612</v>
      </c>
      <c r="C159" s="125"/>
      <c r="D159" s="126" t="str">
        <f t="shared" si="30"/>
        <v>Pieza de 2inX4inX8_Pies</v>
      </c>
      <c r="E159" s="127" t="s">
        <v>137</v>
      </c>
      <c r="F159" s="128">
        <v>9</v>
      </c>
      <c r="G159" s="129"/>
      <c r="H159" s="129">
        <v>1.5</v>
      </c>
      <c r="I159" s="129">
        <v>3.5</v>
      </c>
      <c r="J159" s="129">
        <v>96</v>
      </c>
      <c r="K159" s="129">
        <f t="shared" si="31"/>
        <v>96</v>
      </c>
      <c r="L159" s="130">
        <f t="shared" si="32"/>
        <v>8</v>
      </c>
      <c r="M159" s="129">
        <v>2</v>
      </c>
      <c r="N159" s="129">
        <v>4</v>
      </c>
      <c r="O159" s="129"/>
      <c r="P159" s="130">
        <f t="shared" si="33"/>
        <v>8</v>
      </c>
      <c r="Q159" s="131">
        <f t="shared" si="34"/>
        <v>48</v>
      </c>
    </row>
    <row r="160" spans="1:17" ht="16.5">
      <c r="A160" s="436"/>
      <c r="B160" s="124" t="s">
        <v>613</v>
      </c>
      <c r="C160" s="125"/>
      <c r="D160" s="126" t="str">
        <f t="shared" si="30"/>
        <v>Pieza de 2inX4inX3_Pies</v>
      </c>
      <c r="E160" s="127" t="s">
        <v>137</v>
      </c>
      <c r="F160" s="128">
        <v>1</v>
      </c>
      <c r="G160" s="129"/>
      <c r="H160" s="129">
        <v>1.5</v>
      </c>
      <c r="I160" s="129">
        <v>3.5</v>
      </c>
      <c r="J160" s="129">
        <v>35.03</v>
      </c>
      <c r="K160" s="129">
        <f t="shared" si="31"/>
        <v>36</v>
      </c>
      <c r="L160" s="130">
        <f t="shared" si="32"/>
        <v>3</v>
      </c>
      <c r="M160" s="129">
        <v>2</v>
      </c>
      <c r="N160" s="129">
        <v>4</v>
      </c>
      <c r="O160" s="129"/>
      <c r="P160" s="130">
        <f t="shared" si="33"/>
        <v>3</v>
      </c>
      <c r="Q160" s="131">
        <f t="shared" si="34"/>
        <v>2</v>
      </c>
    </row>
    <row r="161" spans="1:17" ht="16.5">
      <c r="A161" s="436"/>
      <c r="B161" s="124" t="s">
        <v>614</v>
      </c>
      <c r="C161" s="125"/>
      <c r="D161" s="126" t="str">
        <f t="shared" si="30"/>
        <v>Pieza de 2inX4inX1_Pies</v>
      </c>
      <c r="E161" s="127" t="s">
        <v>137</v>
      </c>
      <c r="F161" s="128">
        <v>1</v>
      </c>
      <c r="G161" s="129"/>
      <c r="H161" s="129">
        <v>1.5</v>
      </c>
      <c r="I161" s="129">
        <v>3.5</v>
      </c>
      <c r="J161" s="129">
        <v>2</v>
      </c>
      <c r="K161" s="129">
        <f t="shared" si="31"/>
        <v>12</v>
      </c>
      <c r="L161" s="130">
        <f t="shared" si="32"/>
        <v>1</v>
      </c>
      <c r="M161" s="129">
        <v>2</v>
      </c>
      <c r="N161" s="129">
        <v>4</v>
      </c>
      <c r="O161" s="129"/>
      <c r="P161" s="130">
        <f t="shared" si="33"/>
        <v>1</v>
      </c>
      <c r="Q161" s="131">
        <f t="shared" si="34"/>
        <v>0.66666666666666663</v>
      </c>
    </row>
    <row r="162" spans="1:17" ht="16.5">
      <c r="A162" s="436"/>
      <c r="B162" s="124" t="s">
        <v>615</v>
      </c>
      <c r="C162" s="125"/>
      <c r="D162" s="126" t="str">
        <f t="shared" si="30"/>
        <v>Pieza de 2inX4inX2_Pies</v>
      </c>
      <c r="E162" s="127" t="s">
        <v>137</v>
      </c>
      <c r="F162" s="128">
        <v>4</v>
      </c>
      <c r="G162" s="129"/>
      <c r="H162" s="129">
        <v>1.5</v>
      </c>
      <c r="I162" s="129">
        <v>3.5</v>
      </c>
      <c r="J162" s="129">
        <v>19.29</v>
      </c>
      <c r="K162" s="129">
        <f t="shared" si="31"/>
        <v>24</v>
      </c>
      <c r="L162" s="130">
        <f t="shared" si="32"/>
        <v>2</v>
      </c>
      <c r="M162" s="129">
        <v>2</v>
      </c>
      <c r="N162" s="129">
        <v>4</v>
      </c>
      <c r="O162" s="129"/>
      <c r="P162" s="130">
        <f t="shared" si="33"/>
        <v>2</v>
      </c>
      <c r="Q162" s="131">
        <f t="shared" si="34"/>
        <v>5.333333333333333</v>
      </c>
    </row>
    <row r="163" spans="1:17" ht="16.5">
      <c r="A163" s="436"/>
      <c r="B163" s="124" t="s">
        <v>616</v>
      </c>
      <c r="C163" s="125"/>
      <c r="D163" s="126" t="str">
        <f t="shared" si="30"/>
        <v>Pieza de 2inX4inX3_Pies</v>
      </c>
      <c r="E163" s="127" t="s">
        <v>137</v>
      </c>
      <c r="F163" s="128">
        <v>2</v>
      </c>
      <c r="G163" s="129"/>
      <c r="H163" s="129">
        <v>1.5</v>
      </c>
      <c r="I163" s="129">
        <v>3.5</v>
      </c>
      <c r="J163" s="129">
        <v>29.92</v>
      </c>
      <c r="K163" s="129">
        <f t="shared" si="31"/>
        <v>36</v>
      </c>
      <c r="L163" s="130">
        <f t="shared" si="32"/>
        <v>3</v>
      </c>
      <c r="M163" s="129">
        <v>2</v>
      </c>
      <c r="N163" s="129">
        <v>4</v>
      </c>
      <c r="O163" s="129"/>
      <c r="P163" s="130">
        <f t="shared" si="33"/>
        <v>3</v>
      </c>
      <c r="Q163" s="131">
        <f t="shared" si="34"/>
        <v>4</v>
      </c>
    </row>
    <row r="164" spans="1:17" ht="16.5">
      <c r="A164" s="436"/>
      <c r="B164" s="124" t="s">
        <v>617</v>
      </c>
      <c r="C164" s="125"/>
      <c r="D164" s="126" t="str">
        <f t="shared" si="30"/>
        <v>Pieza de 2inX4inX6_Pies</v>
      </c>
      <c r="E164" s="127" t="s">
        <v>137</v>
      </c>
      <c r="F164" s="128">
        <v>4</v>
      </c>
      <c r="G164" s="129"/>
      <c r="H164" s="129">
        <v>1.5</v>
      </c>
      <c r="I164" s="129">
        <v>3.5</v>
      </c>
      <c r="J164" s="129">
        <v>61.81</v>
      </c>
      <c r="K164" s="129">
        <f t="shared" si="31"/>
        <v>72</v>
      </c>
      <c r="L164" s="130">
        <f t="shared" si="32"/>
        <v>6</v>
      </c>
      <c r="M164" s="129">
        <v>2</v>
      </c>
      <c r="N164" s="129">
        <v>4</v>
      </c>
      <c r="O164" s="129"/>
      <c r="P164" s="130">
        <f t="shared" si="33"/>
        <v>6</v>
      </c>
      <c r="Q164" s="131">
        <f t="shared" si="34"/>
        <v>16</v>
      </c>
    </row>
    <row r="165" spans="1:17" ht="16.5">
      <c r="A165" s="436"/>
      <c r="B165" s="124" t="s">
        <v>618</v>
      </c>
      <c r="C165" s="125"/>
      <c r="D165" s="126" t="str">
        <f>+IF(_xlfn.NUMBERVALUE(O165)=0,CONCATENATE("Pieza de ",M165,"inX",N165,"inX",P165,"_Pies"),CONCATENATE("Rollizo de ",O165,"''ØX",P165,"_Pies"))</f>
        <v>Pieza de 2inX4inX3_Pies</v>
      </c>
      <c r="E165" s="127" t="s">
        <v>137</v>
      </c>
      <c r="F165" s="128">
        <v>4</v>
      </c>
      <c r="G165" s="129"/>
      <c r="H165" s="129">
        <v>1.5</v>
      </c>
      <c r="I165" s="129">
        <v>3.5</v>
      </c>
      <c r="J165" s="129">
        <v>24.01</v>
      </c>
      <c r="K165" s="129">
        <f>+L165*12</f>
        <v>36</v>
      </c>
      <c r="L165" s="130">
        <f>ROUNDUP(J165/12,0)</f>
        <v>3</v>
      </c>
      <c r="M165" s="129">
        <v>2</v>
      </c>
      <c r="N165" s="129">
        <v>4</v>
      </c>
      <c r="O165" s="129"/>
      <c r="P165" s="130">
        <f>+L165</f>
        <v>3</v>
      </c>
      <c r="Q165" s="131">
        <f>F165*M165*N165*P165/12</f>
        <v>8</v>
      </c>
    </row>
    <row r="166" spans="1:17" ht="16.5">
      <c r="A166" s="436"/>
      <c r="B166" s="124" t="s">
        <v>619</v>
      </c>
      <c r="C166" s="125"/>
      <c r="D166" s="126" t="str">
        <f>+IF(_xlfn.NUMBERVALUE(O166)=0,CONCATENATE("Pieza de ",M166,"inX",N166,"inX",P166,"_Pies"),CONCATENATE("Rollizo de ",O166,"''ØX",P166,"_Pies"))</f>
        <v>Pieza de 2inX4inX3_Pies</v>
      </c>
      <c r="E166" s="127" t="s">
        <v>137</v>
      </c>
      <c r="F166" s="128">
        <v>2</v>
      </c>
      <c r="G166" s="129"/>
      <c r="H166" s="129">
        <v>1.5</v>
      </c>
      <c r="I166" s="129">
        <v>3.5</v>
      </c>
      <c r="J166" s="129">
        <v>31.49</v>
      </c>
      <c r="K166" s="129">
        <f>+L166*12</f>
        <v>36</v>
      </c>
      <c r="L166" s="130">
        <f>ROUNDUP(J166/12,0)</f>
        <v>3</v>
      </c>
      <c r="M166" s="129">
        <v>2</v>
      </c>
      <c r="N166" s="129">
        <v>4</v>
      </c>
      <c r="O166" s="129"/>
      <c r="P166" s="130">
        <f>+L166</f>
        <v>3</v>
      </c>
      <c r="Q166" s="131">
        <f>F166*M166*N166*P166/12</f>
        <v>4</v>
      </c>
    </row>
    <row r="167" spans="1:17" ht="16.5">
      <c r="A167" s="436"/>
      <c r="B167" s="124" t="s">
        <v>606</v>
      </c>
      <c r="C167" s="125"/>
      <c r="D167" s="126" t="str">
        <f>+IF(_xlfn.NUMBERVALUE(O167)=0,CONCATENATE("Pieza de ",M167,"inX",N167,"inX",P167,"_Pies"),CONCATENATE("Rollizo de ",O167,"''ØX",P167,"_Pies"))</f>
        <v>Pieza de 2inX4inX2_Pies</v>
      </c>
      <c r="E167" s="127" t="s">
        <v>137</v>
      </c>
      <c r="F167" s="128">
        <v>6</v>
      </c>
      <c r="G167" s="129"/>
      <c r="H167" s="129">
        <v>1.5</v>
      </c>
      <c r="I167" s="129">
        <v>3.5</v>
      </c>
      <c r="J167" s="129">
        <v>17.32</v>
      </c>
      <c r="K167" s="129">
        <f>+L167*12</f>
        <v>24</v>
      </c>
      <c r="L167" s="130">
        <f>ROUNDUP(J167/12,0)</f>
        <v>2</v>
      </c>
      <c r="M167" s="129">
        <v>2</v>
      </c>
      <c r="N167" s="129">
        <v>4</v>
      </c>
      <c r="O167" s="129"/>
      <c r="P167" s="130">
        <f>+L167</f>
        <v>2</v>
      </c>
      <c r="Q167" s="131">
        <f>F167*M167*N167*P167/12</f>
        <v>8</v>
      </c>
    </row>
    <row r="168" spans="1:17" ht="16.5">
      <c r="A168" s="436"/>
      <c r="B168" s="124" t="s">
        <v>607</v>
      </c>
      <c r="C168" s="125"/>
      <c r="D168" s="126" t="str">
        <f>+IF(_xlfn.NUMBERVALUE(O168)=0,CONCATENATE("Pieza de ",M168,"inX",N168,"inX",P168,"_Pies"),CONCATENATE("Rollizo de ",O168,"''ØX",P168,"_Pies"))</f>
        <v>Pieza de 2inX4inX2_Pies</v>
      </c>
      <c r="E168" s="127" t="s">
        <v>137</v>
      </c>
      <c r="F168" s="128">
        <v>1</v>
      </c>
      <c r="G168" s="129"/>
      <c r="H168" s="129">
        <v>1.5</v>
      </c>
      <c r="I168" s="129">
        <v>3.5</v>
      </c>
      <c r="J168" s="129">
        <v>12.59</v>
      </c>
      <c r="K168" s="129">
        <f>+L168*12</f>
        <v>24</v>
      </c>
      <c r="L168" s="130">
        <f>ROUNDUP(J168/12,0)</f>
        <v>2</v>
      </c>
      <c r="M168" s="129">
        <v>2</v>
      </c>
      <c r="N168" s="129">
        <v>4</v>
      </c>
      <c r="O168" s="129"/>
      <c r="P168" s="130">
        <f>+L168</f>
        <v>2</v>
      </c>
      <c r="Q168" s="131">
        <f>F168*M168*N168*P168/12</f>
        <v>1.3333333333333333</v>
      </c>
    </row>
    <row r="169" spans="1:17" ht="16.5">
      <c r="A169" s="436"/>
      <c r="B169" s="124" t="s">
        <v>608</v>
      </c>
      <c r="C169" s="125"/>
      <c r="D169" s="126" t="str">
        <f>+IF(_xlfn.NUMBERVALUE(O169)=0,CONCATENATE("Pieza de ",M169,"inX",N169,"inX",P169,"_Pies"),CONCATENATE("Rollizo de ",O169,"''ØX",P169,"_Pies"))</f>
        <v>Pieza de 2inX4inX1_Pies</v>
      </c>
      <c r="E169" s="127" t="s">
        <v>137</v>
      </c>
      <c r="F169" s="128">
        <v>1</v>
      </c>
      <c r="G169" s="129"/>
      <c r="H169" s="129">
        <v>1.5</v>
      </c>
      <c r="I169" s="129">
        <v>3.5</v>
      </c>
      <c r="J169" s="129">
        <v>7.87</v>
      </c>
      <c r="K169" s="129">
        <f>+L169*12</f>
        <v>12</v>
      </c>
      <c r="L169" s="130">
        <f>ROUNDUP(J169/12,0)</f>
        <v>1</v>
      </c>
      <c r="M169" s="129">
        <v>2</v>
      </c>
      <c r="N169" s="129">
        <v>4</v>
      </c>
      <c r="O169" s="129"/>
      <c r="P169" s="130">
        <f>+L169</f>
        <v>1</v>
      </c>
      <c r="Q169" s="131">
        <f>F169*M169*N169*P169/12</f>
        <v>0.66666666666666663</v>
      </c>
    </row>
    <row r="170" spans="1:17" ht="16.5">
      <c r="A170" s="436"/>
      <c r="B170" s="124" t="s">
        <v>609</v>
      </c>
      <c r="C170" s="125"/>
      <c r="D170" s="126" t="str">
        <f t="shared" ref="D170:D201" si="35">+IF(_xlfn.NUMBERVALUE(O170)=0,CONCATENATE("Pieza de ",M170,"inX",N170,"inX",P170,"_Pies"),CONCATENATE("Rollizo de ",O170,"''ØX",P170,"_Pies"))</f>
        <v>Pieza de 2inX4inX1_Pies</v>
      </c>
      <c r="E170" s="127" t="s">
        <v>137</v>
      </c>
      <c r="F170" s="128">
        <v>1</v>
      </c>
      <c r="G170" s="129"/>
      <c r="H170" s="129">
        <v>1.5</v>
      </c>
      <c r="I170" s="129">
        <v>3.5</v>
      </c>
      <c r="J170" s="129">
        <v>3</v>
      </c>
      <c r="K170" s="129">
        <f t="shared" ref="K170:K201" si="36">+L170*12</f>
        <v>12</v>
      </c>
      <c r="L170" s="130">
        <f t="shared" ref="L170:L201" si="37">ROUNDUP(J170/12,0)</f>
        <v>1</v>
      </c>
      <c r="M170" s="129">
        <v>2</v>
      </c>
      <c r="N170" s="129">
        <v>4</v>
      </c>
      <c r="O170" s="129"/>
      <c r="P170" s="130">
        <f t="shared" ref="P170:P201" si="38">+L170</f>
        <v>1</v>
      </c>
      <c r="Q170" s="131">
        <f t="shared" ref="Q170:Q201" si="39">F170*M170*N170*P170/12</f>
        <v>0.66666666666666663</v>
      </c>
    </row>
    <row r="171" spans="1:17" ht="17.25" thickBot="1">
      <c r="A171" s="437"/>
      <c r="B171" s="133" t="s">
        <v>293</v>
      </c>
      <c r="C171" s="134"/>
      <c r="D171" s="135" t="str">
        <f t="shared" si="35"/>
        <v>Pieza de 2inX4inX13_Pies</v>
      </c>
      <c r="E171" s="136" t="s">
        <v>137</v>
      </c>
      <c r="F171" s="137">
        <v>1</v>
      </c>
      <c r="G171" s="138"/>
      <c r="H171" s="138">
        <v>1.5</v>
      </c>
      <c r="I171" s="138">
        <v>3.5</v>
      </c>
      <c r="J171" s="138">
        <v>145.66999999999999</v>
      </c>
      <c r="K171" s="138">
        <f t="shared" si="36"/>
        <v>156</v>
      </c>
      <c r="L171" s="139">
        <f t="shared" si="37"/>
        <v>13</v>
      </c>
      <c r="M171" s="138">
        <v>2</v>
      </c>
      <c r="N171" s="138">
        <v>4</v>
      </c>
      <c r="O171" s="138"/>
      <c r="P171" s="139">
        <f t="shared" si="38"/>
        <v>13</v>
      </c>
      <c r="Q171" s="140">
        <f t="shared" si="39"/>
        <v>8.6666666666666661</v>
      </c>
    </row>
    <row r="172" spans="1:17" ht="16.5">
      <c r="A172" s="450">
        <v>2</v>
      </c>
      <c r="B172" s="116" t="s">
        <v>603</v>
      </c>
      <c r="C172" s="117"/>
      <c r="D172" s="118" t="str">
        <f t="shared" si="35"/>
        <v>Pieza de 2inX4inX8_Pies</v>
      </c>
      <c r="E172" s="119" t="s">
        <v>137</v>
      </c>
      <c r="F172" s="120">
        <v>3</v>
      </c>
      <c r="G172" s="121">
        <v>0</v>
      </c>
      <c r="H172" s="121">
        <v>1.5</v>
      </c>
      <c r="I172" s="121">
        <v>3.5</v>
      </c>
      <c r="J172" s="121">
        <v>88.19</v>
      </c>
      <c r="K172" s="121">
        <f t="shared" si="36"/>
        <v>96</v>
      </c>
      <c r="L172" s="122">
        <f t="shared" si="37"/>
        <v>8</v>
      </c>
      <c r="M172" s="121">
        <v>2</v>
      </c>
      <c r="N172" s="121">
        <v>4</v>
      </c>
      <c r="O172" s="121">
        <v>0</v>
      </c>
      <c r="P172" s="122">
        <f t="shared" si="38"/>
        <v>8</v>
      </c>
      <c r="Q172" s="123">
        <f t="shared" si="39"/>
        <v>16</v>
      </c>
    </row>
    <row r="173" spans="1:17" ht="16.5">
      <c r="A173" s="451"/>
      <c r="B173" s="124" t="s">
        <v>541</v>
      </c>
      <c r="C173" s="125"/>
      <c r="D173" s="126" t="str">
        <f t="shared" si="35"/>
        <v>Pieza de 2inX4inX8_Pies</v>
      </c>
      <c r="E173" s="127" t="s">
        <v>137</v>
      </c>
      <c r="F173" s="128">
        <v>5</v>
      </c>
      <c r="G173" s="129"/>
      <c r="H173" s="129">
        <v>1.5</v>
      </c>
      <c r="I173" s="129">
        <v>3.5</v>
      </c>
      <c r="J173" s="129">
        <v>96</v>
      </c>
      <c r="K173" s="129">
        <f t="shared" si="36"/>
        <v>96</v>
      </c>
      <c r="L173" s="130">
        <f t="shared" si="37"/>
        <v>8</v>
      </c>
      <c r="M173" s="129">
        <v>2</v>
      </c>
      <c r="N173" s="129">
        <v>4</v>
      </c>
      <c r="O173" s="129"/>
      <c r="P173" s="130">
        <f t="shared" si="38"/>
        <v>8</v>
      </c>
      <c r="Q173" s="131">
        <f t="shared" si="39"/>
        <v>26.666666666666668</v>
      </c>
    </row>
    <row r="174" spans="1:17" ht="16.5">
      <c r="A174" s="451"/>
      <c r="B174" s="124" t="s">
        <v>601</v>
      </c>
      <c r="C174" s="125"/>
      <c r="D174" s="126" t="str">
        <f t="shared" si="35"/>
        <v>Pieza de 2inX4inX2_Pies</v>
      </c>
      <c r="E174" s="127" t="s">
        <v>137</v>
      </c>
      <c r="F174" s="128">
        <v>2</v>
      </c>
      <c r="G174" s="129"/>
      <c r="H174" s="129">
        <v>1.5</v>
      </c>
      <c r="I174" s="129">
        <v>3.5</v>
      </c>
      <c r="J174" s="129">
        <v>19.29</v>
      </c>
      <c r="K174" s="129">
        <f t="shared" si="36"/>
        <v>24</v>
      </c>
      <c r="L174" s="130">
        <f t="shared" si="37"/>
        <v>2</v>
      </c>
      <c r="M174" s="129">
        <v>2</v>
      </c>
      <c r="N174" s="129">
        <v>4</v>
      </c>
      <c r="O174" s="129"/>
      <c r="P174" s="130">
        <f t="shared" si="38"/>
        <v>2</v>
      </c>
      <c r="Q174" s="131">
        <f t="shared" si="39"/>
        <v>2.6666666666666665</v>
      </c>
    </row>
    <row r="175" spans="1:17" ht="16.5">
      <c r="A175" s="451"/>
      <c r="B175" s="124" t="s">
        <v>602</v>
      </c>
      <c r="C175" s="125"/>
      <c r="D175" s="126" t="str">
        <f t="shared" si="35"/>
        <v>Pieza de 2inX4inX3_Pies</v>
      </c>
      <c r="E175" s="127" t="s">
        <v>137</v>
      </c>
      <c r="F175" s="128">
        <v>4</v>
      </c>
      <c r="G175" s="129"/>
      <c r="H175" s="129">
        <v>1.5</v>
      </c>
      <c r="I175" s="129">
        <v>3.5</v>
      </c>
      <c r="J175" s="129">
        <v>29.92</v>
      </c>
      <c r="K175" s="129">
        <f t="shared" si="36"/>
        <v>36</v>
      </c>
      <c r="L175" s="130">
        <f t="shared" si="37"/>
        <v>3</v>
      </c>
      <c r="M175" s="129">
        <v>2</v>
      </c>
      <c r="N175" s="129">
        <v>4</v>
      </c>
      <c r="O175" s="129"/>
      <c r="P175" s="130">
        <f t="shared" si="38"/>
        <v>3</v>
      </c>
      <c r="Q175" s="131">
        <f t="shared" si="39"/>
        <v>8</v>
      </c>
    </row>
    <row r="176" spans="1:17" ht="16.5">
      <c r="A176" s="451"/>
      <c r="B176" s="124" t="s">
        <v>620</v>
      </c>
      <c r="C176" s="125"/>
      <c r="D176" s="126" t="str">
        <f t="shared" si="35"/>
        <v>Pieza de 2inX4inX8_Pies</v>
      </c>
      <c r="E176" s="127" t="s">
        <v>137</v>
      </c>
      <c r="F176" s="128">
        <v>1</v>
      </c>
      <c r="G176" s="129"/>
      <c r="H176" s="129">
        <v>1.5</v>
      </c>
      <c r="I176" s="129">
        <v>3.5</v>
      </c>
      <c r="J176" s="129">
        <v>87.4</v>
      </c>
      <c r="K176" s="129">
        <f t="shared" si="36"/>
        <v>96</v>
      </c>
      <c r="L176" s="130">
        <f t="shared" si="37"/>
        <v>8</v>
      </c>
      <c r="M176" s="129">
        <v>2</v>
      </c>
      <c r="N176" s="129">
        <v>4</v>
      </c>
      <c r="O176" s="129"/>
      <c r="P176" s="130">
        <f t="shared" si="38"/>
        <v>8</v>
      </c>
      <c r="Q176" s="131">
        <f t="shared" si="39"/>
        <v>5.333333333333333</v>
      </c>
    </row>
    <row r="177" spans="1:17" ht="16.5">
      <c r="A177" s="451"/>
      <c r="B177" s="124" t="s">
        <v>621</v>
      </c>
      <c r="C177" s="125"/>
      <c r="D177" s="126" t="str">
        <f t="shared" si="35"/>
        <v>Pieza de 2inX4inX3_Pies</v>
      </c>
      <c r="E177" s="127" t="s">
        <v>137</v>
      </c>
      <c r="F177" s="128">
        <v>1</v>
      </c>
      <c r="G177" s="129"/>
      <c r="H177" s="129">
        <v>1.5</v>
      </c>
      <c r="I177" s="129">
        <v>3.5</v>
      </c>
      <c r="J177" s="129">
        <v>30.71</v>
      </c>
      <c r="K177" s="129">
        <f t="shared" si="36"/>
        <v>36</v>
      </c>
      <c r="L177" s="130">
        <f t="shared" si="37"/>
        <v>3</v>
      </c>
      <c r="M177" s="129">
        <v>2</v>
      </c>
      <c r="N177" s="129">
        <v>4</v>
      </c>
      <c r="O177" s="129"/>
      <c r="P177" s="130">
        <f t="shared" si="38"/>
        <v>3</v>
      </c>
      <c r="Q177" s="131">
        <f t="shared" si="39"/>
        <v>2</v>
      </c>
    </row>
    <row r="178" spans="1:17" ht="16.5">
      <c r="A178" s="451"/>
      <c r="B178" s="124" t="s">
        <v>622</v>
      </c>
      <c r="C178" s="125"/>
      <c r="D178" s="126" t="str">
        <f t="shared" si="35"/>
        <v>Pieza de 2inX4inX1_Pies</v>
      </c>
      <c r="E178" s="127" t="s">
        <v>137</v>
      </c>
      <c r="F178" s="128">
        <v>2</v>
      </c>
      <c r="G178" s="129"/>
      <c r="H178" s="129">
        <v>1.5</v>
      </c>
      <c r="I178" s="129">
        <v>3.5</v>
      </c>
      <c r="J178" s="129">
        <v>11.42</v>
      </c>
      <c r="K178" s="129">
        <f t="shared" si="36"/>
        <v>12</v>
      </c>
      <c r="L178" s="130">
        <f t="shared" si="37"/>
        <v>1</v>
      </c>
      <c r="M178" s="129">
        <v>2</v>
      </c>
      <c r="N178" s="129">
        <v>4</v>
      </c>
      <c r="O178" s="129"/>
      <c r="P178" s="130">
        <f t="shared" si="38"/>
        <v>1</v>
      </c>
      <c r="Q178" s="131">
        <f t="shared" si="39"/>
        <v>1.3333333333333333</v>
      </c>
    </row>
    <row r="179" spans="1:17" ht="16.5">
      <c r="A179" s="451"/>
      <c r="B179" s="124" t="s">
        <v>623</v>
      </c>
      <c r="C179" s="125"/>
      <c r="D179" s="126" t="str">
        <f t="shared" si="35"/>
        <v>Pieza de 2inX4inX1_Pies</v>
      </c>
      <c r="E179" s="127" t="s">
        <v>137</v>
      </c>
      <c r="F179" s="128">
        <v>1</v>
      </c>
      <c r="G179" s="129"/>
      <c r="H179" s="129">
        <v>1.5</v>
      </c>
      <c r="I179" s="129">
        <v>3.5</v>
      </c>
      <c r="J179" s="129">
        <v>8.66</v>
      </c>
      <c r="K179" s="129">
        <f t="shared" si="36"/>
        <v>12</v>
      </c>
      <c r="L179" s="130">
        <f t="shared" si="37"/>
        <v>1</v>
      </c>
      <c r="M179" s="129">
        <v>2</v>
      </c>
      <c r="N179" s="129">
        <v>4</v>
      </c>
      <c r="O179" s="129"/>
      <c r="P179" s="130">
        <f t="shared" si="38"/>
        <v>1</v>
      </c>
      <c r="Q179" s="131">
        <f t="shared" si="39"/>
        <v>0.66666666666666663</v>
      </c>
    </row>
    <row r="180" spans="1:17" ht="16.5">
      <c r="A180" s="451"/>
      <c r="B180" s="124" t="s">
        <v>624</v>
      </c>
      <c r="C180" s="125"/>
      <c r="D180" s="126" t="str">
        <f t="shared" si="35"/>
        <v>Pieza de 2inX4inX1_Pies</v>
      </c>
      <c r="E180" s="127" t="s">
        <v>137</v>
      </c>
      <c r="F180" s="128">
        <v>1</v>
      </c>
      <c r="G180" s="129"/>
      <c r="H180" s="129">
        <v>1.5</v>
      </c>
      <c r="I180" s="129">
        <v>3.5</v>
      </c>
      <c r="J180" s="129">
        <v>4</v>
      </c>
      <c r="K180" s="129">
        <f t="shared" si="36"/>
        <v>12</v>
      </c>
      <c r="L180" s="130">
        <f t="shared" si="37"/>
        <v>1</v>
      </c>
      <c r="M180" s="129">
        <v>2</v>
      </c>
      <c r="N180" s="129">
        <v>4</v>
      </c>
      <c r="O180" s="129"/>
      <c r="P180" s="130">
        <f t="shared" si="38"/>
        <v>1</v>
      </c>
      <c r="Q180" s="131">
        <f t="shared" si="39"/>
        <v>0.66666666666666663</v>
      </c>
    </row>
    <row r="181" spans="1:17" ht="16.5">
      <c r="A181" s="451"/>
      <c r="B181" s="124" t="s">
        <v>625</v>
      </c>
      <c r="C181" s="125"/>
      <c r="D181" s="126" t="str">
        <f t="shared" si="35"/>
        <v>Pieza de 2inX4inX3_Pies</v>
      </c>
      <c r="E181" s="127" t="s">
        <v>137</v>
      </c>
      <c r="F181" s="128">
        <v>3</v>
      </c>
      <c r="G181" s="129"/>
      <c r="H181" s="129">
        <v>1.5</v>
      </c>
      <c r="I181" s="129">
        <v>3.5</v>
      </c>
      <c r="J181" s="129">
        <v>30.71</v>
      </c>
      <c r="K181" s="129">
        <f t="shared" si="36"/>
        <v>36</v>
      </c>
      <c r="L181" s="130">
        <f t="shared" si="37"/>
        <v>3</v>
      </c>
      <c r="M181" s="129">
        <v>2</v>
      </c>
      <c r="N181" s="129">
        <v>4</v>
      </c>
      <c r="O181" s="129"/>
      <c r="P181" s="130">
        <f t="shared" si="38"/>
        <v>3</v>
      </c>
      <c r="Q181" s="131">
        <f t="shared" si="39"/>
        <v>6</v>
      </c>
    </row>
    <row r="182" spans="1:17" ht="17.25" thickBot="1">
      <c r="A182" s="452"/>
      <c r="B182" s="133" t="s">
        <v>626</v>
      </c>
      <c r="C182" s="134"/>
      <c r="D182" s="135" t="str">
        <f t="shared" si="35"/>
        <v>Pieza de 2inX4inX2_Pies</v>
      </c>
      <c r="E182" s="136" t="s">
        <v>137</v>
      </c>
      <c r="F182" s="137">
        <v>3</v>
      </c>
      <c r="G182" s="138"/>
      <c r="H182" s="138">
        <v>1.5</v>
      </c>
      <c r="I182" s="138">
        <v>3.5</v>
      </c>
      <c r="J182" s="138">
        <v>22.44</v>
      </c>
      <c r="K182" s="138">
        <f t="shared" si="36"/>
        <v>24</v>
      </c>
      <c r="L182" s="139">
        <f t="shared" si="37"/>
        <v>2</v>
      </c>
      <c r="M182" s="138">
        <v>2</v>
      </c>
      <c r="N182" s="138">
        <v>4</v>
      </c>
      <c r="O182" s="138"/>
      <c r="P182" s="139">
        <f t="shared" si="38"/>
        <v>2</v>
      </c>
      <c r="Q182" s="140">
        <f t="shared" si="39"/>
        <v>4</v>
      </c>
    </row>
    <row r="183" spans="1:17" ht="16.5">
      <c r="A183" s="450" t="s">
        <v>627</v>
      </c>
      <c r="B183" s="116" t="s">
        <v>603</v>
      </c>
      <c r="C183" s="117"/>
      <c r="D183" s="118" t="str">
        <f t="shared" si="35"/>
        <v>Pieza de 2inX4inX8_Pies</v>
      </c>
      <c r="E183" s="119" t="s">
        <v>137</v>
      </c>
      <c r="F183" s="120">
        <v>3</v>
      </c>
      <c r="G183" s="121">
        <v>0</v>
      </c>
      <c r="H183" s="121">
        <v>1.5</v>
      </c>
      <c r="I183" s="121">
        <v>3.5</v>
      </c>
      <c r="J183" s="121">
        <v>88.19</v>
      </c>
      <c r="K183" s="121">
        <f t="shared" si="36"/>
        <v>96</v>
      </c>
      <c r="L183" s="122">
        <f t="shared" si="37"/>
        <v>8</v>
      </c>
      <c r="M183" s="121">
        <v>2</v>
      </c>
      <c r="N183" s="121">
        <v>4</v>
      </c>
      <c r="O183" s="121">
        <v>0</v>
      </c>
      <c r="P183" s="122">
        <f t="shared" si="38"/>
        <v>8</v>
      </c>
      <c r="Q183" s="123">
        <f t="shared" si="39"/>
        <v>16</v>
      </c>
    </row>
    <row r="184" spans="1:17" ht="16.5">
      <c r="A184" s="451"/>
      <c r="B184" s="124" t="s">
        <v>541</v>
      </c>
      <c r="C184" s="125"/>
      <c r="D184" s="126" t="str">
        <f t="shared" si="35"/>
        <v>Pieza de 2inX4inX8_Pies</v>
      </c>
      <c r="E184" s="127" t="s">
        <v>137</v>
      </c>
      <c r="F184" s="128">
        <v>5</v>
      </c>
      <c r="G184" s="129"/>
      <c r="H184" s="129">
        <v>1.5</v>
      </c>
      <c r="I184" s="129">
        <v>3.5</v>
      </c>
      <c r="J184" s="129">
        <v>96</v>
      </c>
      <c r="K184" s="129">
        <f t="shared" si="36"/>
        <v>96</v>
      </c>
      <c r="L184" s="130">
        <f t="shared" si="37"/>
        <v>8</v>
      </c>
      <c r="M184" s="129">
        <v>2</v>
      </c>
      <c r="N184" s="129">
        <v>4</v>
      </c>
      <c r="O184" s="129"/>
      <c r="P184" s="130">
        <f t="shared" si="38"/>
        <v>8</v>
      </c>
      <c r="Q184" s="131">
        <f t="shared" si="39"/>
        <v>26.666666666666668</v>
      </c>
    </row>
    <row r="185" spans="1:17" ht="16.5">
      <c r="A185" s="451"/>
      <c r="B185" s="124" t="s">
        <v>601</v>
      </c>
      <c r="C185" s="125"/>
      <c r="D185" s="126" t="str">
        <f t="shared" si="35"/>
        <v>Pieza de 2inX4inX2_Pies</v>
      </c>
      <c r="E185" s="127" t="s">
        <v>137</v>
      </c>
      <c r="F185" s="128">
        <v>2</v>
      </c>
      <c r="G185" s="129"/>
      <c r="H185" s="129">
        <v>1.5</v>
      </c>
      <c r="I185" s="129">
        <v>3.5</v>
      </c>
      <c r="J185" s="129">
        <v>19.29</v>
      </c>
      <c r="K185" s="129">
        <f t="shared" si="36"/>
        <v>24</v>
      </c>
      <c r="L185" s="130">
        <f t="shared" si="37"/>
        <v>2</v>
      </c>
      <c r="M185" s="129">
        <v>2</v>
      </c>
      <c r="N185" s="129">
        <v>4</v>
      </c>
      <c r="O185" s="129"/>
      <c r="P185" s="130">
        <f t="shared" si="38"/>
        <v>2</v>
      </c>
      <c r="Q185" s="131">
        <f t="shared" si="39"/>
        <v>2.6666666666666665</v>
      </c>
    </row>
    <row r="186" spans="1:17" ht="16.5">
      <c r="A186" s="451"/>
      <c r="B186" s="124" t="s">
        <v>602</v>
      </c>
      <c r="C186" s="125"/>
      <c r="D186" s="126" t="str">
        <f t="shared" si="35"/>
        <v>Pieza de 2inX4inX3_Pies</v>
      </c>
      <c r="E186" s="127" t="s">
        <v>137</v>
      </c>
      <c r="F186" s="128">
        <v>4</v>
      </c>
      <c r="G186" s="129"/>
      <c r="H186" s="129">
        <v>1.5</v>
      </c>
      <c r="I186" s="129">
        <v>3.5</v>
      </c>
      <c r="J186" s="129">
        <v>29.92</v>
      </c>
      <c r="K186" s="129">
        <f t="shared" si="36"/>
        <v>36</v>
      </c>
      <c r="L186" s="130">
        <f t="shared" si="37"/>
        <v>3</v>
      </c>
      <c r="M186" s="129">
        <v>2</v>
      </c>
      <c r="N186" s="129">
        <v>4</v>
      </c>
      <c r="O186" s="129"/>
      <c r="P186" s="130">
        <f t="shared" si="38"/>
        <v>3</v>
      </c>
      <c r="Q186" s="131">
        <f t="shared" si="39"/>
        <v>8</v>
      </c>
    </row>
    <row r="187" spans="1:17" ht="16.5">
      <c r="A187" s="451"/>
      <c r="B187" s="124" t="s">
        <v>620</v>
      </c>
      <c r="C187" s="125"/>
      <c r="D187" s="126" t="str">
        <f t="shared" si="35"/>
        <v>Pieza de 2inX4inX8_Pies</v>
      </c>
      <c r="E187" s="127" t="s">
        <v>137</v>
      </c>
      <c r="F187" s="128">
        <v>1</v>
      </c>
      <c r="G187" s="129"/>
      <c r="H187" s="129">
        <v>1.5</v>
      </c>
      <c r="I187" s="129">
        <v>3.5</v>
      </c>
      <c r="J187" s="129">
        <v>87.4</v>
      </c>
      <c r="K187" s="129">
        <f t="shared" si="36"/>
        <v>96</v>
      </c>
      <c r="L187" s="130">
        <f t="shared" si="37"/>
        <v>8</v>
      </c>
      <c r="M187" s="129">
        <v>2</v>
      </c>
      <c r="N187" s="129">
        <v>4</v>
      </c>
      <c r="O187" s="129"/>
      <c r="P187" s="130">
        <f t="shared" si="38"/>
        <v>8</v>
      </c>
      <c r="Q187" s="131">
        <f t="shared" si="39"/>
        <v>5.333333333333333</v>
      </c>
    </row>
    <row r="188" spans="1:17" ht="16.5">
      <c r="A188" s="451"/>
      <c r="B188" s="124" t="s">
        <v>621</v>
      </c>
      <c r="C188" s="125"/>
      <c r="D188" s="126" t="str">
        <f t="shared" si="35"/>
        <v>Pieza de 2inX4inX3_Pies</v>
      </c>
      <c r="E188" s="127" t="s">
        <v>137</v>
      </c>
      <c r="F188" s="128">
        <v>1</v>
      </c>
      <c r="G188" s="129"/>
      <c r="H188" s="129">
        <v>1.5</v>
      </c>
      <c r="I188" s="129">
        <v>3.5</v>
      </c>
      <c r="J188" s="129">
        <v>30.71</v>
      </c>
      <c r="K188" s="129">
        <f t="shared" si="36"/>
        <v>36</v>
      </c>
      <c r="L188" s="130">
        <f t="shared" si="37"/>
        <v>3</v>
      </c>
      <c r="M188" s="129">
        <v>2</v>
      </c>
      <c r="N188" s="129">
        <v>4</v>
      </c>
      <c r="O188" s="129"/>
      <c r="P188" s="130">
        <f t="shared" si="38"/>
        <v>3</v>
      </c>
      <c r="Q188" s="131">
        <f t="shared" si="39"/>
        <v>2</v>
      </c>
    </row>
    <row r="189" spans="1:17" ht="16.5">
      <c r="A189" s="451"/>
      <c r="B189" s="124" t="s">
        <v>622</v>
      </c>
      <c r="C189" s="125"/>
      <c r="D189" s="126" t="str">
        <f t="shared" si="35"/>
        <v>Pieza de 2inX4inX1_Pies</v>
      </c>
      <c r="E189" s="127" t="s">
        <v>137</v>
      </c>
      <c r="F189" s="128">
        <v>2</v>
      </c>
      <c r="G189" s="129"/>
      <c r="H189" s="129">
        <v>1.5</v>
      </c>
      <c r="I189" s="129">
        <v>3.5</v>
      </c>
      <c r="J189" s="129">
        <v>11.42</v>
      </c>
      <c r="K189" s="129">
        <f t="shared" si="36"/>
        <v>12</v>
      </c>
      <c r="L189" s="130">
        <f t="shared" si="37"/>
        <v>1</v>
      </c>
      <c r="M189" s="129">
        <v>2</v>
      </c>
      <c r="N189" s="129">
        <v>4</v>
      </c>
      <c r="O189" s="129"/>
      <c r="P189" s="130">
        <f t="shared" si="38"/>
        <v>1</v>
      </c>
      <c r="Q189" s="131">
        <f t="shared" si="39"/>
        <v>1.3333333333333333</v>
      </c>
    </row>
    <row r="190" spans="1:17" ht="16.5">
      <c r="A190" s="451"/>
      <c r="B190" s="124" t="s">
        <v>623</v>
      </c>
      <c r="C190" s="125"/>
      <c r="D190" s="126" t="str">
        <f t="shared" si="35"/>
        <v>Pieza de 2inX4inX1_Pies</v>
      </c>
      <c r="E190" s="127" t="s">
        <v>137</v>
      </c>
      <c r="F190" s="128">
        <v>1</v>
      </c>
      <c r="G190" s="129"/>
      <c r="H190" s="129">
        <v>1.5</v>
      </c>
      <c r="I190" s="129">
        <v>3.5</v>
      </c>
      <c r="J190" s="129">
        <v>8.66</v>
      </c>
      <c r="K190" s="129">
        <f t="shared" si="36"/>
        <v>12</v>
      </c>
      <c r="L190" s="130">
        <f t="shared" si="37"/>
        <v>1</v>
      </c>
      <c r="M190" s="129">
        <v>2</v>
      </c>
      <c r="N190" s="129">
        <v>4</v>
      </c>
      <c r="O190" s="129"/>
      <c r="P190" s="130">
        <f t="shared" si="38"/>
        <v>1</v>
      </c>
      <c r="Q190" s="131">
        <f t="shared" si="39"/>
        <v>0.66666666666666663</v>
      </c>
    </row>
    <row r="191" spans="1:17" ht="16.5">
      <c r="A191" s="451"/>
      <c r="B191" s="124" t="s">
        <v>624</v>
      </c>
      <c r="C191" s="125"/>
      <c r="D191" s="126" t="str">
        <f t="shared" si="35"/>
        <v>Pieza de 2inX4inX1_Pies</v>
      </c>
      <c r="E191" s="127" t="s">
        <v>137</v>
      </c>
      <c r="F191" s="128">
        <v>1</v>
      </c>
      <c r="G191" s="129"/>
      <c r="H191" s="129">
        <v>1.5</v>
      </c>
      <c r="I191" s="129">
        <v>3.5</v>
      </c>
      <c r="J191" s="129">
        <v>4</v>
      </c>
      <c r="K191" s="129">
        <f t="shared" si="36"/>
        <v>12</v>
      </c>
      <c r="L191" s="130">
        <f t="shared" si="37"/>
        <v>1</v>
      </c>
      <c r="M191" s="129">
        <v>2</v>
      </c>
      <c r="N191" s="129">
        <v>4</v>
      </c>
      <c r="O191" s="129"/>
      <c r="P191" s="130">
        <f t="shared" si="38"/>
        <v>1</v>
      </c>
      <c r="Q191" s="131">
        <f t="shared" si="39"/>
        <v>0.66666666666666663</v>
      </c>
    </row>
    <row r="192" spans="1:17" ht="16.5">
      <c r="A192" s="451"/>
      <c r="B192" s="124" t="s">
        <v>625</v>
      </c>
      <c r="C192" s="125"/>
      <c r="D192" s="126" t="str">
        <f t="shared" si="35"/>
        <v>Pieza de 2inX4inX3_Pies</v>
      </c>
      <c r="E192" s="127" t="s">
        <v>137</v>
      </c>
      <c r="F192" s="128">
        <v>3</v>
      </c>
      <c r="G192" s="129"/>
      <c r="H192" s="129">
        <v>1.5</v>
      </c>
      <c r="I192" s="129">
        <v>3.5</v>
      </c>
      <c r="J192" s="129">
        <v>30.71</v>
      </c>
      <c r="K192" s="129">
        <f t="shared" si="36"/>
        <v>36</v>
      </c>
      <c r="L192" s="130">
        <f t="shared" si="37"/>
        <v>3</v>
      </c>
      <c r="M192" s="129">
        <v>2</v>
      </c>
      <c r="N192" s="129">
        <v>4</v>
      </c>
      <c r="O192" s="129"/>
      <c r="P192" s="130">
        <f t="shared" si="38"/>
        <v>3</v>
      </c>
      <c r="Q192" s="131">
        <f t="shared" si="39"/>
        <v>6</v>
      </c>
    </row>
    <row r="193" spans="1:17" ht="17.25" thickBot="1">
      <c r="A193" s="452"/>
      <c r="B193" s="133" t="s">
        <v>626</v>
      </c>
      <c r="C193" s="134"/>
      <c r="D193" s="135" t="str">
        <f t="shared" si="35"/>
        <v>Pieza de 2inX4inX2_Pies</v>
      </c>
      <c r="E193" s="136" t="s">
        <v>137</v>
      </c>
      <c r="F193" s="137">
        <v>3</v>
      </c>
      <c r="G193" s="138"/>
      <c r="H193" s="138">
        <v>1.5</v>
      </c>
      <c r="I193" s="138">
        <v>3.5</v>
      </c>
      <c r="J193" s="138">
        <v>22.44</v>
      </c>
      <c r="K193" s="138">
        <f t="shared" si="36"/>
        <v>24</v>
      </c>
      <c r="L193" s="139">
        <f t="shared" si="37"/>
        <v>2</v>
      </c>
      <c r="M193" s="138">
        <v>2</v>
      </c>
      <c r="N193" s="138">
        <v>4</v>
      </c>
      <c r="O193" s="138"/>
      <c r="P193" s="139">
        <f t="shared" si="38"/>
        <v>2</v>
      </c>
      <c r="Q193" s="140">
        <f t="shared" si="39"/>
        <v>4</v>
      </c>
    </row>
    <row r="194" spans="1:17" ht="16.5">
      <c r="A194" s="435">
        <v>3</v>
      </c>
      <c r="B194" s="116" t="s">
        <v>610</v>
      </c>
      <c r="C194" s="117"/>
      <c r="D194" s="118" t="str">
        <f t="shared" si="35"/>
        <v>Pieza de 2inX4inX11_Pies</v>
      </c>
      <c r="E194" s="119" t="s">
        <v>137</v>
      </c>
      <c r="F194" s="120">
        <v>1</v>
      </c>
      <c r="G194" s="121">
        <v>0</v>
      </c>
      <c r="H194" s="121">
        <v>1.5</v>
      </c>
      <c r="I194" s="121">
        <v>3.5</v>
      </c>
      <c r="J194" s="121">
        <v>122.83</v>
      </c>
      <c r="K194" s="121">
        <f t="shared" si="36"/>
        <v>132</v>
      </c>
      <c r="L194" s="122">
        <f t="shared" si="37"/>
        <v>11</v>
      </c>
      <c r="M194" s="121">
        <v>2</v>
      </c>
      <c r="N194" s="121">
        <v>4</v>
      </c>
      <c r="O194" s="121">
        <v>0</v>
      </c>
      <c r="P194" s="122">
        <f t="shared" si="38"/>
        <v>11</v>
      </c>
      <c r="Q194" s="123">
        <f t="shared" si="39"/>
        <v>7.333333333333333</v>
      </c>
    </row>
    <row r="195" spans="1:17" ht="16.5">
      <c r="A195" s="436"/>
      <c r="B195" s="124" t="s">
        <v>611</v>
      </c>
      <c r="C195" s="125"/>
      <c r="D195" s="126" t="str">
        <f t="shared" si="35"/>
        <v>Pieza de 2inX4inX14_Pies</v>
      </c>
      <c r="E195" s="127" t="s">
        <v>137</v>
      </c>
      <c r="F195" s="128">
        <v>2</v>
      </c>
      <c r="G195" s="129"/>
      <c r="H195" s="129">
        <v>1.5</v>
      </c>
      <c r="I195" s="129">
        <v>3.5</v>
      </c>
      <c r="J195" s="129">
        <v>159.84</v>
      </c>
      <c r="K195" s="129">
        <f t="shared" si="36"/>
        <v>168</v>
      </c>
      <c r="L195" s="130">
        <f t="shared" si="37"/>
        <v>14</v>
      </c>
      <c r="M195" s="129">
        <v>2</v>
      </c>
      <c r="N195" s="129">
        <v>4</v>
      </c>
      <c r="O195" s="129"/>
      <c r="P195" s="130">
        <f t="shared" si="38"/>
        <v>14</v>
      </c>
      <c r="Q195" s="131">
        <f t="shared" si="39"/>
        <v>18.666666666666668</v>
      </c>
    </row>
    <row r="196" spans="1:17" ht="16.5">
      <c r="A196" s="436"/>
      <c r="B196" s="124" t="s">
        <v>298</v>
      </c>
      <c r="C196" s="125"/>
      <c r="D196" s="126" t="str">
        <f t="shared" si="35"/>
        <v>Pieza de 2inX4inX8_Pies</v>
      </c>
      <c r="E196" s="127" t="s">
        <v>137</v>
      </c>
      <c r="F196" s="128">
        <v>8</v>
      </c>
      <c r="G196" s="129"/>
      <c r="H196" s="129">
        <v>1.5</v>
      </c>
      <c r="I196" s="129">
        <v>3.5</v>
      </c>
      <c r="J196" s="129">
        <v>96</v>
      </c>
      <c r="K196" s="129">
        <f t="shared" si="36"/>
        <v>96</v>
      </c>
      <c r="L196" s="130">
        <f t="shared" si="37"/>
        <v>8</v>
      </c>
      <c r="M196" s="129">
        <v>2</v>
      </c>
      <c r="N196" s="129">
        <v>4</v>
      </c>
      <c r="O196" s="129"/>
      <c r="P196" s="130">
        <f t="shared" si="38"/>
        <v>8</v>
      </c>
      <c r="Q196" s="131">
        <f t="shared" si="39"/>
        <v>42.666666666666664</v>
      </c>
    </row>
    <row r="197" spans="1:17" ht="16.5">
      <c r="A197" s="436"/>
      <c r="B197" s="124" t="s">
        <v>628</v>
      </c>
      <c r="C197" s="125"/>
      <c r="D197" s="126" t="str">
        <f t="shared" si="35"/>
        <v>Pieza de 2inX4inX3_Pies</v>
      </c>
      <c r="E197" s="127" t="s">
        <v>137</v>
      </c>
      <c r="F197" s="128">
        <v>1</v>
      </c>
      <c r="G197" s="129"/>
      <c r="H197" s="129">
        <v>1.5</v>
      </c>
      <c r="I197" s="129">
        <v>3.5</v>
      </c>
      <c r="J197" s="129">
        <v>35.03</v>
      </c>
      <c r="K197" s="129">
        <f t="shared" si="36"/>
        <v>36</v>
      </c>
      <c r="L197" s="130">
        <f t="shared" si="37"/>
        <v>3</v>
      </c>
      <c r="M197" s="129">
        <v>2</v>
      </c>
      <c r="N197" s="129">
        <v>4</v>
      </c>
      <c r="O197" s="129"/>
      <c r="P197" s="130">
        <f t="shared" si="38"/>
        <v>3</v>
      </c>
      <c r="Q197" s="131">
        <f t="shared" si="39"/>
        <v>2</v>
      </c>
    </row>
    <row r="198" spans="1:17" ht="16.5">
      <c r="A198" s="436"/>
      <c r="B198" s="124" t="s">
        <v>601</v>
      </c>
      <c r="C198" s="125"/>
      <c r="D198" s="126" t="str">
        <f t="shared" si="35"/>
        <v>Pieza de 2inX4inX3_Pies</v>
      </c>
      <c r="E198" s="127" t="s">
        <v>137</v>
      </c>
      <c r="F198" s="128">
        <v>2</v>
      </c>
      <c r="G198" s="129"/>
      <c r="H198" s="129">
        <v>1.5</v>
      </c>
      <c r="I198" s="129">
        <v>3.5</v>
      </c>
      <c r="J198" s="129">
        <v>35.04</v>
      </c>
      <c r="K198" s="129">
        <f t="shared" si="36"/>
        <v>36</v>
      </c>
      <c r="L198" s="130">
        <f t="shared" si="37"/>
        <v>3</v>
      </c>
      <c r="M198" s="129">
        <v>2</v>
      </c>
      <c r="N198" s="129">
        <v>4</v>
      </c>
      <c r="O198" s="129"/>
      <c r="P198" s="130">
        <f t="shared" si="38"/>
        <v>3</v>
      </c>
      <c r="Q198" s="131">
        <f t="shared" si="39"/>
        <v>4</v>
      </c>
    </row>
    <row r="199" spans="1:17" ht="16.5">
      <c r="A199" s="436"/>
      <c r="B199" s="124" t="s">
        <v>602</v>
      </c>
      <c r="C199" s="125"/>
      <c r="D199" s="126" t="str">
        <f t="shared" si="35"/>
        <v>Pieza de 2inX4inX2_Pies</v>
      </c>
      <c r="E199" s="127" t="s">
        <v>137</v>
      </c>
      <c r="F199" s="128">
        <v>4</v>
      </c>
      <c r="G199" s="129"/>
      <c r="H199" s="129">
        <v>1.5</v>
      </c>
      <c r="I199" s="129">
        <v>3.5</v>
      </c>
      <c r="J199" s="129">
        <v>20.079999999999998</v>
      </c>
      <c r="K199" s="129">
        <f t="shared" si="36"/>
        <v>24</v>
      </c>
      <c r="L199" s="130">
        <f t="shared" si="37"/>
        <v>2</v>
      </c>
      <c r="M199" s="129">
        <v>2</v>
      </c>
      <c r="N199" s="129">
        <v>4</v>
      </c>
      <c r="O199" s="129"/>
      <c r="P199" s="130">
        <f t="shared" si="38"/>
        <v>2</v>
      </c>
      <c r="Q199" s="131">
        <f t="shared" si="39"/>
        <v>5.333333333333333</v>
      </c>
    </row>
    <row r="200" spans="1:17" ht="16.5">
      <c r="A200" s="436"/>
      <c r="B200" s="124" t="s">
        <v>629</v>
      </c>
      <c r="C200" s="125"/>
      <c r="D200" s="126" t="str">
        <f t="shared" si="35"/>
        <v>Pieza de 2inX4inX3_Pies</v>
      </c>
      <c r="E200" s="127" t="s">
        <v>137</v>
      </c>
      <c r="F200" s="128">
        <v>2</v>
      </c>
      <c r="G200" s="129"/>
      <c r="H200" s="129">
        <v>1.5</v>
      </c>
      <c r="I200" s="129">
        <v>3.5</v>
      </c>
      <c r="J200" s="129">
        <v>29.92</v>
      </c>
      <c r="K200" s="129">
        <f t="shared" si="36"/>
        <v>36</v>
      </c>
      <c r="L200" s="130">
        <f t="shared" si="37"/>
        <v>3</v>
      </c>
      <c r="M200" s="129">
        <v>2</v>
      </c>
      <c r="N200" s="129">
        <v>4</v>
      </c>
      <c r="O200" s="129"/>
      <c r="P200" s="130">
        <f t="shared" si="38"/>
        <v>3</v>
      </c>
      <c r="Q200" s="131">
        <f t="shared" si="39"/>
        <v>4</v>
      </c>
    </row>
    <row r="201" spans="1:17" ht="16.5">
      <c r="A201" s="436"/>
      <c r="B201" s="124" t="s">
        <v>630</v>
      </c>
      <c r="C201" s="125"/>
      <c r="D201" s="126" t="str">
        <f t="shared" si="35"/>
        <v>Pieza de 2inX4inX6_Pies</v>
      </c>
      <c r="E201" s="127" t="s">
        <v>137</v>
      </c>
      <c r="F201" s="128">
        <v>4</v>
      </c>
      <c r="G201" s="129"/>
      <c r="H201" s="129">
        <v>1.5</v>
      </c>
      <c r="I201" s="129">
        <v>3.5</v>
      </c>
      <c r="J201" s="129">
        <v>62.2</v>
      </c>
      <c r="K201" s="129">
        <f t="shared" si="36"/>
        <v>72</v>
      </c>
      <c r="L201" s="130">
        <f t="shared" si="37"/>
        <v>6</v>
      </c>
      <c r="M201" s="129">
        <v>2</v>
      </c>
      <c r="N201" s="129">
        <v>4</v>
      </c>
      <c r="O201" s="129"/>
      <c r="P201" s="130">
        <f t="shared" si="38"/>
        <v>6</v>
      </c>
      <c r="Q201" s="131">
        <f t="shared" si="39"/>
        <v>16</v>
      </c>
    </row>
    <row r="202" spans="1:17" ht="16.5">
      <c r="A202" s="436"/>
      <c r="B202" s="124" t="s">
        <v>631</v>
      </c>
      <c r="C202" s="125"/>
      <c r="D202" s="126" t="str">
        <f>+IF(_xlfn.NUMBERVALUE(O202)=0,CONCATENATE("Pieza de ",M202,"inX",N202,"inX",P202,"_Pies"),CONCATENATE("Rollizo de ",O202,"''ØX",P202,"_Pies"))</f>
        <v>Pieza de 2inX4inX3_Pies</v>
      </c>
      <c r="E202" s="127" t="s">
        <v>137</v>
      </c>
      <c r="F202" s="128">
        <v>4</v>
      </c>
      <c r="G202" s="129"/>
      <c r="H202" s="129">
        <v>1.5</v>
      </c>
      <c r="I202" s="129">
        <v>3.5</v>
      </c>
      <c r="J202" s="129">
        <v>25.2</v>
      </c>
      <c r="K202" s="129">
        <f>+L202*12</f>
        <v>36</v>
      </c>
      <c r="L202" s="130">
        <f>ROUNDUP(J202/12,0)</f>
        <v>3</v>
      </c>
      <c r="M202" s="129">
        <v>2</v>
      </c>
      <c r="N202" s="129">
        <v>4</v>
      </c>
      <c r="O202" s="129"/>
      <c r="P202" s="130">
        <f>+L202</f>
        <v>3</v>
      </c>
      <c r="Q202" s="131">
        <f>F202*M202*N202*P202/12</f>
        <v>8</v>
      </c>
    </row>
    <row r="203" spans="1:17" ht="16.5">
      <c r="A203" s="436"/>
      <c r="B203" s="124" t="s">
        <v>293</v>
      </c>
      <c r="C203" s="125"/>
      <c r="D203" s="126" t="str">
        <f>+IF(_xlfn.NUMBERVALUE(O203)=0,CONCATENATE("Pieza de ",M203,"inX",N203,"inX",P203,"_Pies"),CONCATENATE("Rollizo de ",O203,"''ØX",P203,"_Pies"))</f>
        <v>Pieza de 2inX4inX13_Pies</v>
      </c>
      <c r="E203" s="127" t="s">
        <v>137</v>
      </c>
      <c r="F203" s="128">
        <v>1</v>
      </c>
      <c r="G203" s="129"/>
      <c r="H203" s="129">
        <v>1.5</v>
      </c>
      <c r="I203" s="129">
        <v>3.5</v>
      </c>
      <c r="J203" s="129">
        <v>145.66999999999999</v>
      </c>
      <c r="K203" s="129">
        <f>+L203*12</f>
        <v>156</v>
      </c>
      <c r="L203" s="130">
        <f>ROUNDUP(J203/12,0)</f>
        <v>13</v>
      </c>
      <c r="M203" s="129">
        <v>2</v>
      </c>
      <c r="N203" s="129">
        <v>4</v>
      </c>
      <c r="O203" s="129"/>
      <c r="P203" s="130">
        <f>+L203</f>
        <v>13</v>
      </c>
      <c r="Q203" s="131">
        <f>F203*M203*N203*P203/12</f>
        <v>8.6666666666666661</v>
      </c>
    </row>
    <row r="204" spans="1:17" ht="16.5">
      <c r="A204" s="436"/>
      <c r="B204" s="124" t="s">
        <v>632</v>
      </c>
      <c r="C204" s="125"/>
      <c r="D204" s="126" t="str">
        <f>+IF(_xlfn.NUMBERVALUE(O204)=0,CONCATENATE("Pieza de ",M204,"inX",N204,"inX",P204,"_Pies"),CONCATENATE("Rollizo de ",O204,"''ØX",P204,"_Pies"))</f>
        <v>Pieza de 2inX4inX2_Pies</v>
      </c>
      <c r="E204" s="127" t="s">
        <v>137</v>
      </c>
      <c r="F204" s="128">
        <v>4</v>
      </c>
      <c r="G204" s="129"/>
      <c r="H204" s="129">
        <v>1.5</v>
      </c>
      <c r="I204" s="129">
        <v>3.5</v>
      </c>
      <c r="J204" s="129">
        <v>16.53</v>
      </c>
      <c r="K204" s="129">
        <f>+L204*12</f>
        <v>24</v>
      </c>
      <c r="L204" s="130">
        <f>ROUNDUP(J204/12,0)</f>
        <v>2</v>
      </c>
      <c r="M204" s="129">
        <v>2</v>
      </c>
      <c r="N204" s="129">
        <v>4</v>
      </c>
      <c r="O204" s="129"/>
      <c r="P204" s="130">
        <f>+L204</f>
        <v>2</v>
      </c>
      <c r="Q204" s="131">
        <f>F204*M204*N204*P204/12</f>
        <v>5.333333333333333</v>
      </c>
    </row>
    <row r="205" spans="1:17" ht="16.5">
      <c r="A205" s="436"/>
      <c r="B205" s="124" t="s">
        <v>633</v>
      </c>
      <c r="C205" s="125"/>
      <c r="D205" s="126" t="str">
        <f>+IF(_xlfn.NUMBERVALUE(O205)=0,CONCATENATE("Pieza de ",M205,"inX",N205,"inX",P205,"_Pies"),CONCATENATE("Rollizo de ",O205,"''ØX",P205,"_Pies"))</f>
        <v>Pieza de 2inX4inX2_Pies</v>
      </c>
      <c r="E205" s="127" t="s">
        <v>137</v>
      </c>
      <c r="F205" s="128">
        <v>1</v>
      </c>
      <c r="G205" s="129"/>
      <c r="H205" s="129">
        <v>1.5</v>
      </c>
      <c r="I205" s="129">
        <v>3.5</v>
      </c>
      <c r="J205" s="129">
        <v>12.6</v>
      </c>
      <c r="K205" s="129">
        <f>+L205*12</f>
        <v>24</v>
      </c>
      <c r="L205" s="130">
        <f>ROUNDUP(J205/12,0)</f>
        <v>2</v>
      </c>
      <c r="M205" s="129">
        <v>2</v>
      </c>
      <c r="N205" s="129">
        <v>4</v>
      </c>
      <c r="O205" s="129"/>
      <c r="P205" s="130">
        <f>+L205</f>
        <v>2</v>
      </c>
      <c r="Q205" s="131">
        <f>F205*M205*N205*P205/12</f>
        <v>1.3333333333333333</v>
      </c>
    </row>
    <row r="206" spans="1:17" ht="16.5">
      <c r="A206" s="436"/>
      <c r="B206" s="124" t="s">
        <v>634</v>
      </c>
      <c r="C206" s="125"/>
      <c r="D206" s="126" t="str">
        <f>+IF(_xlfn.NUMBERVALUE(O206)=0,CONCATENATE("Pieza de ",M206,"inX",N206,"inX",P206,"_Pies"),CONCATENATE("Rollizo de ",O206,"''ØX",P206,"_Pies"))</f>
        <v>Pieza de 2inX4inX1_Pies</v>
      </c>
      <c r="E206" s="127" t="s">
        <v>137</v>
      </c>
      <c r="F206" s="128">
        <v>1</v>
      </c>
      <c r="G206" s="129"/>
      <c r="H206" s="129">
        <v>1.5</v>
      </c>
      <c r="I206" s="129">
        <v>3.5</v>
      </c>
      <c r="J206" s="129">
        <v>7.87</v>
      </c>
      <c r="K206" s="129">
        <f>+L206*12</f>
        <v>12</v>
      </c>
      <c r="L206" s="130">
        <f>ROUNDUP(J206/12,0)</f>
        <v>1</v>
      </c>
      <c r="M206" s="129">
        <v>2</v>
      </c>
      <c r="N206" s="129">
        <v>4</v>
      </c>
      <c r="O206" s="129"/>
      <c r="P206" s="130">
        <f>+L206</f>
        <v>1</v>
      </c>
      <c r="Q206" s="131">
        <f>F206*M206*N206*P206/12</f>
        <v>0.66666666666666663</v>
      </c>
    </row>
    <row r="207" spans="1:17" ht="17.25" thickBot="1">
      <c r="A207" s="437"/>
      <c r="B207" s="133" t="s">
        <v>635</v>
      </c>
      <c r="C207" s="134"/>
      <c r="D207" s="135" t="str">
        <f t="shared" ref="D207:D218" si="40">+IF(_xlfn.NUMBERVALUE(O207)=0,CONCATENATE("Pieza de ",M207,"inX",N207,"inX",P207,"_Pies"),CONCATENATE("Rollizo de ",O207,"''ØX",P207,"_Pies"))</f>
        <v>Pieza de 2inX4inX1_Pies</v>
      </c>
      <c r="E207" s="136" t="s">
        <v>137</v>
      </c>
      <c r="F207" s="137">
        <v>1</v>
      </c>
      <c r="G207" s="138"/>
      <c r="H207" s="138">
        <v>1.5</v>
      </c>
      <c r="I207" s="138">
        <v>3.5</v>
      </c>
      <c r="J207" s="138">
        <v>3</v>
      </c>
      <c r="K207" s="138">
        <f t="shared" ref="K207:K218" si="41">+L207*12</f>
        <v>12</v>
      </c>
      <c r="L207" s="139">
        <f t="shared" ref="L207:L218" si="42">ROUNDUP(J207/12,0)</f>
        <v>1</v>
      </c>
      <c r="M207" s="138">
        <v>2</v>
      </c>
      <c r="N207" s="138">
        <v>4</v>
      </c>
      <c r="O207" s="138"/>
      <c r="P207" s="139">
        <f t="shared" ref="P207:P218" si="43">+L207</f>
        <v>1</v>
      </c>
      <c r="Q207" s="140">
        <f t="shared" ref="Q207:Q218" si="44">F207*M207*N207*P207/12</f>
        <v>0.66666666666666663</v>
      </c>
    </row>
    <row r="208" spans="1:17" ht="16.5">
      <c r="A208" s="435">
        <v>4</v>
      </c>
      <c r="B208" s="116" t="s">
        <v>610</v>
      </c>
      <c r="C208" s="117"/>
      <c r="D208" s="118" t="str">
        <f t="shared" si="40"/>
        <v>Pieza de 2inX4inX11_Pies</v>
      </c>
      <c r="E208" s="119" t="s">
        <v>137</v>
      </c>
      <c r="F208" s="120">
        <v>3</v>
      </c>
      <c r="G208" s="121">
        <v>0</v>
      </c>
      <c r="H208" s="121">
        <v>1.5</v>
      </c>
      <c r="I208" s="121">
        <v>3.5</v>
      </c>
      <c r="J208" s="121">
        <v>127.95</v>
      </c>
      <c r="K208" s="121">
        <f t="shared" si="41"/>
        <v>132</v>
      </c>
      <c r="L208" s="122">
        <f t="shared" si="42"/>
        <v>11</v>
      </c>
      <c r="M208" s="121">
        <v>2</v>
      </c>
      <c r="N208" s="121">
        <v>4</v>
      </c>
      <c r="O208" s="121">
        <v>0</v>
      </c>
      <c r="P208" s="122">
        <f t="shared" si="43"/>
        <v>11</v>
      </c>
      <c r="Q208" s="123">
        <f t="shared" si="44"/>
        <v>22</v>
      </c>
    </row>
    <row r="209" spans="1:17" ht="16.5">
      <c r="A209" s="436"/>
      <c r="B209" s="124" t="s">
        <v>632</v>
      </c>
      <c r="C209" s="125"/>
      <c r="D209" s="126" t="str">
        <f t="shared" si="40"/>
        <v>Pieza de 2inX4inX8_Pies</v>
      </c>
      <c r="E209" s="127" t="s">
        <v>137</v>
      </c>
      <c r="F209" s="128">
        <v>7</v>
      </c>
      <c r="G209" s="129"/>
      <c r="H209" s="129">
        <v>1.5</v>
      </c>
      <c r="I209" s="129">
        <v>3.5</v>
      </c>
      <c r="J209" s="129">
        <v>96</v>
      </c>
      <c r="K209" s="129">
        <f t="shared" si="41"/>
        <v>96</v>
      </c>
      <c r="L209" s="130">
        <f t="shared" si="42"/>
        <v>8</v>
      </c>
      <c r="M209" s="129">
        <v>2</v>
      </c>
      <c r="N209" s="129">
        <v>4</v>
      </c>
      <c r="O209" s="129"/>
      <c r="P209" s="130">
        <f t="shared" si="43"/>
        <v>8</v>
      </c>
      <c r="Q209" s="131">
        <f t="shared" si="44"/>
        <v>37.333333333333336</v>
      </c>
    </row>
    <row r="210" spans="1:17" ht="16.5">
      <c r="A210" s="436"/>
      <c r="B210" s="124" t="s">
        <v>633</v>
      </c>
      <c r="C210" s="125"/>
      <c r="D210" s="126" t="str">
        <f t="shared" si="40"/>
        <v>Pieza de 2inX4inX3_Pies</v>
      </c>
      <c r="E210" s="127" t="s">
        <v>137</v>
      </c>
      <c r="F210" s="128">
        <v>1</v>
      </c>
      <c r="G210" s="129"/>
      <c r="H210" s="129">
        <v>1.5</v>
      </c>
      <c r="I210" s="129">
        <v>3.5</v>
      </c>
      <c r="J210" s="129">
        <v>35.04</v>
      </c>
      <c r="K210" s="129">
        <f t="shared" si="41"/>
        <v>36</v>
      </c>
      <c r="L210" s="130">
        <f t="shared" si="42"/>
        <v>3</v>
      </c>
      <c r="M210" s="129">
        <v>2</v>
      </c>
      <c r="N210" s="129">
        <v>4</v>
      </c>
      <c r="O210" s="129"/>
      <c r="P210" s="130">
        <f t="shared" si="43"/>
        <v>3</v>
      </c>
      <c r="Q210" s="131">
        <f t="shared" si="44"/>
        <v>2</v>
      </c>
    </row>
    <row r="211" spans="1:17" ht="16.5">
      <c r="A211" s="436"/>
      <c r="B211" s="124" t="s">
        <v>634</v>
      </c>
      <c r="C211" s="125"/>
      <c r="D211" s="126" t="str">
        <f t="shared" si="40"/>
        <v>Pieza de 2inX4inX10_Pies</v>
      </c>
      <c r="E211" s="127" t="s">
        <v>137</v>
      </c>
      <c r="F211" s="128">
        <v>3</v>
      </c>
      <c r="G211" s="129"/>
      <c r="H211" s="129">
        <v>1.5</v>
      </c>
      <c r="I211" s="129">
        <v>3.5</v>
      </c>
      <c r="J211" s="129">
        <v>115.35</v>
      </c>
      <c r="K211" s="129">
        <f t="shared" si="41"/>
        <v>120</v>
      </c>
      <c r="L211" s="130">
        <f t="shared" si="42"/>
        <v>10</v>
      </c>
      <c r="M211" s="129">
        <v>2</v>
      </c>
      <c r="N211" s="129">
        <v>4</v>
      </c>
      <c r="O211" s="129"/>
      <c r="P211" s="130">
        <f t="shared" si="43"/>
        <v>10</v>
      </c>
      <c r="Q211" s="131">
        <f t="shared" si="44"/>
        <v>20</v>
      </c>
    </row>
    <row r="212" spans="1:17" ht="16.5">
      <c r="A212" s="436"/>
      <c r="B212" s="124" t="s">
        <v>601</v>
      </c>
      <c r="C212" s="125"/>
      <c r="D212" s="126" t="str">
        <f t="shared" si="40"/>
        <v>Pieza de 2inX4inX2_Pies</v>
      </c>
      <c r="E212" s="127" t="s">
        <v>137</v>
      </c>
      <c r="F212" s="128">
        <v>8</v>
      </c>
      <c r="G212" s="129"/>
      <c r="H212" s="129">
        <v>1.5</v>
      </c>
      <c r="I212" s="129">
        <v>3.5</v>
      </c>
      <c r="J212" s="129">
        <v>23.23</v>
      </c>
      <c r="K212" s="129">
        <f t="shared" si="41"/>
        <v>24</v>
      </c>
      <c r="L212" s="130">
        <f t="shared" si="42"/>
        <v>2</v>
      </c>
      <c r="M212" s="129">
        <v>2</v>
      </c>
      <c r="N212" s="129">
        <v>4</v>
      </c>
      <c r="O212" s="129"/>
      <c r="P212" s="130">
        <f t="shared" si="43"/>
        <v>2</v>
      </c>
      <c r="Q212" s="131">
        <f t="shared" si="44"/>
        <v>10.666666666666666</v>
      </c>
    </row>
    <row r="213" spans="1:17" ht="16.5">
      <c r="A213" s="436"/>
      <c r="B213" s="124" t="s">
        <v>602</v>
      </c>
      <c r="C213" s="125"/>
      <c r="D213" s="126" t="str">
        <f t="shared" si="40"/>
        <v>Pieza de 2inX4inX3_Pies</v>
      </c>
      <c r="E213" s="127" t="s">
        <v>137</v>
      </c>
      <c r="F213" s="128">
        <v>2</v>
      </c>
      <c r="G213" s="129"/>
      <c r="H213" s="129">
        <v>1.5</v>
      </c>
      <c r="I213" s="129">
        <v>3.5</v>
      </c>
      <c r="J213" s="129">
        <v>29.92</v>
      </c>
      <c r="K213" s="129">
        <f t="shared" si="41"/>
        <v>36</v>
      </c>
      <c r="L213" s="130">
        <f t="shared" si="42"/>
        <v>3</v>
      </c>
      <c r="M213" s="129">
        <v>2</v>
      </c>
      <c r="N213" s="129">
        <v>4</v>
      </c>
      <c r="O213" s="129"/>
      <c r="P213" s="130">
        <f t="shared" si="43"/>
        <v>3</v>
      </c>
      <c r="Q213" s="131">
        <f t="shared" si="44"/>
        <v>4</v>
      </c>
    </row>
    <row r="214" spans="1:17" ht="16.5">
      <c r="A214" s="436"/>
      <c r="B214" s="124" t="s">
        <v>629</v>
      </c>
      <c r="C214" s="125"/>
      <c r="D214" s="126" t="str">
        <f t="shared" si="40"/>
        <v>Pieza de 2inX4inX6_Pies</v>
      </c>
      <c r="E214" s="127" t="s">
        <v>137</v>
      </c>
      <c r="F214" s="128">
        <v>4</v>
      </c>
      <c r="G214" s="129"/>
      <c r="H214" s="129">
        <v>1.5</v>
      </c>
      <c r="I214" s="129">
        <v>3.5</v>
      </c>
      <c r="J214" s="129">
        <v>62.2</v>
      </c>
      <c r="K214" s="129">
        <f t="shared" si="41"/>
        <v>72</v>
      </c>
      <c r="L214" s="130">
        <f t="shared" si="42"/>
        <v>6</v>
      </c>
      <c r="M214" s="129">
        <v>2</v>
      </c>
      <c r="N214" s="129">
        <v>4</v>
      </c>
      <c r="O214" s="129"/>
      <c r="P214" s="130">
        <f t="shared" si="43"/>
        <v>6</v>
      </c>
      <c r="Q214" s="131">
        <f t="shared" si="44"/>
        <v>16</v>
      </c>
    </row>
    <row r="215" spans="1:17" ht="16.5">
      <c r="A215" s="436"/>
      <c r="B215" s="124" t="s">
        <v>293</v>
      </c>
      <c r="C215" s="125"/>
      <c r="D215" s="126" t="str">
        <f t="shared" si="40"/>
        <v>Pieza de 2inX4inX11_Pies</v>
      </c>
      <c r="E215" s="127" t="s">
        <v>137</v>
      </c>
      <c r="F215" s="128">
        <v>1</v>
      </c>
      <c r="G215" s="129"/>
      <c r="H215" s="129">
        <v>1.5</v>
      </c>
      <c r="I215" s="129">
        <v>3.5</v>
      </c>
      <c r="J215" s="129">
        <v>125.98</v>
      </c>
      <c r="K215" s="129">
        <f t="shared" si="41"/>
        <v>132</v>
      </c>
      <c r="L215" s="130">
        <f t="shared" si="42"/>
        <v>11</v>
      </c>
      <c r="M215" s="129">
        <v>2</v>
      </c>
      <c r="N215" s="129">
        <v>4</v>
      </c>
      <c r="O215" s="129"/>
      <c r="P215" s="130">
        <f t="shared" si="43"/>
        <v>11</v>
      </c>
      <c r="Q215" s="131">
        <f t="shared" si="44"/>
        <v>7.333333333333333</v>
      </c>
    </row>
    <row r="216" spans="1:17" ht="16.5">
      <c r="A216" s="436"/>
      <c r="B216" s="124" t="s">
        <v>636</v>
      </c>
      <c r="C216" s="125"/>
      <c r="D216" s="126" t="str">
        <f t="shared" si="40"/>
        <v>Pieza de 2inX4inX2_Pies</v>
      </c>
      <c r="E216" s="127" t="s">
        <v>137</v>
      </c>
      <c r="F216" s="128">
        <v>1</v>
      </c>
      <c r="G216" s="129"/>
      <c r="H216" s="129">
        <v>1.5</v>
      </c>
      <c r="I216" s="129">
        <v>3.5</v>
      </c>
      <c r="J216" s="129">
        <v>12.99</v>
      </c>
      <c r="K216" s="129">
        <f t="shared" si="41"/>
        <v>24</v>
      </c>
      <c r="L216" s="130">
        <f t="shared" si="42"/>
        <v>2</v>
      </c>
      <c r="M216" s="129">
        <v>2</v>
      </c>
      <c r="N216" s="129">
        <v>4</v>
      </c>
      <c r="O216" s="129"/>
      <c r="P216" s="130">
        <f t="shared" si="43"/>
        <v>2</v>
      </c>
      <c r="Q216" s="131">
        <f t="shared" si="44"/>
        <v>1.3333333333333333</v>
      </c>
    </row>
    <row r="217" spans="1:17" ht="16.5">
      <c r="A217" s="436"/>
      <c r="B217" s="124" t="s">
        <v>637</v>
      </c>
      <c r="C217" s="125"/>
      <c r="D217" s="126" t="str">
        <f t="shared" si="40"/>
        <v>Pieza de 2inX4inX1_Pies</v>
      </c>
      <c r="E217" s="127" t="s">
        <v>137</v>
      </c>
      <c r="F217" s="128">
        <v>1</v>
      </c>
      <c r="G217" s="129"/>
      <c r="H217" s="129">
        <v>1.5</v>
      </c>
      <c r="I217" s="129">
        <v>3.5</v>
      </c>
      <c r="J217" s="129">
        <v>7.48</v>
      </c>
      <c r="K217" s="129">
        <f t="shared" si="41"/>
        <v>12</v>
      </c>
      <c r="L217" s="130">
        <f t="shared" si="42"/>
        <v>1</v>
      </c>
      <c r="M217" s="129">
        <v>2</v>
      </c>
      <c r="N217" s="129">
        <v>4</v>
      </c>
      <c r="O217" s="129"/>
      <c r="P217" s="130">
        <f t="shared" si="43"/>
        <v>1</v>
      </c>
      <c r="Q217" s="131">
        <f t="shared" si="44"/>
        <v>0.66666666666666663</v>
      </c>
    </row>
    <row r="218" spans="1:17" ht="17.25" thickBot="1">
      <c r="A218" s="437"/>
      <c r="B218" s="133" t="s">
        <v>638</v>
      </c>
      <c r="C218" s="134"/>
      <c r="D218" s="135" t="str">
        <f t="shared" si="40"/>
        <v>Pieza de 2inX4inX1_Pies</v>
      </c>
      <c r="E218" s="136" t="s">
        <v>137</v>
      </c>
      <c r="F218" s="137">
        <v>1</v>
      </c>
      <c r="G218" s="138"/>
      <c r="H218" s="138">
        <v>1.5</v>
      </c>
      <c r="I218" s="138">
        <v>3.5</v>
      </c>
      <c r="J218" s="138">
        <v>5.12</v>
      </c>
      <c r="K218" s="138">
        <f t="shared" si="41"/>
        <v>12</v>
      </c>
      <c r="L218" s="139">
        <f t="shared" si="42"/>
        <v>1</v>
      </c>
      <c r="M218" s="138">
        <v>2</v>
      </c>
      <c r="N218" s="138">
        <v>4</v>
      </c>
      <c r="O218" s="138"/>
      <c r="P218" s="139">
        <f t="shared" si="43"/>
        <v>1</v>
      </c>
      <c r="Q218" s="140">
        <f t="shared" si="44"/>
        <v>0.66666666666666663</v>
      </c>
    </row>
    <row r="219" spans="1:17" ht="16.5" thickBot="1">
      <c r="A219" s="444" t="s">
        <v>473</v>
      </c>
      <c r="B219" s="445"/>
      <c r="C219" s="445"/>
      <c r="D219" s="445"/>
      <c r="E219" s="445"/>
      <c r="F219" s="446"/>
      <c r="G219" s="447"/>
      <c r="H219" s="448"/>
      <c r="I219" s="448"/>
      <c r="J219" s="448"/>
      <c r="K219" s="448"/>
      <c r="L219" s="449"/>
      <c r="M219" s="447"/>
      <c r="N219" s="448"/>
      <c r="O219" s="448"/>
      <c r="P219" s="449"/>
      <c r="Q219" s="115">
        <f>+SUM(Q220:Q227)</f>
        <v>463.5</v>
      </c>
    </row>
    <row r="220" spans="1:17" ht="16.5">
      <c r="A220" s="450"/>
      <c r="B220" s="159" t="s">
        <v>581</v>
      </c>
      <c r="C220" s="117"/>
      <c r="D220" s="118" t="str">
        <f t="shared" ref="D220:D227" si="45">+IF(_xlfn.NUMBERVALUE(O220)=0,CONCATENATE("Pieza de ",M220,"inX",N220,"inX",P220,"_Pies"),CONCATENATE("Rollizo de ",O220,"''ØX",P220,"_Pies"))</f>
        <v>Pieza de 2inX6inX15_Pies</v>
      </c>
      <c r="E220" s="119" t="s">
        <v>137</v>
      </c>
      <c r="F220" s="120">
        <v>8</v>
      </c>
      <c r="G220" s="121">
        <v>0</v>
      </c>
      <c r="H220" s="121">
        <v>1.5</v>
      </c>
      <c r="I220" s="121">
        <v>5.5</v>
      </c>
      <c r="J220" s="121">
        <v>168.5</v>
      </c>
      <c r="K220" s="121">
        <f t="shared" ref="K220:K227" si="46">+L220*12</f>
        <v>180</v>
      </c>
      <c r="L220" s="122">
        <f t="shared" ref="L220:L227" si="47">ROUNDUP(J220/12,0)</f>
        <v>15</v>
      </c>
      <c r="M220" s="121">
        <v>2</v>
      </c>
      <c r="N220" s="121">
        <v>6</v>
      </c>
      <c r="O220" s="121">
        <v>0</v>
      </c>
      <c r="P220" s="122">
        <f>+L220</f>
        <v>15</v>
      </c>
      <c r="Q220" s="123">
        <f t="shared" ref="Q220:Q227" si="48">F220*M220*N220*P220/12</f>
        <v>120</v>
      </c>
    </row>
    <row r="221" spans="1:17" ht="16.5">
      <c r="A221" s="451"/>
      <c r="B221" s="160" t="s">
        <v>582</v>
      </c>
      <c r="C221" s="125"/>
      <c r="D221" s="126" t="str">
        <f t="shared" si="45"/>
        <v>Pieza de 2inX3inX10_Pies</v>
      </c>
      <c r="E221" s="127" t="s">
        <v>137</v>
      </c>
      <c r="F221" s="128">
        <v>7</v>
      </c>
      <c r="G221" s="129"/>
      <c r="H221" s="129">
        <v>1.5</v>
      </c>
      <c r="I221" s="129">
        <v>2.5</v>
      </c>
      <c r="J221" s="129">
        <v>118.11</v>
      </c>
      <c r="K221" s="129">
        <f t="shared" si="46"/>
        <v>120</v>
      </c>
      <c r="L221" s="130">
        <f t="shared" si="47"/>
        <v>10</v>
      </c>
      <c r="M221" s="129">
        <v>2</v>
      </c>
      <c r="N221" s="129">
        <v>3</v>
      </c>
      <c r="O221" s="129"/>
      <c r="P221" s="130">
        <f t="shared" ref="P221:P227" si="49">+L221</f>
        <v>10</v>
      </c>
      <c r="Q221" s="131">
        <f t="shared" si="48"/>
        <v>35</v>
      </c>
    </row>
    <row r="222" spans="1:17" ht="16.5">
      <c r="A222" s="451"/>
      <c r="B222" s="160" t="s">
        <v>583</v>
      </c>
      <c r="C222" s="125"/>
      <c r="D222" s="126" t="str">
        <f t="shared" si="45"/>
        <v>Pieza de 2inX3inX7_Pies</v>
      </c>
      <c r="E222" s="127" t="s">
        <v>137</v>
      </c>
      <c r="F222" s="128">
        <v>7</v>
      </c>
      <c r="G222" s="129"/>
      <c r="H222" s="129">
        <v>1.5</v>
      </c>
      <c r="I222" s="129">
        <v>2.5</v>
      </c>
      <c r="J222" s="129">
        <v>82.28</v>
      </c>
      <c r="K222" s="129">
        <f t="shared" si="46"/>
        <v>84</v>
      </c>
      <c r="L222" s="130">
        <f t="shared" si="47"/>
        <v>7</v>
      </c>
      <c r="M222" s="129">
        <v>2</v>
      </c>
      <c r="N222" s="129">
        <v>3</v>
      </c>
      <c r="O222" s="129"/>
      <c r="P222" s="130">
        <f t="shared" si="49"/>
        <v>7</v>
      </c>
      <c r="Q222" s="131">
        <f t="shared" si="48"/>
        <v>24.5</v>
      </c>
    </row>
    <row r="223" spans="1:17" ht="16.5">
      <c r="A223" s="451"/>
      <c r="B223" s="160" t="s">
        <v>639</v>
      </c>
      <c r="C223" s="125"/>
      <c r="D223" s="126" t="str">
        <f t="shared" si="45"/>
        <v>Pieza de 2inX3inX14_Pies</v>
      </c>
      <c r="E223" s="127" t="s">
        <v>137</v>
      </c>
      <c r="F223" s="128">
        <v>2</v>
      </c>
      <c r="G223" s="129"/>
      <c r="H223" s="129">
        <v>1.5</v>
      </c>
      <c r="I223" s="129">
        <v>2.5</v>
      </c>
      <c r="J223" s="129">
        <v>165.35</v>
      </c>
      <c r="K223" s="129">
        <f t="shared" si="46"/>
        <v>168</v>
      </c>
      <c r="L223" s="130">
        <f t="shared" si="47"/>
        <v>14</v>
      </c>
      <c r="M223" s="129">
        <v>2</v>
      </c>
      <c r="N223" s="129">
        <v>3</v>
      </c>
      <c r="O223" s="129"/>
      <c r="P223" s="130">
        <f t="shared" si="49"/>
        <v>14</v>
      </c>
      <c r="Q223" s="131">
        <f t="shared" si="48"/>
        <v>14</v>
      </c>
    </row>
    <row r="224" spans="1:17" ht="16.5">
      <c r="A224" s="451"/>
      <c r="B224" s="160" t="s">
        <v>584</v>
      </c>
      <c r="C224" s="125"/>
      <c r="D224" s="126" t="str">
        <f t="shared" si="45"/>
        <v>Pieza de 2inX6inX15_Pies</v>
      </c>
      <c r="E224" s="127" t="s">
        <v>137</v>
      </c>
      <c r="F224" s="128">
        <v>11</v>
      </c>
      <c r="G224" s="129"/>
      <c r="H224" s="129">
        <v>1.5</v>
      </c>
      <c r="I224" s="129">
        <v>5.5</v>
      </c>
      <c r="J224" s="129">
        <v>168.5</v>
      </c>
      <c r="K224" s="129">
        <f t="shared" si="46"/>
        <v>180</v>
      </c>
      <c r="L224" s="130">
        <f t="shared" si="47"/>
        <v>15</v>
      </c>
      <c r="M224" s="129">
        <v>2</v>
      </c>
      <c r="N224" s="129">
        <v>6</v>
      </c>
      <c r="O224" s="129"/>
      <c r="P224" s="130">
        <f t="shared" si="49"/>
        <v>15</v>
      </c>
      <c r="Q224" s="131">
        <f t="shared" si="48"/>
        <v>165</v>
      </c>
    </row>
    <row r="225" spans="1:17" ht="16.5">
      <c r="A225" s="451"/>
      <c r="B225" s="160" t="s">
        <v>585</v>
      </c>
      <c r="C225" s="125"/>
      <c r="D225" s="126" t="str">
        <f t="shared" si="45"/>
        <v>Pieza de 2inX3inX13_Pies</v>
      </c>
      <c r="E225" s="127" t="s">
        <v>137</v>
      </c>
      <c r="F225" s="128">
        <v>7</v>
      </c>
      <c r="G225" s="129"/>
      <c r="H225" s="129">
        <v>1.5</v>
      </c>
      <c r="I225" s="129">
        <v>2.5</v>
      </c>
      <c r="J225" s="129">
        <v>149.61000000000001</v>
      </c>
      <c r="K225" s="129">
        <f t="shared" si="46"/>
        <v>156</v>
      </c>
      <c r="L225" s="130">
        <f t="shared" si="47"/>
        <v>13</v>
      </c>
      <c r="M225" s="129">
        <v>2</v>
      </c>
      <c r="N225" s="129">
        <v>3</v>
      </c>
      <c r="O225" s="129"/>
      <c r="P225" s="130">
        <f t="shared" si="49"/>
        <v>13</v>
      </c>
      <c r="Q225" s="131">
        <f t="shared" si="48"/>
        <v>45.5</v>
      </c>
    </row>
    <row r="226" spans="1:17" ht="16.5">
      <c r="A226" s="451"/>
      <c r="B226" s="160" t="s">
        <v>640</v>
      </c>
      <c r="C226" s="125"/>
      <c r="D226" s="126" t="str">
        <f t="shared" si="45"/>
        <v>Pieza de 2inX3inX13_Pies</v>
      </c>
      <c r="E226" s="127" t="s">
        <v>137</v>
      </c>
      <c r="F226" s="128">
        <v>7</v>
      </c>
      <c r="G226" s="129"/>
      <c r="H226" s="129">
        <v>1.5</v>
      </c>
      <c r="I226" s="129">
        <v>2.5</v>
      </c>
      <c r="J226" s="129">
        <v>150.79</v>
      </c>
      <c r="K226" s="129">
        <f t="shared" si="46"/>
        <v>156</v>
      </c>
      <c r="L226" s="130">
        <f t="shared" si="47"/>
        <v>13</v>
      </c>
      <c r="M226" s="129">
        <v>2</v>
      </c>
      <c r="N226" s="129">
        <v>3</v>
      </c>
      <c r="O226" s="129"/>
      <c r="P226" s="130">
        <f t="shared" si="49"/>
        <v>13</v>
      </c>
      <c r="Q226" s="131">
        <f t="shared" si="48"/>
        <v>45.5</v>
      </c>
    </row>
    <row r="227" spans="1:17" ht="17.25" thickBot="1">
      <c r="A227" s="452"/>
      <c r="B227" s="133" t="s">
        <v>641</v>
      </c>
      <c r="C227" s="134"/>
      <c r="D227" s="135" t="str">
        <f t="shared" si="45"/>
        <v>Pieza de 2inX3inX14_Pies</v>
      </c>
      <c r="E227" s="136" t="s">
        <v>137</v>
      </c>
      <c r="F227" s="137">
        <v>2</v>
      </c>
      <c r="G227" s="138"/>
      <c r="H227" s="138">
        <v>1.5</v>
      </c>
      <c r="I227" s="138">
        <v>2.5</v>
      </c>
      <c r="J227" s="138">
        <v>164.17</v>
      </c>
      <c r="K227" s="138">
        <f t="shared" si="46"/>
        <v>168</v>
      </c>
      <c r="L227" s="139">
        <f t="shared" si="47"/>
        <v>14</v>
      </c>
      <c r="M227" s="138">
        <v>2</v>
      </c>
      <c r="N227" s="138">
        <v>3</v>
      </c>
      <c r="O227" s="138"/>
      <c r="P227" s="139">
        <f t="shared" si="49"/>
        <v>14</v>
      </c>
      <c r="Q227" s="140">
        <f t="shared" si="48"/>
        <v>14</v>
      </c>
    </row>
    <row r="228" spans="1:17" ht="16.5" thickBot="1">
      <c r="A228" s="417" t="s">
        <v>642</v>
      </c>
      <c r="B228" s="418"/>
      <c r="C228" s="418"/>
      <c r="D228" s="418"/>
      <c r="E228" s="418"/>
      <c r="F228" s="418"/>
      <c r="G228" s="418"/>
      <c r="H228" s="418"/>
      <c r="I228" s="418"/>
      <c r="J228" s="418"/>
      <c r="K228" s="418"/>
      <c r="L228" s="418"/>
      <c r="M228" s="418"/>
      <c r="N228" s="418"/>
      <c r="O228" s="418"/>
      <c r="P228" s="418"/>
      <c r="Q228" s="113">
        <f>+Q229+Q310</f>
        <v>1982.0000000000002</v>
      </c>
    </row>
    <row r="229" spans="1:17" ht="16.5" thickBot="1">
      <c r="A229" s="444" t="s">
        <v>8</v>
      </c>
      <c r="B229" s="445"/>
      <c r="C229" s="445"/>
      <c r="D229" s="445"/>
      <c r="E229" s="445"/>
      <c r="F229" s="446"/>
      <c r="G229" s="447"/>
      <c r="H229" s="448"/>
      <c r="I229" s="448"/>
      <c r="J229" s="448"/>
      <c r="K229" s="448"/>
      <c r="L229" s="449"/>
      <c r="M229" s="448"/>
      <c r="N229" s="448"/>
      <c r="O229" s="448"/>
      <c r="P229" s="448"/>
      <c r="Q229" s="115">
        <f>+SUM(Q230:Q309)</f>
        <v>1438.0000000000002</v>
      </c>
    </row>
    <row r="230" spans="1:17" ht="16.5">
      <c r="A230" s="450" t="s">
        <v>33</v>
      </c>
      <c r="B230" s="116" t="s">
        <v>562</v>
      </c>
      <c r="C230" s="117"/>
      <c r="D230" s="118" t="str">
        <f>+IF(_xlfn.NUMBERVALUE(O230)=0,CONCATENATE("Pieza de ",M230,"inX",N230,"inX",P230,"_Pies"),CONCATENATE("Rollizo de ",O230,"''ØX",P230,"_Pies"))</f>
        <v>Pieza de 2inX4inX9_Pies</v>
      </c>
      <c r="E230" s="119" t="s">
        <v>137</v>
      </c>
      <c r="F230" s="120">
        <v>12</v>
      </c>
      <c r="G230" s="121">
        <v>0</v>
      </c>
      <c r="H230" s="121">
        <v>1.5</v>
      </c>
      <c r="I230" s="121">
        <v>3.5</v>
      </c>
      <c r="J230" s="121">
        <v>103.67</v>
      </c>
      <c r="K230" s="121">
        <f>+L230*12</f>
        <v>108</v>
      </c>
      <c r="L230" s="122">
        <f>ROUNDUP(J230/12,0)</f>
        <v>9</v>
      </c>
      <c r="M230" s="121">
        <v>2</v>
      </c>
      <c r="N230" s="121">
        <v>4</v>
      </c>
      <c r="O230" s="121">
        <v>0</v>
      </c>
      <c r="P230" s="122">
        <f>+L230</f>
        <v>9</v>
      </c>
      <c r="Q230" s="123">
        <f>F230*M230*N230*P230/12</f>
        <v>72</v>
      </c>
    </row>
    <row r="231" spans="1:17" ht="16.5">
      <c r="A231" s="451"/>
      <c r="B231" s="124" t="s">
        <v>643</v>
      </c>
      <c r="C231" s="125"/>
      <c r="D231" s="126" t="str">
        <f>+IF(_xlfn.NUMBERVALUE(O231)=0,CONCATENATE("Pieza de ",M231,"inX",N231,"inX",P231,"_Pies"),CONCATENATE("Rollizo de ",O231,"''ØX",P231,"_Pies"))</f>
        <v>Pieza de 2inX4inX8_Pies</v>
      </c>
      <c r="E231" s="127" t="s">
        <v>137</v>
      </c>
      <c r="F231" s="128">
        <v>18</v>
      </c>
      <c r="G231" s="129"/>
      <c r="H231" s="129">
        <v>1.5</v>
      </c>
      <c r="I231" s="129">
        <v>3.5</v>
      </c>
      <c r="J231" s="129">
        <v>96</v>
      </c>
      <c r="K231" s="129">
        <f>+L231*12</f>
        <v>96</v>
      </c>
      <c r="L231" s="130">
        <f>ROUNDUP(J231/12,0)</f>
        <v>8</v>
      </c>
      <c r="M231" s="129">
        <v>2</v>
      </c>
      <c r="N231" s="129">
        <v>4</v>
      </c>
      <c r="O231" s="129"/>
      <c r="P231" s="130">
        <f>+L231</f>
        <v>8</v>
      </c>
      <c r="Q231" s="131">
        <f>F231*M231*N231*P231/12</f>
        <v>96</v>
      </c>
    </row>
    <row r="232" spans="1:17" ht="16.5">
      <c r="A232" s="451"/>
      <c r="B232" s="124" t="s">
        <v>601</v>
      </c>
      <c r="C232" s="125"/>
      <c r="D232" s="126" t="str">
        <f>+IF(_xlfn.NUMBERVALUE(O232)=0,CONCATENATE("Pieza de ",M232,"inX",N232,"inX",P232,"_Pies"),CONCATENATE("Rollizo de ",O232,"''ØX",P232,"_Pies"))</f>
        <v>Pieza de 2inX4inX3_Pies</v>
      </c>
      <c r="E232" s="127" t="s">
        <v>137</v>
      </c>
      <c r="F232" s="128">
        <v>8</v>
      </c>
      <c r="G232" s="129"/>
      <c r="H232" s="129">
        <v>1.5</v>
      </c>
      <c r="I232" s="129">
        <v>3.5</v>
      </c>
      <c r="J232" s="129">
        <v>24.8</v>
      </c>
      <c r="K232" s="129">
        <f>+L232*12</f>
        <v>36</v>
      </c>
      <c r="L232" s="130">
        <f>ROUNDUP(J232/12,0)</f>
        <v>3</v>
      </c>
      <c r="M232" s="129">
        <v>2</v>
      </c>
      <c r="N232" s="129">
        <v>4</v>
      </c>
      <c r="O232" s="129"/>
      <c r="P232" s="130">
        <f>+L232</f>
        <v>3</v>
      </c>
      <c r="Q232" s="131">
        <f>F232*M232*N232*P232/12</f>
        <v>16</v>
      </c>
    </row>
    <row r="233" spans="1:17" ht="16.5">
      <c r="A233" s="451"/>
      <c r="B233" s="124" t="s">
        <v>602</v>
      </c>
      <c r="C233" s="125"/>
      <c r="D233" s="126" t="str">
        <f>+IF(_xlfn.NUMBERVALUE(O233)=0,CONCATENATE("Pieza de ",M233,"inX",N233,"inX",P233,"_Pies"),CONCATENATE("Rollizo de ",O233,"''ØX",P233,"_Pies"))</f>
        <v>Pieza de 2inX4inX3_Pies</v>
      </c>
      <c r="E233" s="127" t="s">
        <v>137</v>
      </c>
      <c r="F233" s="128">
        <v>12</v>
      </c>
      <c r="G233" s="129"/>
      <c r="H233" s="129">
        <v>1.5</v>
      </c>
      <c r="I233" s="129">
        <v>3.5</v>
      </c>
      <c r="J233" s="129">
        <v>27.95</v>
      </c>
      <c r="K233" s="129">
        <f>+L233*12</f>
        <v>36</v>
      </c>
      <c r="L233" s="130">
        <f>ROUNDUP(J233/12,0)</f>
        <v>3</v>
      </c>
      <c r="M233" s="129">
        <v>2</v>
      </c>
      <c r="N233" s="129">
        <v>4</v>
      </c>
      <c r="O233" s="129"/>
      <c r="P233" s="130">
        <f>+L233</f>
        <v>3</v>
      </c>
      <c r="Q233" s="131">
        <f>F233*M233*N233*P233/12</f>
        <v>24</v>
      </c>
    </row>
    <row r="234" spans="1:17" ht="16.5">
      <c r="A234" s="451"/>
      <c r="B234" s="124" t="s">
        <v>629</v>
      </c>
      <c r="C234" s="125"/>
      <c r="D234" s="126" t="str">
        <f>+IF(_xlfn.NUMBERVALUE(O234)=0,CONCATENATE("Pieza de ",M234,"inX",N234,"inX",P234,"_Pies"),CONCATENATE("Rollizo de ",O234,"''ØX",P234,"_Pies"))</f>
        <v>Pieza de 2inX4inX3_Pies</v>
      </c>
      <c r="E234" s="127" t="s">
        <v>137</v>
      </c>
      <c r="F234" s="128">
        <v>14</v>
      </c>
      <c r="G234" s="129"/>
      <c r="H234" s="129">
        <v>1.5</v>
      </c>
      <c r="I234" s="129">
        <v>3.5</v>
      </c>
      <c r="J234" s="129">
        <v>29.92</v>
      </c>
      <c r="K234" s="129">
        <f>+L234*12</f>
        <v>36</v>
      </c>
      <c r="L234" s="130">
        <f>ROUNDUP(J234/12,0)</f>
        <v>3</v>
      </c>
      <c r="M234" s="129">
        <v>2</v>
      </c>
      <c r="N234" s="129">
        <v>4</v>
      </c>
      <c r="O234" s="129"/>
      <c r="P234" s="130">
        <f>+L234</f>
        <v>3</v>
      </c>
      <c r="Q234" s="131">
        <f>F234*M234*N234*P234/12</f>
        <v>28</v>
      </c>
    </row>
    <row r="235" spans="1:17" ht="16.5">
      <c r="A235" s="451"/>
      <c r="B235" s="124" t="s">
        <v>630</v>
      </c>
      <c r="C235" s="125"/>
      <c r="D235" s="126" t="str">
        <f t="shared" ref="D235:D241" si="50">+IF(_xlfn.NUMBERVALUE(O235)=0,CONCATENATE("Pieza de ",M235,"inX",N235,"inX",P235,"_Pies"),CONCATENATE("Rollizo de ",O235,"''ØX",P235,"_Pies"))</f>
        <v>Pieza de 2inX4inX1_Pies</v>
      </c>
      <c r="E235" s="127" t="s">
        <v>137</v>
      </c>
      <c r="F235" s="128">
        <v>8</v>
      </c>
      <c r="G235" s="129"/>
      <c r="H235" s="129">
        <v>1.5</v>
      </c>
      <c r="I235" s="129">
        <v>3.5</v>
      </c>
      <c r="J235" s="129">
        <v>12</v>
      </c>
      <c r="K235" s="129">
        <f t="shared" ref="K235:K241" si="51">+L235*12</f>
        <v>12</v>
      </c>
      <c r="L235" s="130">
        <f t="shared" ref="L235:L241" si="52">ROUNDUP(J235/12,0)</f>
        <v>1</v>
      </c>
      <c r="M235" s="129">
        <v>2</v>
      </c>
      <c r="N235" s="129">
        <v>4</v>
      </c>
      <c r="O235" s="129"/>
      <c r="P235" s="130">
        <f t="shared" ref="P235:P241" si="53">+L235</f>
        <v>1</v>
      </c>
      <c r="Q235" s="131">
        <f t="shared" ref="Q235:Q241" si="54">F235*M235*N235*P235/12</f>
        <v>5.333333333333333</v>
      </c>
    </row>
    <row r="236" spans="1:17" ht="17.25" thickBot="1">
      <c r="A236" s="452"/>
      <c r="B236" s="133" t="s">
        <v>631</v>
      </c>
      <c r="C236" s="134"/>
      <c r="D236" s="135" t="str">
        <f t="shared" si="50"/>
        <v>Pieza de 2inX4inX3_Pies</v>
      </c>
      <c r="E236" s="136" t="s">
        <v>137</v>
      </c>
      <c r="F236" s="137">
        <v>6</v>
      </c>
      <c r="G236" s="138"/>
      <c r="H236" s="138">
        <v>1.5</v>
      </c>
      <c r="I236" s="138">
        <v>3.5</v>
      </c>
      <c r="J236" s="138">
        <v>29.92</v>
      </c>
      <c r="K236" s="138">
        <f t="shared" si="51"/>
        <v>36</v>
      </c>
      <c r="L236" s="139">
        <f t="shared" si="52"/>
        <v>3</v>
      </c>
      <c r="M236" s="138">
        <v>2</v>
      </c>
      <c r="N236" s="138">
        <v>4</v>
      </c>
      <c r="O236" s="138"/>
      <c r="P236" s="139">
        <f t="shared" si="53"/>
        <v>3</v>
      </c>
      <c r="Q236" s="140">
        <f t="shared" si="54"/>
        <v>12</v>
      </c>
    </row>
    <row r="237" spans="1:17" ht="16.5">
      <c r="A237" s="450" t="s">
        <v>599</v>
      </c>
      <c r="B237" s="116" t="s">
        <v>576</v>
      </c>
      <c r="C237" s="117"/>
      <c r="D237" s="118" t="str">
        <f t="shared" si="50"/>
        <v>Pieza de 2inX4inX4_Pies</v>
      </c>
      <c r="E237" s="119" t="s">
        <v>137</v>
      </c>
      <c r="F237" s="120">
        <v>4</v>
      </c>
      <c r="G237" s="116"/>
      <c r="H237" s="121">
        <v>1.5</v>
      </c>
      <c r="I237" s="121">
        <v>3.5</v>
      </c>
      <c r="J237" s="121">
        <v>47.75</v>
      </c>
      <c r="K237" s="121">
        <f t="shared" si="51"/>
        <v>48</v>
      </c>
      <c r="L237" s="122">
        <f t="shared" si="52"/>
        <v>4</v>
      </c>
      <c r="M237" s="121">
        <v>2</v>
      </c>
      <c r="N237" s="121">
        <v>4</v>
      </c>
      <c r="O237" s="116"/>
      <c r="P237" s="122">
        <f t="shared" si="53"/>
        <v>4</v>
      </c>
      <c r="Q237" s="123">
        <f t="shared" si="54"/>
        <v>10.666666666666666</v>
      </c>
    </row>
    <row r="238" spans="1:17" ht="16.5">
      <c r="A238" s="451"/>
      <c r="B238" s="124" t="s">
        <v>577</v>
      </c>
      <c r="C238" s="125"/>
      <c r="D238" s="126" t="str">
        <f t="shared" si="50"/>
        <v>Pieza de 2inX4inX2_Pies</v>
      </c>
      <c r="E238" s="127" t="s">
        <v>137</v>
      </c>
      <c r="F238" s="128">
        <v>4</v>
      </c>
      <c r="G238" s="124"/>
      <c r="H238" s="129">
        <v>1.5</v>
      </c>
      <c r="I238" s="129">
        <v>3.5</v>
      </c>
      <c r="J238" s="129">
        <v>17.25</v>
      </c>
      <c r="K238" s="129">
        <f t="shared" si="51"/>
        <v>24</v>
      </c>
      <c r="L238" s="130">
        <f t="shared" si="52"/>
        <v>2</v>
      </c>
      <c r="M238" s="129">
        <v>2</v>
      </c>
      <c r="N238" s="129">
        <v>4</v>
      </c>
      <c r="O238" s="124"/>
      <c r="P238" s="130">
        <f t="shared" si="53"/>
        <v>2</v>
      </c>
      <c r="Q238" s="131">
        <f t="shared" si="54"/>
        <v>5.333333333333333</v>
      </c>
    </row>
    <row r="239" spans="1:17" ht="16.5">
      <c r="A239" s="451"/>
      <c r="B239" s="124" t="s">
        <v>578</v>
      </c>
      <c r="C239" s="125"/>
      <c r="D239" s="126" t="str">
        <f t="shared" si="50"/>
        <v>Pieza de 2inX4inX3_Pies</v>
      </c>
      <c r="E239" s="127" t="s">
        <v>137</v>
      </c>
      <c r="F239" s="128">
        <v>1</v>
      </c>
      <c r="G239" s="124"/>
      <c r="H239" s="129">
        <v>1.5</v>
      </c>
      <c r="I239" s="129">
        <v>3.5</v>
      </c>
      <c r="J239" s="129">
        <v>30.5</v>
      </c>
      <c r="K239" s="129">
        <f t="shared" si="51"/>
        <v>36</v>
      </c>
      <c r="L239" s="130">
        <f t="shared" si="52"/>
        <v>3</v>
      </c>
      <c r="M239" s="129">
        <v>2</v>
      </c>
      <c r="N239" s="129">
        <v>4</v>
      </c>
      <c r="O239" s="124"/>
      <c r="P239" s="130">
        <f t="shared" si="53"/>
        <v>3</v>
      </c>
      <c r="Q239" s="131">
        <f t="shared" si="54"/>
        <v>2</v>
      </c>
    </row>
    <row r="240" spans="1:17" ht="16.5">
      <c r="A240" s="451"/>
      <c r="B240" s="124" t="s">
        <v>579</v>
      </c>
      <c r="C240" s="125"/>
      <c r="D240" s="126" t="str">
        <f t="shared" si="50"/>
        <v>Pieza de 2inX4inX8_Pies</v>
      </c>
      <c r="E240" s="127" t="s">
        <v>137</v>
      </c>
      <c r="F240" s="128">
        <v>2</v>
      </c>
      <c r="G240" s="124"/>
      <c r="H240" s="129">
        <v>1.5</v>
      </c>
      <c r="I240" s="129">
        <v>3.5</v>
      </c>
      <c r="J240" s="129">
        <v>96</v>
      </c>
      <c r="K240" s="129">
        <f t="shared" si="51"/>
        <v>96</v>
      </c>
      <c r="L240" s="130">
        <f t="shared" si="52"/>
        <v>8</v>
      </c>
      <c r="M240" s="129">
        <v>2</v>
      </c>
      <c r="N240" s="129">
        <v>4</v>
      </c>
      <c r="O240" s="124"/>
      <c r="P240" s="130">
        <f t="shared" si="53"/>
        <v>8</v>
      </c>
      <c r="Q240" s="131">
        <f t="shared" si="54"/>
        <v>10.666666666666666</v>
      </c>
    </row>
    <row r="241" spans="1:17" ht="17.25" thickBot="1">
      <c r="A241" s="465"/>
      <c r="B241" s="151" t="s">
        <v>580</v>
      </c>
      <c r="C241" s="152"/>
      <c r="D241" s="153" t="str">
        <f t="shared" si="50"/>
        <v>Pieza de 2inX4inX1_Pies</v>
      </c>
      <c r="E241" s="154" t="s">
        <v>137</v>
      </c>
      <c r="F241" s="155">
        <v>2</v>
      </c>
      <c r="G241" s="151"/>
      <c r="H241" s="156">
        <v>1.5</v>
      </c>
      <c r="I241" s="156">
        <v>3.5</v>
      </c>
      <c r="J241" s="156">
        <v>10.54</v>
      </c>
      <c r="K241" s="156">
        <f t="shared" si="51"/>
        <v>12</v>
      </c>
      <c r="L241" s="157">
        <f t="shared" si="52"/>
        <v>1</v>
      </c>
      <c r="M241" s="156">
        <v>2</v>
      </c>
      <c r="N241" s="156">
        <v>4</v>
      </c>
      <c r="O241" s="151"/>
      <c r="P241" s="157">
        <f t="shared" si="53"/>
        <v>1</v>
      </c>
      <c r="Q241" s="158">
        <f t="shared" si="54"/>
        <v>1.3333333333333333</v>
      </c>
    </row>
    <row r="242" spans="1:17" ht="16.5">
      <c r="A242" s="450" t="s">
        <v>34</v>
      </c>
      <c r="B242" s="116" t="s">
        <v>593</v>
      </c>
      <c r="C242" s="117"/>
      <c r="D242" s="118" t="str">
        <f>+IF(_xlfn.NUMBERVALUE(O242)=0,CONCATENATE("Pieza de ",M242,"inX",N242,"inX",P242,"_Pies"),CONCATENATE("Rollizo de ",O242,"''ØX",P242,"_Pies"))</f>
        <v>Pieza de 2inX4inX11_Pies</v>
      </c>
      <c r="E242" s="119" t="s">
        <v>137</v>
      </c>
      <c r="F242" s="120">
        <v>2</v>
      </c>
      <c r="G242" s="121">
        <v>0</v>
      </c>
      <c r="H242" s="121">
        <v>1.5</v>
      </c>
      <c r="I242" s="121">
        <v>3.5</v>
      </c>
      <c r="J242" s="121">
        <v>130.31</v>
      </c>
      <c r="K242" s="121">
        <f>+L242*12</f>
        <v>132</v>
      </c>
      <c r="L242" s="122">
        <f>ROUNDUP(J242/12,0)</f>
        <v>11</v>
      </c>
      <c r="M242" s="121">
        <v>2</v>
      </c>
      <c r="N242" s="121">
        <v>4</v>
      </c>
      <c r="O242" s="121">
        <v>0</v>
      </c>
      <c r="P242" s="122">
        <f>+L242</f>
        <v>11</v>
      </c>
      <c r="Q242" s="123">
        <f>F242*M242*N242*P242/12</f>
        <v>14.666666666666666</v>
      </c>
    </row>
    <row r="243" spans="1:17" ht="16.5">
      <c r="A243" s="451"/>
      <c r="B243" s="124" t="s">
        <v>594</v>
      </c>
      <c r="C243" s="125"/>
      <c r="D243" s="126" t="str">
        <f>+IF(_xlfn.NUMBERVALUE(O243)=0,CONCATENATE("Pieza de ",M243,"inX",N243,"inX",P243,"_Pies"),CONCATENATE("Rollizo de ",O243,"''ØX",P243,"_Pies"))</f>
        <v>Pieza de 2inX4inX9_Pies</v>
      </c>
      <c r="E243" s="127" t="s">
        <v>137</v>
      </c>
      <c r="F243" s="128">
        <v>9</v>
      </c>
      <c r="G243" s="129"/>
      <c r="H243" s="129">
        <v>1.5</v>
      </c>
      <c r="I243" s="129">
        <v>3.5</v>
      </c>
      <c r="J243" s="129">
        <v>103.67</v>
      </c>
      <c r="K243" s="129">
        <f>+L243*12</f>
        <v>108</v>
      </c>
      <c r="L243" s="130">
        <f>ROUNDUP(J243/12,0)</f>
        <v>9</v>
      </c>
      <c r="M243" s="129">
        <v>2</v>
      </c>
      <c r="N243" s="129">
        <v>4</v>
      </c>
      <c r="O243" s="129"/>
      <c r="P243" s="130">
        <f>+L243</f>
        <v>9</v>
      </c>
      <c r="Q243" s="131">
        <f>F243*M243*N243*P243/12</f>
        <v>54</v>
      </c>
    </row>
    <row r="244" spans="1:17" ht="16.5">
      <c r="A244" s="451"/>
      <c r="B244" s="124" t="s">
        <v>391</v>
      </c>
      <c r="C244" s="125"/>
      <c r="D244" s="126" t="str">
        <f t="shared" ref="D244:D248" si="55">+IF(_xlfn.NUMBERVALUE(O244)=0,CONCATENATE("Pieza de ",M244,"inX",N244,"inX",P244,"_Pies"),CONCATENATE("Rollizo de ",O244,"''ØX",P244,"_Pies"))</f>
        <v>Pieza de 2inX4inX10_Pies</v>
      </c>
      <c r="E244" s="127" t="s">
        <v>137</v>
      </c>
      <c r="F244" s="128">
        <v>19</v>
      </c>
      <c r="G244" s="129"/>
      <c r="H244" s="129">
        <v>1.5</v>
      </c>
      <c r="I244" s="129">
        <v>3.5</v>
      </c>
      <c r="J244" s="129">
        <v>120</v>
      </c>
      <c r="K244" s="129">
        <f t="shared" ref="K244:K248" si="56">+L244*12</f>
        <v>120</v>
      </c>
      <c r="L244" s="130">
        <f t="shared" ref="L244:L248" si="57">ROUNDUP(J244/12,0)</f>
        <v>10</v>
      </c>
      <c r="M244" s="129">
        <v>2</v>
      </c>
      <c r="N244" s="129">
        <v>4</v>
      </c>
      <c r="O244" s="129"/>
      <c r="P244" s="130">
        <f t="shared" ref="P244:P248" si="58">+L244</f>
        <v>10</v>
      </c>
      <c r="Q244" s="131">
        <f t="shared" ref="Q244:Q248" si="59">F244*M244*N244*P244/12</f>
        <v>126.66666666666667</v>
      </c>
    </row>
    <row r="245" spans="1:17" ht="16.5">
      <c r="A245" s="451"/>
      <c r="B245" s="124" t="s">
        <v>601</v>
      </c>
      <c r="C245" s="125"/>
      <c r="D245" s="126" t="str">
        <f t="shared" si="55"/>
        <v>Pieza de 2inX4inX3_Pies</v>
      </c>
      <c r="E245" s="127" t="s">
        <v>137</v>
      </c>
      <c r="F245" s="128">
        <v>12</v>
      </c>
      <c r="G245" s="129"/>
      <c r="H245" s="129">
        <v>1.5</v>
      </c>
      <c r="I245" s="129">
        <v>3.5</v>
      </c>
      <c r="J245" s="129">
        <v>24.8</v>
      </c>
      <c r="K245" s="129">
        <f t="shared" si="56"/>
        <v>36</v>
      </c>
      <c r="L245" s="130">
        <f t="shared" si="57"/>
        <v>3</v>
      </c>
      <c r="M245" s="129">
        <v>2</v>
      </c>
      <c r="N245" s="129">
        <v>4</v>
      </c>
      <c r="O245" s="129"/>
      <c r="P245" s="130">
        <f t="shared" si="58"/>
        <v>3</v>
      </c>
      <c r="Q245" s="131">
        <f t="shared" si="59"/>
        <v>24</v>
      </c>
    </row>
    <row r="246" spans="1:17" ht="16.5">
      <c r="A246" s="451"/>
      <c r="B246" s="124" t="s">
        <v>602</v>
      </c>
      <c r="C246" s="125"/>
      <c r="D246" s="126" t="str">
        <f t="shared" si="55"/>
        <v>Pieza de 2inX4inX3_Pies</v>
      </c>
      <c r="E246" s="127" t="s">
        <v>137</v>
      </c>
      <c r="F246" s="128">
        <v>4</v>
      </c>
      <c r="G246" s="129"/>
      <c r="H246" s="129">
        <v>1.5</v>
      </c>
      <c r="I246" s="129">
        <v>3.5</v>
      </c>
      <c r="J246" s="129">
        <v>27.95</v>
      </c>
      <c r="K246" s="129">
        <f t="shared" si="56"/>
        <v>36</v>
      </c>
      <c r="L246" s="130">
        <f t="shared" si="57"/>
        <v>3</v>
      </c>
      <c r="M246" s="129">
        <v>2</v>
      </c>
      <c r="N246" s="129">
        <v>4</v>
      </c>
      <c r="O246" s="129"/>
      <c r="P246" s="130">
        <f t="shared" si="58"/>
        <v>3</v>
      </c>
      <c r="Q246" s="131">
        <f t="shared" si="59"/>
        <v>8</v>
      </c>
    </row>
    <row r="247" spans="1:17" ht="16.5">
      <c r="A247" s="451"/>
      <c r="B247" s="124" t="s">
        <v>629</v>
      </c>
      <c r="C247" s="125"/>
      <c r="D247" s="126" t="str">
        <f t="shared" si="55"/>
        <v>Pieza de 2inX4inX3_Pies</v>
      </c>
      <c r="E247" s="127" t="s">
        <v>137</v>
      </c>
      <c r="F247" s="128">
        <v>8</v>
      </c>
      <c r="G247" s="129"/>
      <c r="H247" s="129">
        <v>1.5</v>
      </c>
      <c r="I247" s="129">
        <v>3.5</v>
      </c>
      <c r="J247" s="129">
        <v>29.92</v>
      </c>
      <c r="K247" s="129">
        <f t="shared" si="56"/>
        <v>36</v>
      </c>
      <c r="L247" s="130">
        <f t="shared" si="57"/>
        <v>3</v>
      </c>
      <c r="M247" s="129">
        <v>2</v>
      </c>
      <c r="N247" s="129">
        <v>4</v>
      </c>
      <c r="O247" s="129"/>
      <c r="P247" s="130">
        <f t="shared" si="58"/>
        <v>3</v>
      </c>
      <c r="Q247" s="131">
        <f t="shared" si="59"/>
        <v>16</v>
      </c>
    </row>
    <row r="248" spans="1:17" ht="16.5">
      <c r="A248" s="451"/>
      <c r="B248" s="124" t="s">
        <v>630</v>
      </c>
      <c r="C248" s="125"/>
      <c r="D248" s="126" t="str">
        <f t="shared" si="55"/>
        <v>Pieza de 2inX4inX3_Pies</v>
      </c>
      <c r="E248" s="127" t="s">
        <v>137</v>
      </c>
      <c r="F248" s="128">
        <v>4</v>
      </c>
      <c r="G248" s="129"/>
      <c r="H248" s="129">
        <v>1.5</v>
      </c>
      <c r="I248" s="129">
        <v>3.5</v>
      </c>
      <c r="J248" s="129">
        <v>25.2</v>
      </c>
      <c r="K248" s="129">
        <f t="shared" si="56"/>
        <v>36</v>
      </c>
      <c r="L248" s="130">
        <f t="shared" si="57"/>
        <v>3</v>
      </c>
      <c r="M248" s="129">
        <v>2</v>
      </c>
      <c r="N248" s="129">
        <v>4</v>
      </c>
      <c r="O248" s="129"/>
      <c r="P248" s="130">
        <f t="shared" si="58"/>
        <v>3</v>
      </c>
      <c r="Q248" s="131">
        <f t="shared" si="59"/>
        <v>8</v>
      </c>
    </row>
    <row r="249" spans="1:17" ht="16.5">
      <c r="A249" s="451"/>
      <c r="B249" s="124" t="s">
        <v>631</v>
      </c>
      <c r="C249" s="125"/>
      <c r="D249" s="126" t="str">
        <f>+IF(_xlfn.NUMBERVALUE(O249)=0,CONCATENATE("Pieza de ",M249,"inX",N249,"inX",P249,"_Pies"),CONCATENATE("Rollizo de ",O249,"''ØX",P249,"_Pies"))</f>
        <v>Pieza de 2inX4inX1_Pies</v>
      </c>
      <c r="E249" s="127" t="s">
        <v>137</v>
      </c>
      <c r="F249" s="128">
        <v>4</v>
      </c>
      <c r="G249" s="129"/>
      <c r="H249" s="129">
        <v>1.5</v>
      </c>
      <c r="I249" s="129">
        <v>3.5</v>
      </c>
      <c r="J249" s="129">
        <v>12</v>
      </c>
      <c r="K249" s="129">
        <f>+L249*12</f>
        <v>12</v>
      </c>
      <c r="L249" s="130">
        <f>ROUNDUP(J249/12,0)</f>
        <v>1</v>
      </c>
      <c r="M249" s="129">
        <v>2</v>
      </c>
      <c r="N249" s="129">
        <v>4</v>
      </c>
      <c r="O249" s="129"/>
      <c r="P249" s="130">
        <f>+L249</f>
        <v>1</v>
      </c>
      <c r="Q249" s="131">
        <f>F249*M249*N249*P249/12</f>
        <v>2.6666666666666665</v>
      </c>
    </row>
    <row r="250" spans="1:17" ht="16.5">
      <c r="A250" s="451"/>
      <c r="B250" s="124" t="s">
        <v>644</v>
      </c>
      <c r="C250" s="125"/>
      <c r="D250" s="126" t="str">
        <f>+IF(_xlfn.NUMBERVALUE(O250)=0,CONCATENATE("Pieza de ",M250,"inX",N250,"inX",P250,"_Pies"),CONCATENATE("Rollizo de ",O250,"''ØX",P250,"_Pies"))</f>
        <v>Pieza de 2inX4inX5_Pies</v>
      </c>
      <c r="E250" s="127" t="s">
        <v>137</v>
      </c>
      <c r="F250" s="128">
        <v>3</v>
      </c>
      <c r="G250" s="129"/>
      <c r="H250" s="129">
        <v>1.5</v>
      </c>
      <c r="I250" s="129">
        <v>3.5</v>
      </c>
      <c r="J250" s="129">
        <v>50.79</v>
      </c>
      <c r="K250" s="129">
        <f>+L250*12</f>
        <v>60</v>
      </c>
      <c r="L250" s="130">
        <f>ROUNDUP(J250/12,0)</f>
        <v>5</v>
      </c>
      <c r="M250" s="129">
        <v>2</v>
      </c>
      <c r="N250" s="129">
        <v>4</v>
      </c>
      <c r="O250" s="129"/>
      <c r="P250" s="130">
        <f>+L250</f>
        <v>5</v>
      </c>
      <c r="Q250" s="131">
        <f>F250*M250*N250*P250/12</f>
        <v>10</v>
      </c>
    </row>
    <row r="251" spans="1:17" ht="17.25" thickBot="1">
      <c r="A251" s="452"/>
      <c r="B251" s="133" t="s">
        <v>645</v>
      </c>
      <c r="C251" s="134"/>
      <c r="D251" s="135" t="str">
        <f>+IF(_xlfn.NUMBERVALUE(O251)=0,CONCATENATE("Pieza de ",M251,"inX",N251,"inX",P251,"_Pies"),CONCATENATE("Rollizo de ",O251,"''ØX",P251,"_Pies"))</f>
        <v>Pieza de 2inX4inX3_Pies</v>
      </c>
      <c r="E251" s="136" t="s">
        <v>137</v>
      </c>
      <c r="F251" s="137">
        <v>4</v>
      </c>
      <c r="G251" s="138"/>
      <c r="H251" s="138">
        <v>1.5</v>
      </c>
      <c r="I251" s="138">
        <v>3.5</v>
      </c>
      <c r="J251" s="138">
        <v>35</v>
      </c>
      <c r="K251" s="138">
        <f>+L251*12</f>
        <v>36</v>
      </c>
      <c r="L251" s="139">
        <f>ROUNDUP(J251/12,0)</f>
        <v>3</v>
      </c>
      <c r="M251" s="138">
        <v>2</v>
      </c>
      <c r="N251" s="138">
        <v>4</v>
      </c>
      <c r="O251" s="138"/>
      <c r="P251" s="139">
        <f>+L251</f>
        <v>3</v>
      </c>
      <c r="Q251" s="140">
        <f>F251*M251*N251*P251/12</f>
        <v>8</v>
      </c>
    </row>
    <row r="252" spans="1:17" ht="16.5">
      <c r="A252" s="435" t="s">
        <v>12</v>
      </c>
      <c r="B252" s="116" t="s">
        <v>593</v>
      </c>
      <c r="C252" s="117"/>
      <c r="D252" s="118" t="str">
        <f>+IF(_xlfn.NUMBERVALUE(O252)=0,CONCATENATE("Pieza de ",M252,"inX",N252,"inX",P252,"_Pies"),CONCATENATE("Rollizo de ",O252,"''ØX",P252,"_Pies"))</f>
        <v>Pieza de 2inX4inX9_Pies</v>
      </c>
      <c r="E252" s="119" t="s">
        <v>137</v>
      </c>
      <c r="F252" s="120">
        <v>6</v>
      </c>
      <c r="G252" s="121">
        <v>0</v>
      </c>
      <c r="H252" s="121">
        <v>1.5</v>
      </c>
      <c r="I252" s="121">
        <v>3.5</v>
      </c>
      <c r="J252" s="121">
        <v>96.06</v>
      </c>
      <c r="K252" s="121">
        <f>+L252*12</f>
        <v>108</v>
      </c>
      <c r="L252" s="122">
        <f>ROUNDUP(J252/12,0)</f>
        <v>9</v>
      </c>
      <c r="M252" s="121">
        <v>2</v>
      </c>
      <c r="N252" s="121">
        <v>4</v>
      </c>
      <c r="O252" s="121">
        <v>0</v>
      </c>
      <c r="P252" s="122">
        <f>+L252</f>
        <v>9</v>
      </c>
      <c r="Q252" s="123">
        <f>F252*M252*N252*P252/12</f>
        <v>36</v>
      </c>
    </row>
    <row r="253" spans="1:17" ht="16.5">
      <c r="A253" s="436"/>
      <c r="B253" s="124" t="s">
        <v>391</v>
      </c>
      <c r="C253" s="125"/>
      <c r="D253" s="126" t="str">
        <f>+IF(_xlfn.NUMBERVALUE(O253)=0,CONCATENATE("Pieza de ",M253,"inX",N253,"inX",P253,"_Pies"),CONCATENATE("Rollizo de ",O253,"''ØX",P253,"_Pies"))</f>
        <v>Pieza de 2inX4inX8_Pies</v>
      </c>
      <c r="E253" s="127" t="s">
        <v>137</v>
      </c>
      <c r="F253" s="128">
        <v>9</v>
      </c>
      <c r="G253" s="129"/>
      <c r="H253" s="129">
        <v>1.5</v>
      </c>
      <c r="I253" s="129">
        <v>3.5</v>
      </c>
      <c r="J253" s="129">
        <v>96</v>
      </c>
      <c r="K253" s="129">
        <f>+L253*12</f>
        <v>96</v>
      </c>
      <c r="L253" s="130">
        <f>ROUNDUP(J253/12,0)</f>
        <v>8</v>
      </c>
      <c r="M253" s="129">
        <v>2</v>
      </c>
      <c r="N253" s="129">
        <v>4</v>
      </c>
      <c r="O253" s="129"/>
      <c r="P253" s="130">
        <f>+L253</f>
        <v>8</v>
      </c>
      <c r="Q253" s="131">
        <f>F253*M253*N253*P253/12</f>
        <v>48</v>
      </c>
    </row>
    <row r="254" spans="1:17" ht="16.5">
      <c r="A254" s="436"/>
      <c r="B254" s="124" t="s">
        <v>601</v>
      </c>
      <c r="C254" s="125"/>
      <c r="D254" s="126" t="str">
        <f t="shared" ref="D254:D309" si="60">+IF(_xlfn.NUMBERVALUE(O254)=0,CONCATENATE("Pieza de ",M254,"inX",N254,"inX",P254,"_Pies"),CONCATENATE("Rollizo de ",O254,"''ØX",P254,"_Pies"))</f>
        <v>Pieza de 2inX4inX3_Pies</v>
      </c>
      <c r="E254" s="127" t="s">
        <v>137</v>
      </c>
      <c r="F254" s="128">
        <v>8</v>
      </c>
      <c r="G254" s="129"/>
      <c r="H254" s="129">
        <v>1.5</v>
      </c>
      <c r="I254" s="129">
        <v>3.5</v>
      </c>
      <c r="J254" s="129">
        <v>24.8</v>
      </c>
      <c r="K254" s="129">
        <f t="shared" ref="K254:K309" si="61">+L254*12</f>
        <v>36</v>
      </c>
      <c r="L254" s="130">
        <f t="shared" ref="L254:L309" si="62">ROUNDUP(J254/12,0)</f>
        <v>3</v>
      </c>
      <c r="M254" s="129">
        <v>2</v>
      </c>
      <c r="N254" s="129">
        <v>4</v>
      </c>
      <c r="O254" s="129"/>
      <c r="P254" s="130">
        <f t="shared" ref="P254:P309" si="63">+L254</f>
        <v>3</v>
      </c>
      <c r="Q254" s="131">
        <f t="shared" ref="Q254:Q309" si="64">F254*M254*N254*P254/12</f>
        <v>16</v>
      </c>
    </row>
    <row r="255" spans="1:17" ht="17.25" thickBot="1">
      <c r="A255" s="436"/>
      <c r="B255" s="151" t="s">
        <v>602</v>
      </c>
      <c r="C255" s="152"/>
      <c r="D255" s="153" t="str">
        <f t="shared" si="60"/>
        <v>Pieza de 2inX4inX3_Pies</v>
      </c>
      <c r="E255" s="154" t="s">
        <v>137</v>
      </c>
      <c r="F255" s="155">
        <v>16</v>
      </c>
      <c r="G255" s="156"/>
      <c r="H255" s="156">
        <v>1.5</v>
      </c>
      <c r="I255" s="156">
        <v>3.5</v>
      </c>
      <c r="J255" s="156">
        <v>29.92</v>
      </c>
      <c r="K255" s="156">
        <f t="shared" si="61"/>
        <v>36</v>
      </c>
      <c r="L255" s="157">
        <f t="shared" si="62"/>
        <v>3</v>
      </c>
      <c r="M255" s="156">
        <v>2</v>
      </c>
      <c r="N255" s="156">
        <v>4</v>
      </c>
      <c r="O255" s="156"/>
      <c r="P255" s="157">
        <f t="shared" si="63"/>
        <v>3</v>
      </c>
      <c r="Q255" s="158">
        <f t="shared" si="64"/>
        <v>32</v>
      </c>
    </row>
    <row r="256" spans="1:17" ht="16.5">
      <c r="A256" s="450" t="s">
        <v>646</v>
      </c>
      <c r="B256" s="116" t="s">
        <v>562</v>
      </c>
      <c r="C256" s="117"/>
      <c r="D256" s="118" t="str">
        <f t="shared" si="60"/>
        <v>Pieza de 2inX4inX9_Pies</v>
      </c>
      <c r="E256" s="119" t="s">
        <v>137</v>
      </c>
      <c r="F256" s="120">
        <v>9</v>
      </c>
      <c r="G256" s="121">
        <v>0</v>
      </c>
      <c r="H256" s="121">
        <v>1.5</v>
      </c>
      <c r="I256" s="121">
        <v>3.5</v>
      </c>
      <c r="J256" s="121">
        <v>103.67</v>
      </c>
      <c r="K256" s="121">
        <f t="shared" si="61"/>
        <v>108</v>
      </c>
      <c r="L256" s="122">
        <f t="shared" si="62"/>
        <v>9</v>
      </c>
      <c r="M256" s="121">
        <v>2</v>
      </c>
      <c r="N256" s="121">
        <v>4</v>
      </c>
      <c r="O256" s="121">
        <v>0</v>
      </c>
      <c r="P256" s="122">
        <f t="shared" si="63"/>
        <v>9</v>
      </c>
      <c r="Q256" s="123">
        <f t="shared" si="64"/>
        <v>54</v>
      </c>
    </row>
    <row r="257" spans="1:17" ht="16.5">
      <c r="A257" s="451"/>
      <c r="B257" s="124" t="s">
        <v>632</v>
      </c>
      <c r="C257" s="125"/>
      <c r="D257" s="126" t="str">
        <f t="shared" si="60"/>
        <v>Pieza de 2inX4inX8_Pies</v>
      </c>
      <c r="E257" s="127" t="s">
        <v>137</v>
      </c>
      <c r="F257" s="128">
        <v>17</v>
      </c>
      <c r="G257" s="129"/>
      <c r="H257" s="129">
        <v>1.5</v>
      </c>
      <c r="I257" s="129">
        <v>3.5</v>
      </c>
      <c r="J257" s="129">
        <v>96</v>
      </c>
      <c r="K257" s="129">
        <f t="shared" si="61"/>
        <v>96</v>
      </c>
      <c r="L257" s="130">
        <f t="shared" si="62"/>
        <v>8</v>
      </c>
      <c r="M257" s="129">
        <v>2</v>
      </c>
      <c r="N257" s="129">
        <v>4</v>
      </c>
      <c r="O257" s="129"/>
      <c r="P257" s="130">
        <f t="shared" si="63"/>
        <v>8</v>
      </c>
      <c r="Q257" s="131">
        <f t="shared" si="64"/>
        <v>90.666666666666671</v>
      </c>
    </row>
    <row r="258" spans="1:17" ht="16.5">
      <c r="A258" s="451"/>
      <c r="B258" s="124" t="s">
        <v>633</v>
      </c>
      <c r="C258" s="125"/>
      <c r="D258" s="126" t="str">
        <f t="shared" si="60"/>
        <v>Pieza de 2inX4inX11_Pies</v>
      </c>
      <c r="E258" s="127" t="s">
        <v>137</v>
      </c>
      <c r="F258" s="128">
        <v>3</v>
      </c>
      <c r="G258" s="129"/>
      <c r="H258" s="129">
        <v>1.5</v>
      </c>
      <c r="I258" s="129">
        <v>3.5</v>
      </c>
      <c r="J258" s="129">
        <v>120.87</v>
      </c>
      <c r="K258" s="129">
        <f t="shared" si="61"/>
        <v>132</v>
      </c>
      <c r="L258" s="130">
        <f t="shared" si="62"/>
        <v>11</v>
      </c>
      <c r="M258" s="129">
        <v>2</v>
      </c>
      <c r="N258" s="129">
        <v>4</v>
      </c>
      <c r="O258" s="129"/>
      <c r="P258" s="130">
        <f t="shared" si="63"/>
        <v>11</v>
      </c>
      <c r="Q258" s="131">
        <f t="shared" si="64"/>
        <v>22</v>
      </c>
    </row>
    <row r="259" spans="1:17" ht="16.5">
      <c r="A259" s="451"/>
      <c r="B259" s="124" t="s">
        <v>601</v>
      </c>
      <c r="C259" s="125"/>
      <c r="D259" s="126" t="str">
        <f t="shared" si="60"/>
        <v>Pieza de 2inX4inX11_Pies</v>
      </c>
      <c r="E259" s="127" t="s">
        <v>137</v>
      </c>
      <c r="F259" s="128">
        <v>3</v>
      </c>
      <c r="G259" s="129"/>
      <c r="H259" s="129">
        <v>1.5</v>
      </c>
      <c r="I259" s="129">
        <v>3.5</v>
      </c>
      <c r="J259" s="129">
        <v>130.30000000000001</v>
      </c>
      <c r="K259" s="129">
        <f t="shared" si="61"/>
        <v>132</v>
      </c>
      <c r="L259" s="130">
        <f t="shared" si="62"/>
        <v>11</v>
      </c>
      <c r="M259" s="129">
        <v>2</v>
      </c>
      <c r="N259" s="129">
        <v>4</v>
      </c>
      <c r="O259" s="129"/>
      <c r="P259" s="130">
        <f t="shared" si="63"/>
        <v>11</v>
      </c>
      <c r="Q259" s="131">
        <f t="shared" si="64"/>
        <v>22</v>
      </c>
    </row>
    <row r="260" spans="1:17" ht="16.5">
      <c r="A260" s="451"/>
      <c r="B260" s="124" t="s">
        <v>602</v>
      </c>
      <c r="C260" s="125"/>
      <c r="D260" s="126" t="str">
        <f t="shared" si="60"/>
        <v>Pieza de 2inX4inX11_Pies</v>
      </c>
      <c r="E260" s="127" t="s">
        <v>137</v>
      </c>
      <c r="F260" s="128">
        <v>3</v>
      </c>
      <c r="G260" s="129"/>
      <c r="H260" s="129">
        <v>1.5</v>
      </c>
      <c r="I260" s="129">
        <v>3.5</v>
      </c>
      <c r="J260" s="129">
        <v>122.84</v>
      </c>
      <c r="K260" s="129">
        <f t="shared" si="61"/>
        <v>132</v>
      </c>
      <c r="L260" s="130">
        <f t="shared" si="62"/>
        <v>11</v>
      </c>
      <c r="M260" s="129">
        <v>2</v>
      </c>
      <c r="N260" s="129">
        <v>4</v>
      </c>
      <c r="O260" s="129"/>
      <c r="P260" s="130">
        <f t="shared" si="63"/>
        <v>11</v>
      </c>
      <c r="Q260" s="131">
        <f t="shared" si="64"/>
        <v>22</v>
      </c>
    </row>
    <row r="261" spans="1:17" ht="16.5">
      <c r="A261" s="451"/>
      <c r="B261" s="124" t="s">
        <v>629</v>
      </c>
      <c r="C261" s="125"/>
      <c r="D261" s="126" t="str">
        <f t="shared" si="60"/>
        <v>Pieza de 2inX4inX2_Pies</v>
      </c>
      <c r="E261" s="127" t="s">
        <v>137</v>
      </c>
      <c r="F261" s="128">
        <v>12</v>
      </c>
      <c r="G261" s="129"/>
      <c r="H261" s="129">
        <v>1.5</v>
      </c>
      <c r="I261" s="129">
        <v>3.5</v>
      </c>
      <c r="J261" s="129">
        <v>23.23</v>
      </c>
      <c r="K261" s="129">
        <f t="shared" si="61"/>
        <v>24</v>
      </c>
      <c r="L261" s="130">
        <f t="shared" si="62"/>
        <v>2</v>
      </c>
      <c r="M261" s="129">
        <v>2</v>
      </c>
      <c r="N261" s="129">
        <v>4</v>
      </c>
      <c r="O261" s="129"/>
      <c r="P261" s="130">
        <f t="shared" si="63"/>
        <v>2</v>
      </c>
      <c r="Q261" s="131">
        <f t="shared" si="64"/>
        <v>16</v>
      </c>
    </row>
    <row r="262" spans="1:17" ht="16.5">
      <c r="A262" s="451"/>
      <c r="B262" s="124" t="s">
        <v>630</v>
      </c>
      <c r="C262" s="125"/>
      <c r="D262" s="126" t="str">
        <f t="shared" si="60"/>
        <v>Pieza de 2inX4inX3_Pies</v>
      </c>
      <c r="E262" s="127" t="s">
        <v>137</v>
      </c>
      <c r="F262" s="128">
        <v>4</v>
      </c>
      <c r="G262" s="129"/>
      <c r="H262" s="129">
        <v>1.5</v>
      </c>
      <c r="I262" s="129">
        <v>3.5</v>
      </c>
      <c r="J262" s="129">
        <v>29.92</v>
      </c>
      <c r="K262" s="129">
        <f t="shared" si="61"/>
        <v>36</v>
      </c>
      <c r="L262" s="130">
        <f t="shared" si="62"/>
        <v>3</v>
      </c>
      <c r="M262" s="129">
        <v>2</v>
      </c>
      <c r="N262" s="129">
        <v>4</v>
      </c>
      <c r="O262" s="129"/>
      <c r="P262" s="130">
        <f t="shared" si="63"/>
        <v>3</v>
      </c>
      <c r="Q262" s="131">
        <f t="shared" si="64"/>
        <v>8</v>
      </c>
    </row>
    <row r="263" spans="1:17" ht="16.5">
      <c r="A263" s="451"/>
      <c r="B263" s="124" t="s">
        <v>631</v>
      </c>
      <c r="C263" s="125"/>
      <c r="D263" s="126" t="str">
        <f t="shared" si="60"/>
        <v>Pieza de 2inX4inX6_Pies</v>
      </c>
      <c r="E263" s="127" t="s">
        <v>137</v>
      </c>
      <c r="F263" s="128">
        <v>8</v>
      </c>
      <c r="G263" s="129"/>
      <c r="H263" s="129">
        <v>1.5</v>
      </c>
      <c r="I263" s="129">
        <v>3.5</v>
      </c>
      <c r="J263" s="129">
        <v>62.2</v>
      </c>
      <c r="K263" s="129">
        <f t="shared" si="61"/>
        <v>72</v>
      </c>
      <c r="L263" s="130">
        <f t="shared" si="62"/>
        <v>6</v>
      </c>
      <c r="M263" s="129">
        <v>2</v>
      </c>
      <c r="N263" s="129">
        <v>4</v>
      </c>
      <c r="O263" s="129"/>
      <c r="P263" s="130">
        <f t="shared" si="63"/>
        <v>6</v>
      </c>
      <c r="Q263" s="131">
        <f t="shared" si="64"/>
        <v>32</v>
      </c>
    </row>
    <row r="264" spans="1:17" ht="16.5">
      <c r="A264" s="451"/>
      <c r="B264" s="124" t="s">
        <v>644</v>
      </c>
      <c r="C264" s="125"/>
      <c r="D264" s="126" t="str">
        <f t="shared" si="60"/>
        <v>Pieza de 2inX4inX2_Pies</v>
      </c>
      <c r="E264" s="127" t="s">
        <v>137</v>
      </c>
      <c r="F264" s="128">
        <v>4</v>
      </c>
      <c r="G264" s="129"/>
      <c r="H264" s="129">
        <v>1.5</v>
      </c>
      <c r="I264" s="129">
        <v>3.5</v>
      </c>
      <c r="J264" s="129">
        <v>19.68</v>
      </c>
      <c r="K264" s="129">
        <f t="shared" si="61"/>
        <v>24</v>
      </c>
      <c r="L264" s="130">
        <f t="shared" si="62"/>
        <v>2</v>
      </c>
      <c r="M264" s="129">
        <v>2</v>
      </c>
      <c r="N264" s="129">
        <v>4</v>
      </c>
      <c r="O264" s="129"/>
      <c r="P264" s="130">
        <f t="shared" si="63"/>
        <v>2</v>
      </c>
      <c r="Q264" s="131">
        <f t="shared" si="64"/>
        <v>5.333333333333333</v>
      </c>
    </row>
    <row r="265" spans="1:17" ht="16.5">
      <c r="A265" s="451"/>
      <c r="B265" s="124" t="s">
        <v>645</v>
      </c>
      <c r="C265" s="125"/>
      <c r="D265" s="126" t="str">
        <f t="shared" si="60"/>
        <v>Pieza de 2inX4inX3_Pies</v>
      </c>
      <c r="E265" s="127" t="s">
        <v>137</v>
      </c>
      <c r="F265" s="128">
        <v>2</v>
      </c>
      <c r="G265" s="129"/>
      <c r="H265" s="129">
        <v>1.5</v>
      </c>
      <c r="I265" s="129">
        <v>3.5</v>
      </c>
      <c r="J265" s="129">
        <v>35.43</v>
      </c>
      <c r="K265" s="129">
        <f t="shared" si="61"/>
        <v>36</v>
      </c>
      <c r="L265" s="130">
        <f t="shared" si="62"/>
        <v>3</v>
      </c>
      <c r="M265" s="129">
        <v>2</v>
      </c>
      <c r="N265" s="129">
        <v>4</v>
      </c>
      <c r="O265" s="129"/>
      <c r="P265" s="130">
        <f t="shared" si="63"/>
        <v>3</v>
      </c>
      <c r="Q265" s="131">
        <f t="shared" si="64"/>
        <v>4</v>
      </c>
    </row>
    <row r="266" spans="1:17" ht="16.5">
      <c r="A266" s="451"/>
      <c r="B266" s="124" t="s">
        <v>647</v>
      </c>
      <c r="C266" s="125"/>
      <c r="D266" s="126" t="str">
        <f t="shared" si="60"/>
        <v>Pieza de 2inX4inX14_Pies</v>
      </c>
      <c r="E266" s="127" t="s">
        <v>137</v>
      </c>
      <c r="F266" s="128">
        <v>1</v>
      </c>
      <c r="G266" s="129"/>
      <c r="H266" s="129">
        <v>1.5</v>
      </c>
      <c r="I266" s="129">
        <v>3.5</v>
      </c>
      <c r="J266" s="129">
        <v>164.17</v>
      </c>
      <c r="K266" s="129">
        <f t="shared" si="61"/>
        <v>168</v>
      </c>
      <c r="L266" s="130">
        <f t="shared" si="62"/>
        <v>14</v>
      </c>
      <c r="M266" s="129">
        <v>2</v>
      </c>
      <c r="N266" s="129">
        <v>4</v>
      </c>
      <c r="O266" s="129"/>
      <c r="P266" s="130">
        <f t="shared" si="63"/>
        <v>14</v>
      </c>
      <c r="Q266" s="131">
        <f t="shared" si="64"/>
        <v>9.3333333333333339</v>
      </c>
    </row>
    <row r="267" spans="1:17" ht="16.5">
      <c r="A267" s="451"/>
      <c r="B267" s="124" t="s">
        <v>648</v>
      </c>
      <c r="C267" s="125"/>
      <c r="D267" s="126" t="str">
        <f t="shared" si="60"/>
        <v>Pieza de 2inX4inX13_Pies</v>
      </c>
      <c r="E267" s="127" t="s">
        <v>137</v>
      </c>
      <c r="F267" s="128">
        <v>1</v>
      </c>
      <c r="G267" s="129"/>
      <c r="H267" s="129">
        <v>1.5</v>
      </c>
      <c r="I267" s="129">
        <v>3.5</v>
      </c>
      <c r="J267" s="129">
        <v>145.66999999999999</v>
      </c>
      <c r="K267" s="129">
        <f t="shared" si="61"/>
        <v>156</v>
      </c>
      <c r="L267" s="130">
        <f t="shared" si="62"/>
        <v>13</v>
      </c>
      <c r="M267" s="129">
        <v>2</v>
      </c>
      <c r="N267" s="129">
        <v>4</v>
      </c>
      <c r="O267" s="129"/>
      <c r="P267" s="130">
        <f t="shared" si="63"/>
        <v>13</v>
      </c>
      <c r="Q267" s="131">
        <f t="shared" si="64"/>
        <v>8.6666666666666661</v>
      </c>
    </row>
    <row r="268" spans="1:17" ht="16.5">
      <c r="A268" s="451"/>
      <c r="B268" s="124" t="s">
        <v>634</v>
      </c>
      <c r="C268" s="125"/>
      <c r="D268" s="126" t="str">
        <f t="shared" si="60"/>
        <v>Pieza de 2inX4inX1_Pies</v>
      </c>
      <c r="E268" s="127" t="s">
        <v>137</v>
      </c>
      <c r="F268" s="128">
        <v>2</v>
      </c>
      <c r="G268" s="129"/>
      <c r="H268" s="129">
        <v>1.5</v>
      </c>
      <c r="I268" s="129">
        <v>3.5</v>
      </c>
      <c r="J268" s="129">
        <v>3</v>
      </c>
      <c r="K268" s="129">
        <f t="shared" si="61"/>
        <v>12</v>
      </c>
      <c r="L268" s="130">
        <f t="shared" si="62"/>
        <v>1</v>
      </c>
      <c r="M268" s="129">
        <v>2</v>
      </c>
      <c r="N268" s="129">
        <v>4</v>
      </c>
      <c r="O268" s="129"/>
      <c r="P268" s="130">
        <f t="shared" si="63"/>
        <v>1</v>
      </c>
      <c r="Q268" s="131">
        <f t="shared" si="64"/>
        <v>1.3333333333333333</v>
      </c>
    </row>
    <row r="269" spans="1:17" ht="16.5">
      <c r="A269" s="451"/>
      <c r="B269" s="124" t="s">
        <v>635</v>
      </c>
      <c r="C269" s="125"/>
      <c r="D269" s="126" t="str">
        <f t="shared" si="60"/>
        <v>Pieza de 2inX4inX1_Pies</v>
      </c>
      <c r="E269" s="127" t="s">
        <v>137</v>
      </c>
      <c r="F269" s="128">
        <v>2</v>
      </c>
      <c r="G269" s="129"/>
      <c r="H269" s="129">
        <v>1.5</v>
      </c>
      <c r="I269" s="129">
        <v>3.5</v>
      </c>
      <c r="J269" s="129">
        <v>8</v>
      </c>
      <c r="K269" s="129">
        <f t="shared" si="61"/>
        <v>12</v>
      </c>
      <c r="L269" s="130">
        <f t="shared" si="62"/>
        <v>1</v>
      </c>
      <c r="M269" s="129">
        <v>2</v>
      </c>
      <c r="N269" s="129">
        <v>4</v>
      </c>
      <c r="O269" s="129"/>
      <c r="P269" s="130">
        <f t="shared" si="63"/>
        <v>1</v>
      </c>
      <c r="Q269" s="131">
        <f t="shared" si="64"/>
        <v>1.3333333333333333</v>
      </c>
    </row>
    <row r="270" spans="1:17" ht="16.5">
      <c r="A270" s="451"/>
      <c r="B270" s="124" t="s">
        <v>649</v>
      </c>
      <c r="C270" s="125"/>
      <c r="D270" s="126" t="str">
        <f t="shared" si="60"/>
        <v>Pieza de 2inX4inX1_Pies</v>
      </c>
      <c r="E270" s="127" t="s">
        <v>137</v>
      </c>
      <c r="F270" s="128">
        <v>2</v>
      </c>
      <c r="G270" s="129"/>
      <c r="H270" s="129">
        <v>1.5</v>
      </c>
      <c r="I270" s="129">
        <v>3.5</v>
      </c>
      <c r="J270" s="129">
        <v>12</v>
      </c>
      <c r="K270" s="129">
        <f t="shared" si="61"/>
        <v>12</v>
      </c>
      <c r="L270" s="130">
        <f t="shared" si="62"/>
        <v>1</v>
      </c>
      <c r="M270" s="129">
        <v>2</v>
      </c>
      <c r="N270" s="129">
        <v>4</v>
      </c>
      <c r="O270" s="129"/>
      <c r="P270" s="130">
        <f t="shared" si="63"/>
        <v>1</v>
      </c>
      <c r="Q270" s="131">
        <f t="shared" si="64"/>
        <v>1.3333333333333333</v>
      </c>
    </row>
    <row r="271" spans="1:17" ht="17.25" thickBot="1">
      <c r="A271" s="452"/>
      <c r="B271" s="133" t="s">
        <v>650</v>
      </c>
      <c r="C271" s="134"/>
      <c r="D271" s="135" t="str">
        <f t="shared" si="60"/>
        <v>Pieza de 2inX4inX2_Pies</v>
      </c>
      <c r="E271" s="136" t="s">
        <v>137</v>
      </c>
      <c r="F271" s="137">
        <v>3</v>
      </c>
      <c r="G271" s="138"/>
      <c r="H271" s="138">
        <v>1.5</v>
      </c>
      <c r="I271" s="138">
        <v>3.5</v>
      </c>
      <c r="J271" s="138">
        <v>16.54</v>
      </c>
      <c r="K271" s="138">
        <f t="shared" si="61"/>
        <v>24</v>
      </c>
      <c r="L271" s="139">
        <f t="shared" si="62"/>
        <v>2</v>
      </c>
      <c r="M271" s="138">
        <v>2</v>
      </c>
      <c r="N271" s="138">
        <v>4</v>
      </c>
      <c r="O271" s="138"/>
      <c r="P271" s="139">
        <f t="shared" si="63"/>
        <v>2</v>
      </c>
      <c r="Q271" s="140">
        <f t="shared" si="64"/>
        <v>4</v>
      </c>
    </row>
    <row r="272" spans="1:17" ht="16.5">
      <c r="A272" s="450">
        <v>2</v>
      </c>
      <c r="B272" s="116" t="s">
        <v>603</v>
      </c>
      <c r="C272" s="117"/>
      <c r="D272" s="118" t="str">
        <f t="shared" si="60"/>
        <v>Pieza de 2inX4inX8_Pies</v>
      </c>
      <c r="E272" s="119" t="s">
        <v>137</v>
      </c>
      <c r="F272" s="120">
        <v>3</v>
      </c>
      <c r="G272" s="121">
        <v>0</v>
      </c>
      <c r="H272" s="121">
        <v>1.5</v>
      </c>
      <c r="I272" s="121">
        <v>3.5</v>
      </c>
      <c r="J272" s="121">
        <v>88.19</v>
      </c>
      <c r="K272" s="121">
        <f t="shared" si="61"/>
        <v>96</v>
      </c>
      <c r="L272" s="122">
        <f t="shared" si="62"/>
        <v>8</v>
      </c>
      <c r="M272" s="121">
        <v>2</v>
      </c>
      <c r="N272" s="121">
        <v>4</v>
      </c>
      <c r="O272" s="121">
        <v>0</v>
      </c>
      <c r="P272" s="122">
        <f t="shared" si="63"/>
        <v>8</v>
      </c>
      <c r="Q272" s="123">
        <f t="shared" si="64"/>
        <v>16</v>
      </c>
    </row>
    <row r="273" spans="1:17" ht="16.5">
      <c r="A273" s="451"/>
      <c r="B273" s="124" t="s">
        <v>541</v>
      </c>
      <c r="C273" s="125"/>
      <c r="D273" s="126" t="str">
        <f t="shared" si="60"/>
        <v>Pieza de 2inX4inX8_Pies</v>
      </c>
      <c r="E273" s="127" t="s">
        <v>137</v>
      </c>
      <c r="F273" s="128">
        <v>5</v>
      </c>
      <c r="G273" s="129"/>
      <c r="H273" s="129">
        <v>1.5</v>
      </c>
      <c r="I273" s="129">
        <v>3.5</v>
      </c>
      <c r="J273" s="129">
        <v>96</v>
      </c>
      <c r="K273" s="129">
        <f t="shared" si="61"/>
        <v>96</v>
      </c>
      <c r="L273" s="130">
        <f t="shared" si="62"/>
        <v>8</v>
      </c>
      <c r="M273" s="129">
        <v>2</v>
      </c>
      <c r="N273" s="129">
        <v>4</v>
      </c>
      <c r="O273" s="129"/>
      <c r="P273" s="130">
        <f t="shared" si="63"/>
        <v>8</v>
      </c>
      <c r="Q273" s="131">
        <f t="shared" si="64"/>
        <v>26.666666666666668</v>
      </c>
    </row>
    <row r="274" spans="1:17" ht="16.5">
      <c r="A274" s="451"/>
      <c r="B274" s="124" t="s">
        <v>601</v>
      </c>
      <c r="C274" s="125"/>
      <c r="D274" s="126" t="str">
        <f t="shared" si="60"/>
        <v>Pieza de 2inX4inX2_Pies</v>
      </c>
      <c r="E274" s="127" t="s">
        <v>137</v>
      </c>
      <c r="F274" s="128">
        <v>2</v>
      </c>
      <c r="G274" s="129"/>
      <c r="H274" s="129">
        <v>1.5</v>
      </c>
      <c r="I274" s="129">
        <v>3.5</v>
      </c>
      <c r="J274" s="129">
        <v>19.29</v>
      </c>
      <c r="K274" s="129">
        <f t="shared" si="61"/>
        <v>24</v>
      </c>
      <c r="L274" s="130">
        <f t="shared" si="62"/>
        <v>2</v>
      </c>
      <c r="M274" s="129">
        <v>2</v>
      </c>
      <c r="N274" s="129">
        <v>4</v>
      </c>
      <c r="O274" s="129"/>
      <c r="P274" s="130">
        <f t="shared" si="63"/>
        <v>2</v>
      </c>
      <c r="Q274" s="131">
        <f t="shared" si="64"/>
        <v>2.6666666666666665</v>
      </c>
    </row>
    <row r="275" spans="1:17" ht="16.5">
      <c r="A275" s="451"/>
      <c r="B275" s="124" t="s">
        <v>602</v>
      </c>
      <c r="C275" s="125"/>
      <c r="D275" s="126" t="str">
        <f t="shared" si="60"/>
        <v>Pieza de 2inX4inX3_Pies</v>
      </c>
      <c r="E275" s="127" t="s">
        <v>137</v>
      </c>
      <c r="F275" s="128">
        <v>4</v>
      </c>
      <c r="G275" s="129"/>
      <c r="H275" s="129">
        <v>1.5</v>
      </c>
      <c r="I275" s="129">
        <v>3.5</v>
      </c>
      <c r="J275" s="129">
        <v>29.92</v>
      </c>
      <c r="K275" s="129">
        <f t="shared" si="61"/>
        <v>36</v>
      </c>
      <c r="L275" s="130">
        <f t="shared" si="62"/>
        <v>3</v>
      </c>
      <c r="M275" s="129">
        <v>2</v>
      </c>
      <c r="N275" s="129">
        <v>4</v>
      </c>
      <c r="O275" s="129"/>
      <c r="P275" s="130">
        <f t="shared" si="63"/>
        <v>3</v>
      </c>
      <c r="Q275" s="131">
        <f t="shared" si="64"/>
        <v>8</v>
      </c>
    </row>
    <row r="276" spans="1:17" ht="16.5">
      <c r="A276" s="451"/>
      <c r="B276" s="124" t="s">
        <v>620</v>
      </c>
      <c r="C276" s="125"/>
      <c r="D276" s="126" t="str">
        <f t="shared" si="60"/>
        <v>Pieza de 2inX4inX8_Pies</v>
      </c>
      <c r="E276" s="127" t="s">
        <v>137</v>
      </c>
      <c r="F276" s="128">
        <v>1</v>
      </c>
      <c r="G276" s="129"/>
      <c r="H276" s="129">
        <v>1.5</v>
      </c>
      <c r="I276" s="129">
        <v>3.5</v>
      </c>
      <c r="J276" s="129">
        <v>87.4</v>
      </c>
      <c r="K276" s="129">
        <f t="shared" si="61"/>
        <v>96</v>
      </c>
      <c r="L276" s="130">
        <f t="shared" si="62"/>
        <v>8</v>
      </c>
      <c r="M276" s="129">
        <v>2</v>
      </c>
      <c r="N276" s="129">
        <v>4</v>
      </c>
      <c r="O276" s="129"/>
      <c r="P276" s="130">
        <f t="shared" si="63"/>
        <v>8</v>
      </c>
      <c r="Q276" s="131">
        <f t="shared" si="64"/>
        <v>5.333333333333333</v>
      </c>
    </row>
    <row r="277" spans="1:17" ht="16.5">
      <c r="A277" s="451"/>
      <c r="B277" s="124" t="s">
        <v>621</v>
      </c>
      <c r="C277" s="125"/>
      <c r="D277" s="126" t="str">
        <f t="shared" si="60"/>
        <v>Pieza de 2inX4inX3_Pies</v>
      </c>
      <c r="E277" s="127" t="s">
        <v>137</v>
      </c>
      <c r="F277" s="128">
        <v>1</v>
      </c>
      <c r="G277" s="129"/>
      <c r="H277" s="129">
        <v>1.5</v>
      </c>
      <c r="I277" s="129">
        <v>3.5</v>
      </c>
      <c r="J277" s="129">
        <v>30.71</v>
      </c>
      <c r="K277" s="129">
        <f t="shared" si="61"/>
        <v>36</v>
      </c>
      <c r="L277" s="130">
        <f t="shared" si="62"/>
        <v>3</v>
      </c>
      <c r="M277" s="129">
        <v>2</v>
      </c>
      <c r="N277" s="129">
        <v>4</v>
      </c>
      <c r="O277" s="129"/>
      <c r="P277" s="130">
        <f t="shared" si="63"/>
        <v>3</v>
      </c>
      <c r="Q277" s="131">
        <f t="shared" si="64"/>
        <v>2</v>
      </c>
    </row>
    <row r="278" spans="1:17" ht="16.5">
      <c r="A278" s="451"/>
      <c r="B278" s="124" t="s">
        <v>622</v>
      </c>
      <c r="C278" s="125"/>
      <c r="D278" s="126" t="str">
        <f t="shared" si="60"/>
        <v>Pieza de 2inX4inX1_Pies</v>
      </c>
      <c r="E278" s="127" t="s">
        <v>137</v>
      </c>
      <c r="F278" s="128">
        <v>2</v>
      </c>
      <c r="G278" s="129"/>
      <c r="H278" s="129">
        <v>1.5</v>
      </c>
      <c r="I278" s="129">
        <v>3.5</v>
      </c>
      <c r="J278" s="129">
        <v>11.42</v>
      </c>
      <c r="K278" s="129">
        <f t="shared" si="61"/>
        <v>12</v>
      </c>
      <c r="L278" s="130">
        <f t="shared" si="62"/>
        <v>1</v>
      </c>
      <c r="M278" s="129">
        <v>2</v>
      </c>
      <c r="N278" s="129">
        <v>4</v>
      </c>
      <c r="O278" s="129"/>
      <c r="P278" s="130">
        <f t="shared" si="63"/>
        <v>1</v>
      </c>
      <c r="Q278" s="131">
        <f t="shared" si="64"/>
        <v>1.3333333333333333</v>
      </c>
    </row>
    <row r="279" spans="1:17" ht="16.5">
      <c r="A279" s="451"/>
      <c r="B279" s="124" t="s">
        <v>623</v>
      </c>
      <c r="C279" s="125"/>
      <c r="D279" s="126" t="str">
        <f t="shared" si="60"/>
        <v>Pieza de 2inX4inX1_Pies</v>
      </c>
      <c r="E279" s="127" t="s">
        <v>137</v>
      </c>
      <c r="F279" s="128">
        <v>1</v>
      </c>
      <c r="G279" s="129"/>
      <c r="H279" s="129">
        <v>1.5</v>
      </c>
      <c r="I279" s="129">
        <v>3.5</v>
      </c>
      <c r="J279" s="129">
        <v>8.66</v>
      </c>
      <c r="K279" s="129">
        <f t="shared" si="61"/>
        <v>12</v>
      </c>
      <c r="L279" s="130">
        <f t="shared" si="62"/>
        <v>1</v>
      </c>
      <c r="M279" s="129">
        <v>2</v>
      </c>
      <c r="N279" s="129">
        <v>4</v>
      </c>
      <c r="O279" s="129"/>
      <c r="P279" s="130">
        <f t="shared" si="63"/>
        <v>1</v>
      </c>
      <c r="Q279" s="131">
        <f t="shared" si="64"/>
        <v>0.66666666666666663</v>
      </c>
    </row>
    <row r="280" spans="1:17" ht="16.5">
      <c r="A280" s="451"/>
      <c r="B280" s="124" t="s">
        <v>624</v>
      </c>
      <c r="C280" s="125"/>
      <c r="D280" s="126" t="str">
        <f t="shared" si="60"/>
        <v>Pieza de 2inX4inX1_Pies</v>
      </c>
      <c r="E280" s="127" t="s">
        <v>137</v>
      </c>
      <c r="F280" s="128">
        <v>1</v>
      </c>
      <c r="G280" s="129"/>
      <c r="H280" s="129">
        <v>1.5</v>
      </c>
      <c r="I280" s="129">
        <v>3.5</v>
      </c>
      <c r="J280" s="129">
        <v>4</v>
      </c>
      <c r="K280" s="129">
        <f t="shared" si="61"/>
        <v>12</v>
      </c>
      <c r="L280" s="130">
        <f t="shared" si="62"/>
        <v>1</v>
      </c>
      <c r="M280" s="129">
        <v>2</v>
      </c>
      <c r="N280" s="129">
        <v>4</v>
      </c>
      <c r="O280" s="129"/>
      <c r="P280" s="130">
        <f t="shared" si="63"/>
        <v>1</v>
      </c>
      <c r="Q280" s="131">
        <f t="shared" si="64"/>
        <v>0.66666666666666663</v>
      </c>
    </row>
    <row r="281" spans="1:17" ht="16.5">
      <c r="A281" s="451"/>
      <c r="B281" s="124" t="s">
        <v>625</v>
      </c>
      <c r="C281" s="125"/>
      <c r="D281" s="126" t="str">
        <f t="shared" si="60"/>
        <v>Pieza de 2inX4inX3_Pies</v>
      </c>
      <c r="E281" s="127" t="s">
        <v>137</v>
      </c>
      <c r="F281" s="128">
        <v>3</v>
      </c>
      <c r="G281" s="129"/>
      <c r="H281" s="129">
        <v>1.5</v>
      </c>
      <c r="I281" s="129">
        <v>3.5</v>
      </c>
      <c r="J281" s="129">
        <v>30.71</v>
      </c>
      <c r="K281" s="129">
        <f t="shared" si="61"/>
        <v>36</v>
      </c>
      <c r="L281" s="130">
        <f t="shared" si="62"/>
        <v>3</v>
      </c>
      <c r="M281" s="129">
        <v>2</v>
      </c>
      <c r="N281" s="129">
        <v>4</v>
      </c>
      <c r="O281" s="129"/>
      <c r="P281" s="130">
        <f t="shared" si="63"/>
        <v>3</v>
      </c>
      <c r="Q281" s="131">
        <f t="shared" si="64"/>
        <v>6</v>
      </c>
    </row>
    <row r="282" spans="1:17" ht="17.25" thickBot="1">
      <c r="A282" s="452"/>
      <c r="B282" s="133" t="s">
        <v>626</v>
      </c>
      <c r="C282" s="134"/>
      <c r="D282" s="135" t="str">
        <f t="shared" si="60"/>
        <v>Pieza de 2inX4inX2_Pies</v>
      </c>
      <c r="E282" s="136" t="s">
        <v>137</v>
      </c>
      <c r="F282" s="137">
        <v>3</v>
      </c>
      <c r="G282" s="138"/>
      <c r="H282" s="138">
        <v>1.5</v>
      </c>
      <c r="I282" s="138">
        <v>3.5</v>
      </c>
      <c r="J282" s="138">
        <v>22.44</v>
      </c>
      <c r="K282" s="138">
        <f t="shared" si="61"/>
        <v>24</v>
      </c>
      <c r="L282" s="139">
        <f t="shared" si="62"/>
        <v>2</v>
      </c>
      <c r="M282" s="138">
        <v>2</v>
      </c>
      <c r="N282" s="138">
        <v>4</v>
      </c>
      <c r="O282" s="138"/>
      <c r="P282" s="139">
        <f t="shared" si="63"/>
        <v>2</v>
      </c>
      <c r="Q282" s="140">
        <f t="shared" si="64"/>
        <v>4</v>
      </c>
    </row>
    <row r="283" spans="1:17" ht="16.5">
      <c r="A283" s="450" t="s">
        <v>627</v>
      </c>
      <c r="B283" s="116" t="s">
        <v>603</v>
      </c>
      <c r="C283" s="117"/>
      <c r="D283" s="118" t="str">
        <f t="shared" si="60"/>
        <v>Pieza de 2inX4inX8_Pies</v>
      </c>
      <c r="E283" s="119" t="s">
        <v>137</v>
      </c>
      <c r="F283" s="120">
        <v>3</v>
      </c>
      <c r="G283" s="121">
        <v>0</v>
      </c>
      <c r="H283" s="121">
        <v>1.5</v>
      </c>
      <c r="I283" s="121">
        <v>3.5</v>
      </c>
      <c r="J283" s="121">
        <v>88.19</v>
      </c>
      <c r="K283" s="121">
        <f t="shared" si="61"/>
        <v>96</v>
      </c>
      <c r="L283" s="122">
        <f t="shared" si="62"/>
        <v>8</v>
      </c>
      <c r="M283" s="121">
        <v>2</v>
      </c>
      <c r="N283" s="121">
        <v>4</v>
      </c>
      <c r="O283" s="121">
        <v>0</v>
      </c>
      <c r="P283" s="122">
        <f t="shared" si="63"/>
        <v>8</v>
      </c>
      <c r="Q283" s="123">
        <f t="shared" si="64"/>
        <v>16</v>
      </c>
    </row>
    <row r="284" spans="1:17" ht="16.5">
      <c r="A284" s="451"/>
      <c r="B284" s="124" t="s">
        <v>541</v>
      </c>
      <c r="C284" s="125"/>
      <c r="D284" s="126" t="str">
        <f t="shared" si="60"/>
        <v>Pieza de 2inX4inX8_Pies</v>
      </c>
      <c r="E284" s="127" t="s">
        <v>137</v>
      </c>
      <c r="F284" s="128">
        <v>5</v>
      </c>
      <c r="G284" s="129"/>
      <c r="H284" s="129">
        <v>1.5</v>
      </c>
      <c r="I284" s="129">
        <v>3.5</v>
      </c>
      <c r="J284" s="129">
        <v>96</v>
      </c>
      <c r="K284" s="129">
        <f t="shared" si="61"/>
        <v>96</v>
      </c>
      <c r="L284" s="130">
        <f t="shared" si="62"/>
        <v>8</v>
      </c>
      <c r="M284" s="129">
        <v>2</v>
      </c>
      <c r="N284" s="129">
        <v>4</v>
      </c>
      <c r="O284" s="129"/>
      <c r="P284" s="130">
        <f t="shared" si="63"/>
        <v>8</v>
      </c>
      <c r="Q284" s="131">
        <f t="shared" si="64"/>
        <v>26.666666666666668</v>
      </c>
    </row>
    <row r="285" spans="1:17" ht="16.5">
      <c r="A285" s="451"/>
      <c r="B285" s="124" t="s">
        <v>601</v>
      </c>
      <c r="C285" s="125"/>
      <c r="D285" s="126" t="str">
        <f t="shared" si="60"/>
        <v>Pieza de 2inX4inX2_Pies</v>
      </c>
      <c r="E285" s="127" t="s">
        <v>137</v>
      </c>
      <c r="F285" s="128">
        <v>2</v>
      </c>
      <c r="G285" s="129"/>
      <c r="H285" s="129">
        <v>1.5</v>
      </c>
      <c r="I285" s="129">
        <v>3.5</v>
      </c>
      <c r="J285" s="129">
        <v>19.29</v>
      </c>
      <c r="K285" s="129">
        <f t="shared" si="61"/>
        <v>24</v>
      </c>
      <c r="L285" s="130">
        <f t="shared" si="62"/>
        <v>2</v>
      </c>
      <c r="M285" s="129">
        <v>2</v>
      </c>
      <c r="N285" s="129">
        <v>4</v>
      </c>
      <c r="O285" s="129"/>
      <c r="P285" s="130">
        <f t="shared" si="63"/>
        <v>2</v>
      </c>
      <c r="Q285" s="131">
        <f t="shared" si="64"/>
        <v>2.6666666666666665</v>
      </c>
    </row>
    <row r="286" spans="1:17" ht="16.5">
      <c r="A286" s="451"/>
      <c r="B286" s="124" t="s">
        <v>602</v>
      </c>
      <c r="C286" s="125"/>
      <c r="D286" s="126" t="str">
        <f t="shared" si="60"/>
        <v>Pieza de 2inX4inX3_Pies</v>
      </c>
      <c r="E286" s="127" t="s">
        <v>137</v>
      </c>
      <c r="F286" s="128">
        <v>4</v>
      </c>
      <c r="G286" s="129"/>
      <c r="H286" s="129">
        <v>1.5</v>
      </c>
      <c r="I286" s="129">
        <v>3.5</v>
      </c>
      <c r="J286" s="129">
        <v>29.92</v>
      </c>
      <c r="K286" s="129">
        <f t="shared" si="61"/>
        <v>36</v>
      </c>
      <c r="L286" s="130">
        <f t="shared" si="62"/>
        <v>3</v>
      </c>
      <c r="M286" s="129">
        <v>2</v>
      </c>
      <c r="N286" s="129">
        <v>4</v>
      </c>
      <c r="O286" s="129"/>
      <c r="P286" s="130">
        <f t="shared" si="63"/>
        <v>3</v>
      </c>
      <c r="Q286" s="131">
        <f t="shared" si="64"/>
        <v>8</v>
      </c>
    </row>
    <row r="287" spans="1:17" ht="16.5">
      <c r="A287" s="451"/>
      <c r="B287" s="124" t="s">
        <v>620</v>
      </c>
      <c r="C287" s="125"/>
      <c r="D287" s="126" t="str">
        <f t="shared" si="60"/>
        <v>Pieza de 2inX4inX8_Pies</v>
      </c>
      <c r="E287" s="127" t="s">
        <v>137</v>
      </c>
      <c r="F287" s="128">
        <v>1</v>
      </c>
      <c r="G287" s="129"/>
      <c r="H287" s="129">
        <v>1.5</v>
      </c>
      <c r="I287" s="129">
        <v>3.5</v>
      </c>
      <c r="J287" s="129">
        <v>87.4</v>
      </c>
      <c r="K287" s="129">
        <f t="shared" si="61"/>
        <v>96</v>
      </c>
      <c r="L287" s="130">
        <f t="shared" si="62"/>
        <v>8</v>
      </c>
      <c r="M287" s="129">
        <v>2</v>
      </c>
      <c r="N287" s="129">
        <v>4</v>
      </c>
      <c r="O287" s="129"/>
      <c r="P287" s="130">
        <f t="shared" si="63"/>
        <v>8</v>
      </c>
      <c r="Q287" s="131">
        <f t="shared" si="64"/>
        <v>5.333333333333333</v>
      </c>
    </row>
    <row r="288" spans="1:17" ht="16.5">
      <c r="A288" s="451"/>
      <c r="B288" s="124" t="s">
        <v>621</v>
      </c>
      <c r="C288" s="125"/>
      <c r="D288" s="126" t="str">
        <f t="shared" si="60"/>
        <v>Pieza de 2inX4inX3_Pies</v>
      </c>
      <c r="E288" s="127" t="s">
        <v>137</v>
      </c>
      <c r="F288" s="128">
        <v>1</v>
      </c>
      <c r="G288" s="129"/>
      <c r="H288" s="129">
        <v>1.5</v>
      </c>
      <c r="I288" s="129">
        <v>3.5</v>
      </c>
      <c r="J288" s="129">
        <v>30.71</v>
      </c>
      <c r="K288" s="129">
        <f t="shared" si="61"/>
        <v>36</v>
      </c>
      <c r="L288" s="130">
        <f t="shared" si="62"/>
        <v>3</v>
      </c>
      <c r="M288" s="129">
        <v>2</v>
      </c>
      <c r="N288" s="129">
        <v>4</v>
      </c>
      <c r="O288" s="129"/>
      <c r="P288" s="130">
        <f t="shared" si="63"/>
        <v>3</v>
      </c>
      <c r="Q288" s="131">
        <f t="shared" si="64"/>
        <v>2</v>
      </c>
    </row>
    <row r="289" spans="1:17" ht="16.5">
      <c r="A289" s="451"/>
      <c r="B289" s="124" t="s">
        <v>622</v>
      </c>
      <c r="C289" s="125"/>
      <c r="D289" s="126" t="str">
        <f t="shared" si="60"/>
        <v>Pieza de 2inX4inX1_Pies</v>
      </c>
      <c r="E289" s="127" t="s">
        <v>137</v>
      </c>
      <c r="F289" s="128">
        <v>2</v>
      </c>
      <c r="G289" s="129"/>
      <c r="H289" s="129">
        <v>1.5</v>
      </c>
      <c r="I289" s="129">
        <v>3.5</v>
      </c>
      <c r="J289" s="129">
        <v>11.42</v>
      </c>
      <c r="K289" s="129">
        <f t="shared" si="61"/>
        <v>12</v>
      </c>
      <c r="L289" s="130">
        <f t="shared" si="62"/>
        <v>1</v>
      </c>
      <c r="M289" s="129">
        <v>2</v>
      </c>
      <c r="N289" s="129">
        <v>4</v>
      </c>
      <c r="O289" s="129"/>
      <c r="P289" s="130">
        <f t="shared" si="63"/>
        <v>1</v>
      </c>
      <c r="Q289" s="131">
        <f t="shared" si="64"/>
        <v>1.3333333333333333</v>
      </c>
    </row>
    <row r="290" spans="1:17" ht="16.5">
      <c r="A290" s="451"/>
      <c r="B290" s="124" t="s">
        <v>623</v>
      </c>
      <c r="C290" s="125"/>
      <c r="D290" s="126" t="str">
        <f t="shared" si="60"/>
        <v>Pieza de 2inX4inX1_Pies</v>
      </c>
      <c r="E290" s="127" t="s">
        <v>137</v>
      </c>
      <c r="F290" s="128">
        <v>1</v>
      </c>
      <c r="G290" s="129"/>
      <c r="H290" s="129">
        <v>1.5</v>
      </c>
      <c r="I290" s="129">
        <v>3.5</v>
      </c>
      <c r="J290" s="129">
        <v>8.66</v>
      </c>
      <c r="K290" s="129">
        <f t="shared" si="61"/>
        <v>12</v>
      </c>
      <c r="L290" s="130">
        <f t="shared" si="62"/>
        <v>1</v>
      </c>
      <c r="M290" s="129">
        <v>2</v>
      </c>
      <c r="N290" s="129">
        <v>4</v>
      </c>
      <c r="O290" s="129"/>
      <c r="P290" s="130">
        <f t="shared" si="63"/>
        <v>1</v>
      </c>
      <c r="Q290" s="131">
        <f t="shared" si="64"/>
        <v>0.66666666666666663</v>
      </c>
    </row>
    <row r="291" spans="1:17" ht="16.5">
      <c r="A291" s="451"/>
      <c r="B291" s="124" t="s">
        <v>624</v>
      </c>
      <c r="C291" s="125"/>
      <c r="D291" s="126" t="str">
        <f t="shared" si="60"/>
        <v>Pieza de 2inX4inX1_Pies</v>
      </c>
      <c r="E291" s="127" t="s">
        <v>137</v>
      </c>
      <c r="F291" s="128">
        <v>1</v>
      </c>
      <c r="G291" s="129"/>
      <c r="H291" s="129">
        <v>1.5</v>
      </c>
      <c r="I291" s="129">
        <v>3.5</v>
      </c>
      <c r="J291" s="129">
        <v>4</v>
      </c>
      <c r="K291" s="129">
        <f t="shared" si="61"/>
        <v>12</v>
      </c>
      <c r="L291" s="130">
        <f t="shared" si="62"/>
        <v>1</v>
      </c>
      <c r="M291" s="129">
        <v>2</v>
      </c>
      <c r="N291" s="129">
        <v>4</v>
      </c>
      <c r="O291" s="129"/>
      <c r="P291" s="130">
        <f t="shared" si="63"/>
        <v>1</v>
      </c>
      <c r="Q291" s="131">
        <f t="shared" si="64"/>
        <v>0.66666666666666663</v>
      </c>
    </row>
    <row r="292" spans="1:17" ht="16.5">
      <c r="A292" s="451"/>
      <c r="B292" s="124" t="s">
        <v>625</v>
      </c>
      <c r="C292" s="125"/>
      <c r="D292" s="126" t="str">
        <f t="shared" si="60"/>
        <v>Pieza de 2inX4inX3_Pies</v>
      </c>
      <c r="E292" s="127" t="s">
        <v>137</v>
      </c>
      <c r="F292" s="128">
        <v>3</v>
      </c>
      <c r="G292" s="129"/>
      <c r="H292" s="129">
        <v>1.5</v>
      </c>
      <c r="I292" s="129">
        <v>3.5</v>
      </c>
      <c r="J292" s="129">
        <v>30.71</v>
      </c>
      <c r="K292" s="129">
        <f t="shared" si="61"/>
        <v>36</v>
      </c>
      <c r="L292" s="130">
        <f t="shared" si="62"/>
        <v>3</v>
      </c>
      <c r="M292" s="129">
        <v>2</v>
      </c>
      <c r="N292" s="129">
        <v>4</v>
      </c>
      <c r="O292" s="129"/>
      <c r="P292" s="130">
        <f t="shared" si="63"/>
        <v>3</v>
      </c>
      <c r="Q292" s="131">
        <f t="shared" si="64"/>
        <v>6</v>
      </c>
    </row>
    <row r="293" spans="1:17" ht="17.25" thickBot="1">
      <c r="A293" s="452"/>
      <c r="B293" s="133" t="s">
        <v>626</v>
      </c>
      <c r="C293" s="134"/>
      <c r="D293" s="135" t="str">
        <f t="shared" si="60"/>
        <v>Pieza de 2inX4inX2_Pies</v>
      </c>
      <c r="E293" s="136" t="s">
        <v>137</v>
      </c>
      <c r="F293" s="137">
        <v>3</v>
      </c>
      <c r="G293" s="138"/>
      <c r="H293" s="138">
        <v>1.5</v>
      </c>
      <c r="I293" s="138">
        <v>3.5</v>
      </c>
      <c r="J293" s="138">
        <v>22.44</v>
      </c>
      <c r="K293" s="138">
        <f t="shared" si="61"/>
        <v>24</v>
      </c>
      <c r="L293" s="139">
        <f t="shared" si="62"/>
        <v>2</v>
      </c>
      <c r="M293" s="138">
        <v>2</v>
      </c>
      <c r="N293" s="138">
        <v>4</v>
      </c>
      <c r="O293" s="138"/>
      <c r="P293" s="139">
        <f t="shared" si="63"/>
        <v>2</v>
      </c>
      <c r="Q293" s="140">
        <f t="shared" si="64"/>
        <v>4</v>
      </c>
    </row>
    <row r="294" spans="1:17" ht="16.5">
      <c r="A294" s="450" t="s">
        <v>651</v>
      </c>
      <c r="B294" s="116" t="s">
        <v>562</v>
      </c>
      <c r="C294" s="117"/>
      <c r="D294" s="118" t="str">
        <f t="shared" si="60"/>
        <v>Pieza de 2inX4inX9_Pies</v>
      </c>
      <c r="E294" s="119" t="s">
        <v>137</v>
      </c>
      <c r="F294" s="120">
        <v>9</v>
      </c>
      <c r="G294" s="121">
        <v>0</v>
      </c>
      <c r="H294" s="121">
        <v>1.5</v>
      </c>
      <c r="I294" s="121">
        <v>3.5</v>
      </c>
      <c r="J294" s="121">
        <v>103.67</v>
      </c>
      <c r="K294" s="121">
        <f t="shared" si="61"/>
        <v>108</v>
      </c>
      <c r="L294" s="122">
        <f t="shared" si="62"/>
        <v>9</v>
      </c>
      <c r="M294" s="121">
        <v>2</v>
      </c>
      <c r="N294" s="121">
        <v>4</v>
      </c>
      <c r="O294" s="121">
        <v>0</v>
      </c>
      <c r="P294" s="122">
        <f t="shared" si="63"/>
        <v>9</v>
      </c>
      <c r="Q294" s="123">
        <f t="shared" si="64"/>
        <v>54</v>
      </c>
    </row>
    <row r="295" spans="1:17" ht="16.5">
      <c r="A295" s="451"/>
      <c r="B295" s="124" t="s">
        <v>632</v>
      </c>
      <c r="C295" s="125"/>
      <c r="D295" s="126" t="str">
        <f t="shared" si="60"/>
        <v>Pieza de 2inX4inX8_Pies</v>
      </c>
      <c r="E295" s="127" t="s">
        <v>137</v>
      </c>
      <c r="F295" s="128">
        <v>17</v>
      </c>
      <c r="G295" s="129"/>
      <c r="H295" s="129">
        <v>1.5</v>
      </c>
      <c r="I295" s="129">
        <v>3.5</v>
      </c>
      <c r="J295" s="129">
        <v>96</v>
      </c>
      <c r="K295" s="129">
        <f t="shared" si="61"/>
        <v>96</v>
      </c>
      <c r="L295" s="130">
        <f t="shared" si="62"/>
        <v>8</v>
      </c>
      <c r="M295" s="129">
        <v>2</v>
      </c>
      <c r="N295" s="129">
        <v>4</v>
      </c>
      <c r="O295" s="129"/>
      <c r="P295" s="130">
        <f t="shared" si="63"/>
        <v>8</v>
      </c>
      <c r="Q295" s="131">
        <f t="shared" si="64"/>
        <v>90.666666666666671</v>
      </c>
    </row>
    <row r="296" spans="1:17" ht="16.5">
      <c r="A296" s="451"/>
      <c r="B296" s="124" t="s">
        <v>633</v>
      </c>
      <c r="C296" s="125"/>
      <c r="D296" s="126" t="str">
        <f t="shared" si="60"/>
        <v>Pieza de 2inX4inX11_Pies</v>
      </c>
      <c r="E296" s="127" t="s">
        <v>137</v>
      </c>
      <c r="F296" s="128">
        <v>3</v>
      </c>
      <c r="G296" s="129"/>
      <c r="H296" s="129">
        <v>1.5</v>
      </c>
      <c r="I296" s="129">
        <v>3.5</v>
      </c>
      <c r="J296" s="129">
        <v>120.87</v>
      </c>
      <c r="K296" s="129">
        <f t="shared" si="61"/>
        <v>132</v>
      </c>
      <c r="L296" s="130">
        <f t="shared" si="62"/>
        <v>11</v>
      </c>
      <c r="M296" s="129">
        <v>2</v>
      </c>
      <c r="N296" s="129">
        <v>4</v>
      </c>
      <c r="O296" s="129"/>
      <c r="P296" s="130">
        <f t="shared" si="63"/>
        <v>11</v>
      </c>
      <c r="Q296" s="131">
        <f t="shared" si="64"/>
        <v>22</v>
      </c>
    </row>
    <row r="297" spans="1:17" ht="16.5">
      <c r="A297" s="451"/>
      <c r="B297" s="124" t="s">
        <v>601</v>
      </c>
      <c r="C297" s="125"/>
      <c r="D297" s="126" t="str">
        <f t="shared" si="60"/>
        <v>Pieza de 2inX4inX11_Pies</v>
      </c>
      <c r="E297" s="127" t="s">
        <v>137</v>
      </c>
      <c r="F297" s="128">
        <v>3</v>
      </c>
      <c r="G297" s="129"/>
      <c r="H297" s="129">
        <v>1.5</v>
      </c>
      <c r="I297" s="129">
        <v>3.5</v>
      </c>
      <c r="J297" s="129">
        <v>130.30000000000001</v>
      </c>
      <c r="K297" s="129">
        <f t="shared" si="61"/>
        <v>132</v>
      </c>
      <c r="L297" s="130">
        <f t="shared" si="62"/>
        <v>11</v>
      </c>
      <c r="M297" s="129">
        <v>2</v>
      </c>
      <c r="N297" s="129">
        <v>4</v>
      </c>
      <c r="O297" s="129"/>
      <c r="P297" s="130">
        <f t="shared" si="63"/>
        <v>11</v>
      </c>
      <c r="Q297" s="131">
        <f t="shared" si="64"/>
        <v>22</v>
      </c>
    </row>
    <row r="298" spans="1:17" ht="16.5">
      <c r="A298" s="451"/>
      <c r="B298" s="124" t="s">
        <v>602</v>
      </c>
      <c r="C298" s="125"/>
      <c r="D298" s="126" t="str">
        <f t="shared" si="60"/>
        <v>Pieza de 2inX4inX11_Pies</v>
      </c>
      <c r="E298" s="127" t="s">
        <v>137</v>
      </c>
      <c r="F298" s="128">
        <v>3</v>
      </c>
      <c r="G298" s="129"/>
      <c r="H298" s="129">
        <v>1.5</v>
      </c>
      <c r="I298" s="129">
        <v>3.5</v>
      </c>
      <c r="J298" s="129">
        <v>122.84</v>
      </c>
      <c r="K298" s="129">
        <f t="shared" si="61"/>
        <v>132</v>
      </c>
      <c r="L298" s="130">
        <f t="shared" si="62"/>
        <v>11</v>
      </c>
      <c r="M298" s="129">
        <v>2</v>
      </c>
      <c r="N298" s="129">
        <v>4</v>
      </c>
      <c r="O298" s="129"/>
      <c r="P298" s="130">
        <f t="shared" si="63"/>
        <v>11</v>
      </c>
      <c r="Q298" s="131">
        <f t="shared" si="64"/>
        <v>22</v>
      </c>
    </row>
    <row r="299" spans="1:17" ht="16.5">
      <c r="A299" s="451"/>
      <c r="B299" s="124" t="s">
        <v>629</v>
      </c>
      <c r="C299" s="125"/>
      <c r="D299" s="126" t="str">
        <f t="shared" si="60"/>
        <v>Pieza de 2inX4inX2_Pies</v>
      </c>
      <c r="E299" s="127" t="s">
        <v>137</v>
      </c>
      <c r="F299" s="128">
        <v>12</v>
      </c>
      <c r="G299" s="129"/>
      <c r="H299" s="129">
        <v>1.5</v>
      </c>
      <c r="I299" s="129">
        <v>3.5</v>
      </c>
      <c r="J299" s="129">
        <v>23.23</v>
      </c>
      <c r="K299" s="129">
        <f t="shared" si="61"/>
        <v>24</v>
      </c>
      <c r="L299" s="130">
        <f t="shared" si="62"/>
        <v>2</v>
      </c>
      <c r="M299" s="129">
        <v>2</v>
      </c>
      <c r="N299" s="129">
        <v>4</v>
      </c>
      <c r="O299" s="129"/>
      <c r="P299" s="130">
        <f t="shared" si="63"/>
        <v>2</v>
      </c>
      <c r="Q299" s="131">
        <f t="shared" si="64"/>
        <v>16</v>
      </c>
    </row>
    <row r="300" spans="1:17" ht="16.5">
      <c r="A300" s="451"/>
      <c r="B300" s="124" t="s">
        <v>630</v>
      </c>
      <c r="C300" s="125"/>
      <c r="D300" s="126" t="str">
        <f t="shared" si="60"/>
        <v>Pieza de 2inX4inX3_Pies</v>
      </c>
      <c r="E300" s="127" t="s">
        <v>137</v>
      </c>
      <c r="F300" s="128">
        <v>4</v>
      </c>
      <c r="G300" s="129"/>
      <c r="H300" s="129">
        <v>1.5</v>
      </c>
      <c r="I300" s="129">
        <v>3.5</v>
      </c>
      <c r="J300" s="129">
        <v>29.92</v>
      </c>
      <c r="K300" s="129">
        <f t="shared" si="61"/>
        <v>36</v>
      </c>
      <c r="L300" s="130">
        <f t="shared" si="62"/>
        <v>3</v>
      </c>
      <c r="M300" s="129">
        <v>2</v>
      </c>
      <c r="N300" s="129">
        <v>4</v>
      </c>
      <c r="O300" s="129"/>
      <c r="P300" s="130">
        <f t="shared" si="63"/>
        <v>3</v>
      </c>
      <c r="Q300" s="131">
        <f t="shared" si="64"/>
        <v>8</v>
      </c>
    </row>
    <row r="301" spans="1:17" ht="16.5">
      <c r="A301" s="451"/>
      <c r="B301" s="124" t="s">
        <v>631</v>
      </c>
      <c r="C301" s="125"/>
      <c r="D301" s="126" t="str">
        <f t="shared" si="60"/>
        <v>Pieza de 2inX4inX6_Pies</v>
      </c>
      <c r="E301" s="127" t="s">
        <v>137</v>
      </c>
      <c r="F301" s="128">
        <v>8</v>
      </c>
      <c r="G301" s="129"/>
      <c r="H301" s="129">
        <v>1.5</v>
      </c>
      <c r="I301" s="129">
        <v>3.5</v>
      </c>
      <c r="J301" s="129">
        <v>62.2</v>
      </c>
      <c r="K301" s="129">
        <f t="shared" si="61"/>
        <v>72</v>
      </c>
      <c r="L301" s="130">
        <f t="shared" si="62"/>
        <v>6</v>
      </c>
      <c r="M301" s="129">
        <v>2</v>
      </c>
      <c r="N301" s="129">
        <v>4</v>
      </c>
      <c r="O301" s="129"/>
      <c r="P301" s="130">
        <f t="shared" si="63"/>
        <v>6</v>
      </c>
      <c r="Q301" s="131">
        <f t="shared" si="64"/>
        <v>32</v>
      </c>
    </row>
    <row r="302" spans="1:17" ht="16.5">
      <c r="A302" s="451"/>
      <c r="B302" s="124" t="s">
        <v>644</v>
      </c>
      <c r="C302" s="125"/>
      <c r="D302" s="126" t="str">
        <f t="shared" si="60"/>
        <v>Pieza de 2inX4inX2_Pies</v>
      </c>
      <c r="E302" s="127" t="s">
        <v>137</v>
      </c>
      <c r="F302" s="128">
        <v>4</v>
      </c>
      <c r="G302" s="129"/>
      <c r="H302" s="129">
        <v>1.5</v>
      </c>
      <c r="I302" s="129">
        <v>3.5</v>
      </c>
      <c r="J302" s="129">
        <v>19.68</v>
      </c>
      <c r="K302" s="129">
        <f t="shared" si="61"/>
        <v>24</v>
      </c>
      <c r="L302" s="130">
        <f t="shared" si="62"/>
        <v>2</v>
      </c>
      <c r="M302" s="129">
        <v>2</v>
      </c>
      <c r="N302" s="129">
        <v>4</v>
      </c>
      <c r="O302" s="129"/>
      <c r="P302" s="130">
        <f t="shared" si="63"/>
        <v>2</v>
      </c>
      <c r="Q302" s="131">
        <f t="shared" si="64"/>
        <v>5.333333333333333</v>
      </c>
    </row>
    <row r="303" spans="1:17" ht="16.5">
      <c r="A303" s="451"/>
      <c r="B303" s="124" t="s">
        <v>645</v>
      </c>
      <c r="C303" s="125"/>
      <c r="D303" s="126" t="str">
        <f t="shared" si="60"/>
        <v>Pieza de 2inX4inX3_Pies</v>
      </c>
      <c r="E303" s="127" t="s">
        <v>137</v>
      </c>
      <c r="F303" s="128">
        <v>2</v>
      </c>
      <c r="G303" s="129"/>
      <c r="H303" s="129">
        <v>1.5</v>
      </c>
      <c r="I303" s="129">
        <v>3.5</v>
      </c>
      <c r="J303" s="129">
        <v>35.43</v>
      </c>
      <c r="K303" s="129">
        <f t="shared" si="61"/>
        <v>36</v>
      </c>
      <c r="L303" s="130">
        <f t="shared" si="62"/>
        <v>3</v>
      </c>
      <c r="M303" s="129">
        <v>2</v>
      </c>
      <c r="N303" s="129">
        <v>4</v>
      </c>
      <c r="O303" s="129"/>
      <c r="P303" s="130">
        <f t="shared" si="63"/>
        <v>3</v>
      </c>
      <c r="Q303" s="131">
        <f t="shared" si="64"/>
        <v>4</v>
      </c>
    </row>
    <row r="304" spans="1:17" ht="16.5">
      <c r="A304" s="451"/>
      <c r="B304" s="124" t="s">
        <v>647</v>
      </c>
      <c r="C304" s="125"/>
      <c r="D304" s="126" t="str">
        <f t="shared" si="60"/>
        <v>Pieza de 2inX4inX14_Pies</v>
      </c>
      <c r="E304" s="127" t="s">
        <v>137</v>
      </c>
      <c r="F304" s="128">
        <v>1</v>
      </c>
      <c r="G304" s="129"/>
      <c r="H304" s="129">
        <v>1.5</v>
      </c>
      <c r="I304" s="129">
        <v>3.5</v>
      </c>
      <c r="J304" s="129">
        <v>164.17</v>
      </c>
      <c r="K304" s="129">
        <f t="shared" si="61"/>
        <v>168</v>
      </c>
      <c r="L304" s="130">
        <f t="shared" si="62"/>
        <v>14</v>
      </c>
      <c r="M304" s="129">
        <v>2</v>
      </c>
      <c r="N304" s="129">
        <v>4</v>
      </c>
      <c r="O304" s="129"/>
      <c r="P304" s="130">
        <f t="shared" si="63"/>
        <v>14</v>
      </c>
      <c r="Q304" s="131">
        <f t="shared" si="64"/>
        <v>9.3333333333333339</v>
      </c>
    </row>
    <row r="305" spans="1:17" ht="16.5">
      <c r="A305" s="451"/>
      <c r="B305" s="124" t="s">
        <v>648</v>
      </c>
      <c r="C305" s="125"/>
      <c r="D305" s="126" t="str">
        <f t="shared" si="60"/>
        <v>Pieza de 2inX4inX13_Pies</v>
      </c>
      <c r="E305" s="127" t="s">
        <v>137</v>
      </c>
      <c r="F305" s="128">
        <v>1</v>
      </c>
      <c r="G305" s="129"/>
      <c r="H305" s="129">
        <v>1.5</v>
      </c>
      <c r="I305" s="129">
        <v>3.5</v>
      </c>
      <c r="J305" s="129">
        <v>145.66999999999999</v>
      </c>
      <c r="K305" s="129">
        <f t="shared" si="61"/>
        <v>156</v>
      </c>
      <c r="L305" s="130">
        <f t="shared" si="62"/>
        <v>13</v>
      </c>
      <c r="M305" s="129">
        <v>2</v>
      </c>
      <c r="N305" s="129">
        <v>4</v>
      </c>
      <c r="O305" s="129"/>
      <c r="P305" s="130">
        <f t="shared" si="63"/>
        <v>13</v>
      </c>
      <c r="Q305" s="131">
        <f t="shared" si="64"/>
        <v>8.6666666666666661</v>
      </c>
    </row>
    <row r="306" spans="1:17" ht="16.5">
      <c r="A306" s="451"/>
      <c r="B306" s="124" t="s">
        <v>634</v>
      </c>
      <c r="C306" s="125"/>
      <c r="D306" s="126" t="str">
        <f t="shared" si="60"/>
        <v>Pieza de 2inX4inX1_Pies</v>
      </c>
      <c r="E306" s="127" t="s">
        <v>137</v>
      </c>
      <c r="F306" s="128">
        <v>2</v>
      </c>
      <c r="G306" s="129"/>
      <c r="H306" s="129">
        <v>1.5</v>
      </c>
      <c r="I306" s="129">
        <v>3.5</v>
      </c>
      <c r="J306" s="129">
        <v>3</v>
      </c>
      <c r="K306" s="129">
        <f t="shared" si="61"/>
        <v>12</v>
      </c>
      <c r="L306" s="130">
        <f t="shared" si="62"/>
        <v>1</v>
      </c>
      <c r="M306" s="129">
        <v>2</v>
      </c>
      <c r="N306" s="129">
        <v>4</v>
      </c>
      <c r="O306" s="129"/>
      <c r="P306" s="130">
        <f t="shared" si="63"/>
        <v>1</v>
      </c>
      <c r="Q306" s="131">
        <f t="shared" si="64"/>
        <v>1.3333333333333333</v>
      </c>
    </row>
    <row r="307" spans="1:17" ht="16.5">
      <c r="A307" s="451"/>
      <c r="B307" s="124" t="s">
        <v>635</v>
      </c>
      <c r="C307" s="125"/>
      <c r="D307" s="126" t="str">
        <f t="shared" si="60"/>
        <v>Pieza de 2inX4inX1_Pies</v>
      </c>
      <c r="E307" s="127" t="s">
        <v>137</v>
      </c>
      <c r="F307" s="128">
        <v>2</v>
      </c>
      <c r="G307" s="129"/>
      <c r="H307" s="129">
        <v>1.5</v>
      </c>
      <c r="I307" s="129">
        <v>3.5</v>
      </c>
      <c r="J307" s="129">
        <v>8</v>
      </c>
      <c r="K307" s="129">
        <f t="shared" si="61"/>
        <v>12</v>
      </c>
      <c r="L307" s="130">
        <f t="shared" si="62"/>
        <v>1</v>
      </c>
      <c r="M307" s="129">
        <v>2</v>
      </c>
      <c r="N307" s="129">
        <v>4</v>
      </c>
      <c r="O307" s="129"/>
      <c r="P307" s="130">
        <f t="shared" si="63"/>
        <v>1</v>
      </c>
      <c r="Q307" s="131">
        <f t="shared" si="64"/>
        <v>1.3333333333333333</v>
      </c>
    </row>
    <row r="308" spans="1:17" ht="16.5">
      <c r="A308" s="451"/>
      <c r="B308" s="124" t="s">
        <v>649</v>
      </c>
      <c r="C308" s="125"/>
      <c r="D308" s="126" t="str">
        <f t="shared" si="60"/>
        <v>Pieza de 2inX4inX1_Pies</v>
      </c>
      <c r="E308" s="127" t="s">
        <v>137</v>
      </c>
      <c r="F308" s="128">
        <v>2</v>
      </c>
      <c r="G308" s="129"/>
      <c r="H308" s="129">
        <v>1.5</v>
      </c>
      <c r="I308" s="129">
        <v>3.5</v>
      </c>
      <c r="J308" s="129">
        <v>12</v>
      </c>
      <c r="K308" s="129">
        <f t="shared" si="61"/>
        <v>12</v>
      </c>
      <c r="L308" s="130">
        <f t="shared" si="62"/>
        <v>1</v>
      </c>
      <c r="M308" s="129">
        <v>2</v>
      </c>
      <c r="N308" s="129">
        <v>4</v>
      </c>
      <c r="O308" s="129"/>
      <c r="P308" s="130">
        <f t="shared" si="63"/>
        <v>1</v>
      </c>
      <c r="Q308" s="131">
        <f t="shared" si="64"/>
        <v>1.3333333333333333</v>
      </c>
    </row>
    <row r="309" spans="1:17" ht="17.25" thickBot="1">
      <c r="A309" s="452"/>
      <c r="B309" s="133" t="s">
        <v>650</v>
      </c>
      <c r="C309" s="134"/>
      <c r="D309" s="135" t="str">
        <f t="shared" si="60"/>
        <v>Pieza de 2inX4inX2_Pies</v>
      </c>
      <c r="E309" s="136" t="s">
        <v>137</v>
      </c>
      <c r="F309" s="137">
        <v>3</v>
      </c>
      <c r="G309" s="138"/>
      <c r="H309" s="138">
        <v>1.5</v>
      </c>
      <c r="I309" s="138">
        <v>3.5</v>
      </c>
      <c r="J309" s="138">
        <v>16.54</v>
      </c>
      <c r="K309" s="138">
        <f t="shared" si="61"/>
        <v>24</v>
      </c>
      <c r="L309" s="139">
        <f t="shared" si="62"/>
        <v>2</v>
      </c>
      <c r="M309" s="138">
        <v>2</v>
      </c>
      <c r="N309" s="138">
        <v>4</v>
      </c>
      <c r="O309" s="138"/>
      <c r="P309" s="139">
        <f t="shared" si="63"/>
        <v>2</v>
      </c>
      <c r="Q309" s="140">
        <f t="shared" si="64"/>
        <v>4</v>
      </c>
    </row>
    <row r="310" spans="1:17" ht="16.5" thickBot="1">
      <c r="A310" s="444" t="s">
        <v>473</v>
      </c>
      <c r="B310" s="445"/>
      <c r="C310" s="445"/>
      <c r="D310" s="445"/>
      <c r="E310" s="445"/>
      <c r="F310" s="446"/>
      <c r="G310" s="447"/>
      <c r="H310" s="448"/>
      <c r="I310" s="448"/>
      <c r="J310" s="448"/>
      <c r="K310" s="448"/>
      <c r="L310" s="449"/>
      <c r="M310" s="447"/>
      <c r="N310" s="448"/>
      <c r="O310" s="448"/>
      <c r="P310" s="449"/>
      <c r="Q310" s="115">
        <f>+SUM(Q311:Q317)</f>
        <v>544</v>
      </c>
    </row>
    <row r="311" spans="1:17" ht="16.5">
      <c r="A311" s="450"/>
      <c r="B311" s="159" t="s">
        <v>581</v>
      </c>
      <c r="C311" s="117"/>
      <c r="D311" s="118" t="str">
        <f t="shared" ref="D311:D317" si="65">+IF(_xlfn.NUMBERVALUE(O311)=0,CONCATENATE("Pieza de ",M311,"inX",N311,"inX",P311,"_Pies"),CONCATENATE("Rollizo de ",O311,"''ØX",P311,"_Pies"))</f>
        <v>Pieza de 2inX6inX14_Pies</v>
      </c>
      <c r="E311" s="119" t="s">
        <v>137</v>
      </c>
      <c r="F311" s="120">
        <v>9</v>
      </c>
      <c r="G311" s="121">
        <v>0</v>
      </c>
      <c r="H311" s="121">
        <v>1.5</v>
      </c>
      <c r="I311" s="121">
        <v>5.5</v>
      </c>
      <c r="J311" s="121">
        <v>166.53</v>
      </c>
      <c r="K311" s="121">
        <f t="shared" ref="K311:K317" si="66">+L311*12</f>
        <v>168</v>
      </c>
      <c r="L311" s="122">
        <f t="shared" ref="L311:L317" si="67">ROUNDUP(J311/12,0)</f>
        <v>14</v>
      </c>
      <c r="M311" s="121">
        <v>2</v>
      </c>
      <c r="N311" s="121">
        <v>6</v>
      </c>
      <c r="O311" s="121">
        <v>0</v>
      </c>
      <c r="P311" s="122">
        <f>+L311</f>
        <v>14</v>
      </c>
      <c r="Q311" s="123">
        <f t="shared" ref="Q311:Q317" si="68">F311*M311*N311*P311/12</f>
        <v>126</v>
      </c>
    </row>
    <row r="312" spans="1:17" ht="16.5">
      <c r="A312" s="451"/>
      <c r="B312" s="160" t="s">
        <v>582</v>
      </c>
      <c r="C312" s="125"/>
      <c r="D312" s="126" t="str">
        <f t="shared" si="65"/>
        <v>Pieza de 2inX3inX10_Pies</v>
      </c>
      <c r="E312" s="127" t="s">
        <v>137</v>
      </c>
      <c r="F312" s="128">
        <v>14</v>
      </c>
      <c r="G312" s="129"/>
      <c r="H312" s="129">
        <v>1.5</v>
      </c>
      <c r="I312" s="129">
        <v>2.5</v>
      </c>
      <c r="J312" s="129">
        <v>114.57</v>
      </c>
      <c r="K312" s="129">
        <f t="shared" si="66"/>
        <v>120</v>
      </c>
      <c r="L312" s="130">
        <f t="shared" si="67"/>
        <v>10</v>
      </c>
      <c r="M312" s="129">
        <v>2</v>
      </c>
      <c r="N312" s="129">
        <v>3</v>
      </c>
      <c r="O312" s="129"/>
      <c r="P312" s="130">
        <f t="shared" ref="P312:P317" si="69">+L312</f>
        <v>10</v>
      </c>
      <c r="Q312" s="131">
        <f t="shared" si="68"/>
        <v>70</v>
      </c>
    </row>
    <row r="313" spans="1:17" ht="16.5">
      <c r="A313" s="451"/>
      <c r="B313" s="160" t="s">
        <v>583</v>
      </c>
      <c r="C313" s="125"/>
      <c r="D313" s="126" t="str">
        <f t="shared" si="65"/>
        <v>Pieza de 2inX3inX14_Pies</v>
      </c>
      <c r="E313" s="127" t="s">
        <v>137</v>
      </c>
      <c r="F313" s="128">
        <v>2</v>
      </c>
      <c r="G313" s="129"/>
      <c r="H313" s="129">
        <v>1.5</v>
      </c>
      <c r="I313" s="129">
        <v>2.5</v>
      </c>
      <c r="J313" s="129">
        <v>163.78</v>
      </c>
      <c r="K313" s="129">
        <f t="shared" si="66"/>
        <v>168</v>
      </c>
      <c r="L313" s="130">
        <f t="shared" si="67"/>
        <v>14</v>
      </c>
      <c r="M313" s="129">
        <v>2</v>
      </c>
      <c r="N313" s="129">
        <v>3</v>
      </c>
      <c r="O313" s="129"/>
      <c r="P313" s="130">
        <f t="shared" si="69"/>
        <v>14</v>
      </c>
      <c r="Q313" s="131">
        <f t="shared" si="68"/>
        <v>14</v>
      </c>
    </row>
    <row r="314" spans="1:17" ht="16.5">
      <c r="A314" s="451"/>
      <c r="B314" s="160" t="s">
        <v>584</v>
      </c>
      <c r="C314" s="125"/>
      <c r="D314" s="126" t="str">
        <f t="shared" si="65"/>
        <v>Pieza de 2inX6inX14_Pies</v>
      </c>
      <c r="E314" s="127" t="s">
        <v>137</v>
      </c>
      <c r="F314" s="128">
        <v>14</v>
      </c>
      <c r="G314" s="129"/>
      <c r="H314" s="129">
        <v>1.5</v>
      </c>
      <c r="I314" s="129">
        <v>5.5</v>
      </c>
      <c r="J314" s="129">
        <v>166.53</v>
      </c>
      <c r="K314" s="129">
        <f t="shared" si="66"/>
        <v>168</v>
      </c>
      <c r="L314" s="130">
        <f t="shared" si="67"/>
        <v>14</v>
      </c>
      <c r="M314" s="129">
        <v>2</v>
      </c>
      <c r="N314" s="129">
        <v>6</v>
      </c>
      <c r="O314" s="129"/>
      <c r="P314" s="130">
        <f t="shared" si="69"/>
        <v>14</v>
      </c>
      <c r="Q314" s="131">
        <f t="shared" si="68"/>
        <v>196</v>
      </c>
    </row>
    <row r="315" spans="1:17" ht="16.5">
      <c r="A315" s="451"/>
      <c r="B315" s="160" t="s">
        <v>585</v>
      </c>
      <c r="C315" s="125"/>
      <c r="D315" s="126" t="str">
        <f t="shared" si="65"/>
        <v>Pieza de 2inX3inX15_Pies</v>
      </c>
      <c r="E315" s="127" t="s">
        <v>137</v>
      </c>
      <c r="F315" s="128">
        <v>8</v>
      </c>
      <c r="G315" s="129"/>
      <c r="H315" s="129">
        <v>1.5</v>
      </c>
      <c r="I315" s="129">
        <v>2.5</v>
      </c>
      <c r="J315" s="129">
        <v>178.74</v>
      </c>
      <c r="K315" s="129">
        <f t="shared" si="66"/>
        <v>180</v>
      </c>
      <c r="L315" s="130">
        <f t="shared" si="67"/>
        <v>15</v>
      </c>
      <c r="M315" s="129">
        <v>2</v>
      </c>
      <c r="N315" s="129">
        <v>3</v>
      </c>
      <c r="O315" s="129"/>
      <c r="P315" s="130">
        <f t="shared" si="69"/>
        <v>15</v>
      </c>
      <c r="Q315" s="131">
        <f t="shared" si="68"/>
        <v>60</v>
      </c>
    </row>
    <row r="316" spans="1:17" ht="16.5">
      <c r="A316" s="451"/>
      <c r="B316" s="160" t="s">
        <v>640</v>
      </c>
      <c r="C316" s="125"/>
      <c r="D316" s="126" t="str">
        <f t="shared" si="65"/>
        <v>Pieza de 2inX3inX16_Pies</v>
      </c>
      <c r="E316" s="127" t="s">
        <v>137</v>
      </c>
      <c r="F316" s="128">
        <v>8</v>
      </c>
      <c r="G316" s="129"/>
      <c r="H316" s="129">
        <v>1.5</v>
      </c>
      <c r="I316" s="129">
        <v>2.5</v>
      </c>
      <c r="J316" s="129">
        <v>181.1</v>
      </c>
      <c r="K316" s="129">
        <f t="shared" si="66"/>
        <v>192</v>
      </c>
      <c r="L316" s="130">
        <f t="shared" si="67"/>
        <v>16</v>
      </c>
      <c r="M316" s="129">
        <v>2</v>
      </c>
      <c r="N316" s="129">
        <v>3</v>
      </c>
      <c r="O316" s="129"/>
      <c r="P316" s="130">
        <f t="shared" si="69"/>
        <v>16</v>
      </c>
      <c r="Q316" s="131">
        <f t="shared" si="68"/>
        <v>64</v>
      </c>
    </row>
    <row r="317" spans="1:17" ht="17.25" thickBot="1">
      <c r="A317" s="452"/>
      <c r="B317" s="161" t="s">
        <v>641</v>
      </c>
      <c r="C317" s="134"/>
      <c r="D317" s="135" t="str">
        <f t="shared" si="65"/>
        <v>Pieza de 2inX3inX14_Pies</v>
      </c>
      <c r="E317" s="136" t="s">
        <v>137</v>
      </c>
      <c r="F317" s="137">
        <v>2</v>
      </c>
      <c r="G317" s="138"/>
      <c r="H317" s="138">
        <v>1.5</v>
      </c>
      <c r="I317" s="138">
        <v>2.5</v>
      </c>
      <c r="J317" s="138">
        <v>166.14</v>
      </c>
      <c r="K317" s="138">
        <f t="shared" si="66"/>
        <v>168</v>
      </c>
      <c r="L317" s="139">
        <f t="shared" si="67"/>
        <v>14</v>
      </c>
      <c r="M317" s="138">
        <v>2</v>
      </c>
      <c r="N317" s="138">
        <v>3</v>
      </c>
      <c r="O317" s="138"/>
      <c r="P317" s="139">
        <f t="shared" si="69"/>
        <v>14</v>
      </c>
      <c r="Q317" s="140">
        <f t="shared" si="68"/>
        <v>14</v>
      </c>
    </row>
    <row r="318" spans="1:17" ht="16.5" thickBot="1">
      <c r="A318" s="417" t="s">
        <v>652</v>
      </c>
      <c r="B318" s="418"/>
      <c r="C318" s="418"/>
      <c r="D318" s="418"/>
      <c r="E318" s="418"/>
      <c r="F318" s="418"/>
      <c r="G318" s="418"/>
      <c r="H318" s="418"/>
      <c r="I318" s="418"/>
      <c r="J318" s="418"/>
      <c r="K318" s="418"/>
      <c r="L318" s="418"/>
      <c r="M318" s="418"/>
      <c r="N318" s="418"/>
      <c r="O318" s="418"/>
      <c r="P318" s="418"/>
      <c r="Q318" s="113">
        <f>+Q319+Q399</f>
        <v>2153.5</v>
      </c>
    </row>
    <row r="319" spans="1:17" ht="16.5" thickBot="1">
      <c r="A319" s="444" t="s">
        <v>8</v>
      </c>
      <c r="B319" s="445"/>
      <c r="C319" s="445"/>
      <c r="D319" s="445"/>
      <c r="E319" s="445"/>
      <c r="F319" s="446"/>
      <c r="G319" s="447"/>
      <c r="H319" s="448"/>
      <c r="I319" s="448"/>
      <c r="J319" s="448"/>
      <c r="K319" s="448"/>
      <c r="L319" s="449"/>
      <c r="M319" s="448"/>
      <c r="N319" s="448"/>
      <c r="O319" s="448"/>
      <c r="P319" s="448"/>
      <c r="Q319" s="115">
        <f>+SUM(Q320:Q398)</f>
        <v>1561.9999999999998</v>
      </c>
    </row>
    <row r="320" spans="1:17" ht="16.5">
      <c r="A320" s="450" t="s">
        <v>33</v>
      </c>
      <c r="B320" s="159" t="s">
        <v>562</v>
      </c>
      <c r="C320" s="117"/>
      <c r="D320" s="118" t="str">
        <f>+IF(_xlfn.NUMBERVALUE(O320)=0,CONCATENATE("Pieza de ",M320,"inX",N320,"inX",P320,"_Pies"),CONCATENATE("Rollizo de ",O320,"''ØX",P320,"_Pies"))</f>
        <v>Pieza de 2inX4inX11_Pies</v>
      </c>
      <c r="E320" s="119" t="s">
        <v>137</v>
      </c>
      <c r="F320" s="120">
        <v>12</v>
      </c>
      <c r="G320" s="121">
        <v>0</v>
      </c>
      <c r="H320" s="121">
        <v>1.5</v>
      </c>
      <c r="I320" s="121">
        <v>3.5</v>
      </c>
      <c r="J320" s="121">
        <v>130.18</v>
      </c>
      <c r="K320" s="121">
        <f>+L320*12</f>
        <v>132</v>
      </c>
      <c r="L320" s="122">
        <f>ROUNDUP(J320/12,0)</f>
        <v>11</v>
      </c>
      <c r="M320" s="121">
        <v>2</v>
      </c>
      <c r="N320" s="121">
        <v>4</v>
      </c>
      <c r="O320" s="121">
        <v>0</v>
      </c>
      <c r="P320" s="122">
        <f>+L320</f>
        <v>11</v>
      </c>
      <c r="Q320" s="123">
        <f>F320*M320*N320*P320/12</f>
        <v>88</v>
      </c>
    </row>
    <row r="321" spans="1:17" ht="16.5">
      <c r="A321" s="451"/>
      <c r="B321" s="160" t="s">
        <v>643</v>
      </c>
      <c r="C321" s="125"/>
      <c r="D321" s="126" t="str">
        <f>+IF(_xlfn.NUMBERVALUE(O321)=0,CONCATENATE("Pieza de ",M321,"inX",N321,"inX",P321,"_Pies"),CONCATENATE("Rollizo de ",O321,"''ØX",P321,"_Pies"))</f>
        <v>Pieza de 2inX4inX8_Pies</v>
      </c>
      <c r="E321" s="127" t="s">
        <v>137</v>
      </c>
      <c r="F321" s="128">
        <v>19</v>
      </c>
      <c r="G321" s="129"/>
      <c r="H321" s="129">
        <v>1.5</v>
      </c>
      <c r="I321" s="129">
        <v>3.5</v>
      </c>
      <c r="J321" s="129">
        <v>96</v>
      </c>
      <c r="K321" s="129">
        <f>+L321*12</f>
        <v>96</v>
      </c>
      <c r="L321" s="130">
        <f>ROUNDUP(J321/12,0)</f>
        <v>8</v>
      </c>
      <c r="M321" s="129">
        <v>2</v>
      </c>
      <c r="N321" s="129">
        <v>4</v>
      </c>
      <c r="O321" s="129"/>
      <c r="P321" s="130">
        <f>+L321</f>
        <v>8</v>
      </c>
      <c r="Q321" s="131">
        <f>F321*M321*N321*P321/12</f>
        <v>101.33333333333333</v>
      </c>
    </row>
    <row r="322" spans="1:17" ht="16.5">
      <c r="A322" s="451"/>
      <c r="B322" s="124" t="s">
        <v>601</v>
      </c>
      <c r="C322" s="125"/>
      <c r="D322" s="126" t="str">
        <f>+IF(_xlfn.NUMBERVALUE(O322)=0,CONCATENATE("Pieza de ",M322,"inX",N322,"inX",P322,"_Pies"),CONCATENATE("Rollizo de ",O322,"''ØX",P322,"_Pies"))</f>
        <v>Pieza de 2inX4inX3_Pies</v>
      </c>
      <c r="E322" s="127" t="s">
        <v>137</v>
      </c>
      <c r="F322" s="128">
        <v>4</v>
      </c>
      <c r="G322" s="129"/>
      <c r="H322" s="129">
        <v>1.5</v>
      </c>
      <c r="I322" s="129">
        <v>3.5</v>
      </c>
      <c r="J322" s="129">
        <v>24.41</v>
      </c>
      <c r="K322" s="129">
        <f>+L322*12</f>
        <v>36</v>
      </c>
      <c r="L322" s="130">
        <f>ROUNDUP(J322/12,0)</f>
        <v>3</v>
      </c>
      <c r="M322" s="129">
        <v>2</v>
      </c>
      <c r="N322" s="129">
        <v>4</v>
      </c>
      <c r="O322" s="129"/>
      <c r="P322" s="130">
        <f>+L322</f>
        <v>3</v>
      </c>
      <c r="Q322" s="131">
        <f>F322*M322*N322*P322/12</f>
        <v>8</v>
      </c>
    </row>
    <row r="323" spans="1:17" ht="16.5">
      <c r="A323" s="451"/>
      <c r="B323" s="124" t="s">
        <v>602</v>
      </c>
      <c r="C323" s="125"/>
      <c r="D323" s="126" t="str">
        <f>+IF(_xlfn.NUMBERVALUE(O323)=0,CONCATENATE("Pieza de ",M323,"inX",N323,"inX",P323,"_Pies"),CONCATENATE("Rollizo de ",O323,"''ØX",P323,"_Pies"))</f>
        <v>Pieza de 2inX4inX3_Pies</v>
      </c>
      <c r="E323" s="127" t="s">
        <v>137</v>
      </c>
      <c r="F323" s="128">
        <v>16</v>
      </c>
      <c r="G323" s="129"/>
      <c r="H323" s="129">
        <v>1.5</v>
      </c>
      <c r="I323" s="129">
        <v>3.5</v>
      </c>
      <c r="J323" s="129">
        <v>27.95</v>
      </c>
      <c r="K323" s="129">
        <f>+L323*12</f>
        <v>36</v>
      </c>
      <c r="L323" s="130">
        <f>ROUNDUP(J323/12,0)</f>
        <v>3</v>
      </c>
      <c r="M323" s="129">
        <v>2</v>
      </c>
      <c r="N323" s="129">
        <v>4</v>
      </c>
      <c r="O323" s="129"/>
      <c r="P323" s="130">
        <f>+L323</f>
        <v>3</v>
      </c>
      <c r="Q323" s="131">
        <f>F323*M323*N323*P323/12</f>
        <v>32</v>
      </c>
    </row>
    <row r="324" spans="1:17" ht="16.5">
      <c r="A324" s="451"/>
      <c r="B324" s="124" t="s">
        <v>629</v>
      </c>
      <c r="C324" s="125"/>
      <c r="D324" s="126" t="str">
        <f>+IF(_xlfn.NUMBERVALUE(O324)=0,CONCATENATE("Pieza de ",M324,"inX",N324,"inX",P324,"_Pies"),CONCATENATE("Rollizo de ",O324,"''ØX",P324,"_Pies"))</f>
        <v>Pieza de 2inX4inX3_Pies</v>
      </c>
      <c r="E324" s="127" t="s">
        <v>137</v>
      </c>
      <c r="F324" s="128">
        <v>20</v>
      </c>
      <c r="G324" s="129"/>
      <c r="H324" s="129">
        <v>1.5</v>
      </c>
      <c r="I324" s="129">
        <v>3.5</v>
      </c>
      <c r="J324" s="129">
        <v>29.92</v>
      </c>
      <c r="K324" s="129">
        <f>+L324*12</f>
        <v>36</v>
      </c>
      <c r="L324" s="130">
        <f>ROUNDUP(J324/12,0)</f>
        <v>3</v>
      </c>
      <c r="M324" s="129">
        <v>2</v>
      </c>
      <c r="N324" s="129">
        <v>4</v>
      </c>
      <c r="O324" s="129"/>
      <c r="P324" s="130">
        <f>+L324</f>
        <v>3</v>
      </c>
      <c r="Q324" s="131">
        <f>F324*M324*N324*P324/12</f>
        <v>40</v>
      </c>
    </row>
    <row r="325" spans="1:17" ht="16.5">
      <c r="A325" s="451"/>
      <c r="B325" s="124" t="s">
        <v>630</v>
      </c>
      <c r="C325" s="125"/>
      <c r="D325" s="126" t="str">
        <f t="shared" ref="D325:D331" si="70">+IF(_xlfn.NUMBERVALUE(O325)=0,CONCATENATE("Pieza de ",M325,"inX",N325,"inX",P325,"_Pies"),CONCATENATE("Rollizo de ",O325,"''ØX",P325,"_Pies"))</f>
        <v>Pieza de 2inX4inX3_Pies</v>
      </c>
      <c r="E325" s="127" t="s">
        <v>137</v>
      </c>
      <c r="F325" s="128">
        <v>4</v>
      </c>
      <c r="G325" s="129"/>
      <c r="H325" s="129">
        <v>1.5</v>
      </c>
      <c r="I325" s="129">
        <v>3.5</v>
      </c>
      <c r="J325" s="129">
        <v>25.98</v>
      </c>
      <c r="K325" s="129">
        <f t="shared" ref="K325:K331" si="71">+L325*12</f>
        <v>36</v>
      </c>
      <c r="L325" s="130">
        <f t="shared" ref="L325:L331" si="72">ROUNDUP(J325/12,0)</f>
        <v>3</v>
      </c>
      <c r="M325" s="129">
        <v>2</v>
      </c>
      <c r="N325" s="129">
        <v>4</v>
      </c>
      <c r="O325" s="129"/>
      <c r="P325" s="130">
        <f t="shared" ref="P325:P331" si="73">+L325</f>
        <v>3</v>
      </c>
      <c r="Q325" s="131">
        <f t="shared" ref="Q325:Q331" si="74">F325*M325*N325*P325/12</f>
        <v>8</v>
      </c>
    </row>
    <row r="326" spans="1:17" ht="17.25" thickBot="1">
      <c r="A326" s="452"/>
      <c r="B326" s="133" t="s">
        <v>631</v>
      </c>
      <c r="C326" s="134"/>
      <c r="D326" s="135" t="str">
        <f t="shared" si="70"/>
        <v>Pieza de 2inX4inX3_Pies</v>
      </c>
      <c r="E326" s="136" t="s">
        <v>137</v>
      </c>
      <c r="F326" s="137">
        <v>4</v>
      </c>
      <c r="G326" s="138"/>
      <c r="H326" s="138">
        <v>1.5</v>
      </c>
      <c r="I326" s="138">
        <v>3.5</v>
      </c>
      <c r="J326" s="138">
        <v>24.8</v>
      </c>
      <c r="K326" s="138">
        <f t="shared" si="71"/>
        <v>36</v>
      </c>
      <c r="L326" s="139">
        <f t="shared" si="72"/>
        <v>3</v>
      </c>
      <c r="M326" s="138">
        <v>2</v>
      </c>
      <c r="N326" s="138">
        <v>4</v>
      </c>
      <c r="O326" s="138"/>
      <c r="P326" s="139">
        <f t="shared" si="73"/>
        <v>3</v>
      </c>
      <c r="Q326" s="140">
        <f t="shared" si="74"/>
        <v>8</v>
      </c>
    </row>
    <row r="327" spans="1:17" ht="16.5">
      <c r="A327" s="450" t="s">
        <v>599</v>
      </c>
      <c r="B327" s="116" t="s">
        <v>576</v>
      </c>
      <c r="C327" s="117"/>
      <c r="D327" s="118" t="str">
        <f t="shared" si="70"/>
        <v>Pieza de 2inX4inX4_Pies</v>
      </c>
      <c r="E327" s="119" t="s">
        <v>137</v>
      </c>
      <c r="F327" s="120">
        <v>4</v>
      </c>
      <c r="G327" s="116"/>
      <c r="H327" s="121">
        <v>1.5</v>
      </c>
      <c r="I327" s="121">
        <v>3.5</v>
      </c>
      <c r="J327" s="121">
        <v>47.75</v>
      </c>
      <c r="K327" s="121">
        <f t="shared" si="71"/>
        <v>48</v>
      </c>
      <c r="L327" s="122">
        <f t="shared" si="72"/>
        <v>4</v>
      </c>
      <c r="M327" s="121">
        <v>2</v>
      </c>
      <c r="N327" s="121">
        <v>4</v>
      </c>
      <c r="O327" s="116"/>
      <c r="P327" s="122">
        <f t="shared" si="73"/>
        <v>4</v>
      </c>
      <c r="Q327" s="123">
        <f t="shared" si="74"/>
        <v>10.666666666666666</v>
      </c>
    </row>
    <row r="328" spans="1:17" ht="16.5">
      <c r="A328" s="451"/>
      <c r="B328" s="124" t="s">
        <v>577</v>
      </c>
      <c r="C328" s="125"/>
      <c r="D328" s="126" t="str">
        <f t="shared" si="70"/>
        <v>Pieza de 2inX4inX2_Pies</v>
      </c>
      <c r="E328" s="127" t="s">
        <v>137</v>
      </c>
      <c r="F328" s="128">
        <v>4</v>
      </c>
      <c r="G328" s="124"/>
      <c r="H328" s="129">
        <v>1.5</v>
      </c>
      <c r="I328" s="129">
        <v>3.5</v>
      </c>
      <c r="J328" s="129">
        <v>17.25</v>
      </c>
      <c r="K328" s="129">
        <f t="shared" si="71"/>
        <v>24</v>
      </c>
      <c r="L328" s="130">
        <f t="shared" si="72"/>
        <v>2</v>
      </c>
      <c r="M328" s="129">
        <v>2</v>
      </c>
      <c r="N328" s="129">
        <v>4</v>
      </c>
      <c r="O328" s="124"/>
      <c r="P328" s="130">
        <f t="shared" si="73"/>
        <v>2</v>
      </c>
      <c r="Q328" s="131">
        <f t="shared" si="74"/>
        <v>5.333333333333333</v>
      </c>
    </row>
    <row r="329" spans="1:17" ht="16.5">
      <c r="A329" s="451"/>
      <c r="B329" s="124" t="s">
        <v>578</v>
      </c>
      <c r="C329" s="125"/>
      <c r="D329" s="126" t="str">
        <f t="shared" si="70"/>
        <v>Pieza de 2inX4inX3_Pies</v>
      </c>
      <c r="E329" s="127" t="s">
        <v>137</v>
      </c>
      <c r="F329" s="128">
        <v>1</v>
      </c>
      <c r="G329" s="124"/>
      <c r="H329" s="129">
        <v>1.5</v>
      </c>
      <c r="I329" s="129">
        <v>3.5</v>
      </c>
      <c r="J329" s="129">
        <v>30.5</v>
      </c>
      <c r="K329" s="129">
        <f t="shared" si="71"/>
        <v>36</v>
      </c>
      <c r="L329" s="130">
        <f t="shared" si="72"/>
        <v>3</v>
      </c>
      <c r="M329" s="129">
        <v>2</v>
      </c>
      <c r="N329" s="129">
        <v>4</v>
      </c>
      <c r="O329" s="124"/>
      <c r="P329" s="130">
        <f t="shared" si="73"/>
        <v>3</v>
      </c>
      <c r="Q329" s="131">
        <f t="shared" si="74"/>
        <v>2</v>
      </c>
    </row>
    <row r="330" spans="1:17" ht="16.5">
      <c r="A330" s="451"/>
      <c r="B330" s="124" t="s">
        <v>579</v>
      </c>
      <c r="C330" s="125"/>
      <c r="D330" s="126" t="str">
        <f t="shared" si="70"/>
        <v>Pieza de 2inX4inX8_Pies</v>
      </c>
      <c r="E330" s="127" t="s">
        <v>137</v>
      </c>
      <c r="F330" s="128">
        <v>2</v>
      </c>
      <c r="G330" s="124"/>
      <c r="H330" s="129">
        <v>1.5</v>
      </c>
      <c r="I330" s="129">
        <v>3.5</v>
      </c>
      <c r="J330" s="129">
        <v>96</v>
      </c>
      <c r="K330" s="129">
        <f t="shared" si="71"/>
        <v>96</v>
      </c>
      <c r="L330" s="130">
        <f t="shared" si="72"/>
        <v>8</v>
      </c>
      <c r="M330" s="129">
        <v>2</v>
      </c>
      <c r="N330" s="129">
        <v>4</v>
      </c>
      <c r="O330" s="124"/>
      <c r="P330" s="130">
        <f t="shared" si="73"/>
        <v>8</v>
      </c>
      <c r="Q330" s="131">
        <f t="shared" si="74"/>
        <v>10.666666666666666</v>
      </c>
    </row>
    <row r="331" spans="1:17" ht="17.25" thickBot="1">
      <c r="A331" s="465"/>
      <c r="B331" s="151" t="s">
        <v>580</v>
      </c>
      <c r="C331" s="152"/>
      <c r="D331" s="153" t="str">
        <f t="shared" si="70"/>
        <v>Pieza de 2inX4inX1_Pies</v>
      </c>
      <c r="E331" s="154" t="s">
        <v>137</v>
      </c>
      <c r="F331" s="155">
        <v>2</v>
      </c>
      <c r="G331" s="151"/>
      <c r="H331" s="156">
        <v>1.5</v>
      </c>
      <c r="I331" s="156">
        <v>3.5</v>
      </c>
      <c r="J331" s="156">
        <v>10.54</v>
      </c>
      <c r="K331" s="156">
        <f t="shared" si="71"/>
        <v>12</v>
      </c>
      <c r="L331" s="157">
        <f t="shared" si="72"/>
        <v>1</v>
      </c>
      <c r="M331" s="156">
        <v>2</v>
      </c>
      <c r="N331" s="156">
        <v>4</v>
      </c>
      <c r="O331" s="151"/>
      <c r="P331" s="157">
        <f t="shared" si="73"/>
        <v>1</v>
      </c>
      <c r="Q331" s="158">
        <f t="shared" si="74"/>
        <v>1.3333333333333333</v>
      </c>
    </row>
    <row r="332" spans="1:17" ht="16.5">
      <c r="A332" s="450" t="s">
        <v>34</v>
      </c>
      <c r="B332" s="159" t="s">
        <v>593</v>
      </c>
      <c r="C332" s="117"/>
      <c r="D332" s="118" t="str">
        <f>+IF(_xlfn.NUMBERVALUE(O332)=0,CONCATENATE("Pieza de ",M332,"inX",N332,"inX",P332,"_Pies"),CONCATENATE("Rollizo de ",O332,"''ØX",P332,"_Pies"))</f>
        <v>Pieza de 2inX4inX13_Pies</v>
      </c>
      <c r="E332" s="119" t="s">
        <v>137</v>
      </c>
      <c r="F332" s="120">
        <v>2</v>
      </c>
      <c r="G332" s="121">
        <v>0</v>
      </c>
      <c r="H332" s="121">
        <v>1.5</v>
      </c>
      <c r="I332" s="121">
        <v>3.5</v>
      </c>
      <c r="J332" s="121">
        <v>144.49</v>
      </c>
      <c r="K332" s="121">
        <f>+L332*12</f>
        <v>156</v>
      </c>
      <c r="L332" s="122">
        <f>ROUNDUP(J332/12,0)</f>
        <v>13</v>
      </c>
      <c r="M332" s="121">
        <v>2</v>
      </c>
      <c r="N332" s="121">
        <v>4</v>
      </c>
      <c r="O332" s="121">
        <v>0</v>
      </c>
      <c r="P332" s="122">
        <f>+L332</f>
        <v>13</v>
      </c>
      <c r="Q332" s="123">
        <f>F332*M332*N332*P332/12</f>
        <v>17.333333333333332</v>
      </c>
    </row>
    <row r="333" spans="1:17" ht="16.5">
      <c r="A333" s="451"/>
      <c r="B333" s="160" t="s">
        <v>594</v>
      </c>
      <c r="C333" s="125"/>
      <c r="D333" s="126" t="str">
        <f>+IF(_xlfn.NUMBERVALUE(O333)=0,CONCATENATE("Pieza de ",M333,"inX",N333,"inX",P333,"_Pies"),CONCATENATE("Rollizo de ",O333,"''ØX",P333,"_Pies"))</f>
        <v>Pieza de 2inX4inX10_Pies</v>
      </c>
      <c r="E333" s="127" t="s">
        <v>137</v>
      </c>
      <c r="F333" s="128">
        <v>12</v>
      </c>
      <c r="G333" s="129"/>
      <c r="H333" s="129">
        <v>1.5</v>
      </c>
      <c r="I333" s="129">
        <v>3.5</v>
      </c>
      <c r="J333" s="129">
        <v>115.75</v>
      </c>
      <c r="K333" s="129">
        <f>+L333*12</f>
        <v>120</v>
      </c>
      <c r="L333" s="130">
        <f>ROUNDUP(J333/12,0)</f>
        <v>10</v>
      </c>
      <c r="M333" s="129">
        <v>2</v>
      </c>
      <c r="N333" s="129">
        <v>4</v>
      </c>
      <c r="O333" s="129"/>
      <c r="P333" s="130">
        <f>+L333</f>
        <v>10</v>
      </c>
      <c r="Q333" s="131">
        <f>F333*M333*N333*P333/12</f>
        <v>80</v>
      </c>
    </row>
    <row r="334" spans="1:17" ht="16.5">
      <c r="A334" s="451"/>
      <c r="B334" s="160" t="s">
        <v>391</v>
      </c>
      <c r="C334" s="125"/>
      <c r="D334" s="126" t="str">
        <f t="shared" ref="D334:D338" si="75">+IF(_xlfn.NUMBERVALUE(O334)=0,CONCATENATE("Pieza de ",M334,"inX",N334,"inX",P334,"_Pies"),CONCATENATE("Rollizo de ",O334,"''ØX",P334,"_Pies"))</f>
        <v>Pieza de 2inX4inX10_Pies</v>
      </c>
      <c r="E334" s="127" t="s">
        <v>137</v>
      </c>
      <c r="F334" s="128">
        <v>20</v>
      </c>
      <c r="G334" s="129"/>
      <c r="H334" s="129">
        <v>1.5</v>
      </c>
      <c r="I334" s="129">
        <v>3.5</v>
      </c>
      <c r="J334" s="129">
        <v>120</v>
      </c>
      <c r="K334" s="129">
        <f t="shared" ref="K334:K338" si="76">+L334*12</f>
        <v>120</v>
      </c>
      <c r="L334" s="130">
        <f t="shared" ref="L334:L338" si="77">ROUNDUP(J334/12,0)</f>
        <v>10</v>
      </c>
      <c r="M334" s="129">
        <v>2</v>
      </c>
      <c r="N334" s="129">
        <v>4</v>
      </c>
      <c r="O334" s="129"/>
      <c r="P334" s="130">
        <f t="shared" ref="P334:P338" si="78">+L334</f>
        <v>10</v>
      </c>
      <c r="Q334" s="131">
        <f t="shared" ref="Q334:Q338" si="79">F334*M334*N334*P334/12</f>
        <v>133.33333333333334</v>
      </c>
    </row>
    <row r="335" spans="1:17" ht="16.5">
      <c r="A335" s="451"/>
      <c r="B335" s="124" t="s">
        <v>601</v>
      </c>
      <c r="C335" s="125"/>
      <c r="D335" s="126" t="str">
        <f t="shared" si="75"/>
        <v>Pieza de 2inX4inX3_Pies</v>
      </c>
      <c r="E335" s="127" t="s">
        <v>137</v>
      </c>
      <c r="F335" s="128">
        <v>16</v>
      </c>
      <c r="G335" s="129"/>
      <c r="H335" s="129">
        <v>1.5</v>
      </c>
      <c r="I335" s="129">
        <v>3.5</v>
      </c>
      <c r="J335" s="129">
        <v>24.8</v>
      </c>
      <c r="K335" s="129">
        <f t="shared" si="76"/>
        <v>36</v>
      </c>
      <c r="L335" s="130">
        <f t="shared" si="77"/>
        <v>3</v>
      </c>
      <c r="M335" s="129">
        <v>2</v>
      </c>
      <c r="N335" s="129">
        <v>4</v>
      </c>
      <c r="O335" s="129"/>
      <c r="P335" s="130">
        <f t="shared" si="78"/>
        <v>3</v>
      </c>
      <c r="Q335" s="131">
        <f t="shared" si="79"/>
        <v>32</v>
      </c>
    </row>
    <row r="336" spans="1:17" ht="16.5">
      <c r="A336" s="451"/>
      <c r="B336" s="124" t="s">
        <v>602</v>
      </c>
      <c r="C336" s="125"/>
      <c r="D336" s="126" t="str">
        <f t="shared" si="75"/>
        <v>Pieza de 2inX4inX3_Pies</v>
      </c>
      <c r="E336" s="127" t="s">
        <v>137</v>
      </c>
      <c r="F336" s="128">
        <v>8</v>
      </c>
      <c r="G336" s="129"/>
      <c r="H336" s="129">
        <v>1.5</v>
      </c>
      <c r="I336" s="129">
        <v>3.5</v>
      </c>
      <c r="J336" s="129">
        <v>29.53</v>
      </c>
      <c r="K336" s="129">
        <f t="shared" si="76"/>
        <v>36</v>
      </c>
      <c r="L336" s="130">
        <f t="shared" si="77"/>
        <v>3</v>
      </c>
      <c r="M336" s="129">
        <v>2</v>
      </c>
      <c r="N336" s="129">
        <v>4</v>
      </c>
      <c r="O336" s="129"/>
      <c r="P336" s="130">
        <f t="shared" si="78"/>
        <v>3</v>
      </c>
      <c r="Q336" s="131">
        <f t="shared" si="79"/>
        <v>16</v>
      </c>
    </row>
    <row r="337" spans="1:17" ht="16.5">
      <c r="A337" s="451"/>
      <c r="B337" s="124" t="s">
        <v>629</v>
      </c>
      <c r="C337" s="125"/>
      <c r="D337" s="126" t="str">
        <f t="shared" si="75"/>
        <v>Pieza de 2inX4inX5_Pies</v>
      </c>
      <c r="E337" s="127" t="s">
        <v>137</v>
      </c>
      <c r="F337" s="128">
        <v>4</v>
      </c>
      <c r="G337" s="129"/>
      <c r="H337" s="129">
        <v>1.5</v>
      </c>
      <c r="I337" s="129">
        <v>3.5</v>
      </c>
      <c r="J337" s="129">
        <v>48.03</v>
      </c>
      <c r="K337" s="129">
        <f t="shared" si="76"/>
        <v>60</v>
      </c>
      <c r="L337" s="130">
        <f t="shared" si="77"/>
        <v>5</v>
      </c>
      <c r="M337" s="129">
        <v>2</v>
      </c>
      <c r="N337" s="129">
        <v>4</v>
      </c>
      <c r="O337" s="129"/>
      <c r="P337" s="130">
        <f t="shared" si="78"/>
        <v>5</v>
      </c>
      <c r="Q337" s="131">
        <f t="shared" si="79"/>
        <v>13.333333333333334</v>
      </c>
    </row>
    <row r="338" spans="1:17" ht="16.5">
      <c r="A338" s="451"/>
      <c r="B338" s="124" t="s">
        <v>630</v>
      </c>
      <c r="C338" s="125"/>
      <c r="D338" s="126" t="str">
        <f t="shared" si="75"/>
        <v>Pieza de 2inX4inX5_Pies</v>
      </c>
      <c r="E338" s="127" t="s">
        <v>137</v>
      </c>
      <c r="F338" s="128">
        <v>2</v>
      </c>
      <c r="G338" s="129"/>
      <c r="H338" s="129">
        <v>1.5</v>
      </c>
      <c r="I338" s="129">
        <v>3.5</v>
      </c>
      <c r="J338" s="129">
        <v>54.33</v>
      </c>
      <c r="K338" s="129">
        <f t="shared" si="76"/>
        <v>60</v>
      </c>
      <c r="L338" s="130">
        <f t="shared" si="77"/>
        <v>5</v>
      </c>
      <c r="M338" s="129">
        <v>2</v>
      </c>
      <c r="N338" s="129">
        <v>4</v>
      </c>
      <c r="O338" s="129"/>
      <c r="P338" s="130">
        <f t="shared" si="78"/>
        <v>5</v>
      </c>
      <c r="Q338" s="131">
        <f t="shared" si="79"/>
        <v>6.666666666666667</v>
      </c>
    </row>
    <row r="339" spans="1:17" ht="16.5">
      <c r="A339" s="451"/>
      <c r="B339" s="124" t="s">
        <v>631</v>
      </c>
      <c r="C339" s="125"/>
      <c r="D339" s="126" t="str">
        <f>+IF(_xlfn.NUMBERVALUE(O339)=0,CONCATENATE("Pieza de ",M339,"inX",N339,"inX",P339,"_Pies"),CONCATENATE("Rollizo de ",O339,"''ØX",P339,"_Pies"))</f>
        <v>Pieza de 2inX4inX2_Pies</v>
      </c>
      <c r="E339" s="127" t="s">
        <v>137</v>
      </c>
      <c r="F339" s="128">
        <v>4</v>
      </c>
      <c r="G339" s="129"/>
      <c r="H339" s="129">
        <v>1.5</v>
      </c>
      <c r="I339" s="129">
        <v>3.5</v>
      </c>
      <c r="J339" s="129">
        <v>14.17</v>
      </c>
      <c r="K339" s="129">
        <f>+L339*12</f>
        <v>24</v>
      </c>
      <c r="L339" s="130">
        <f>ROUNDUP(J339/12,0)</f>
        <v>2</v>
      </c>
      <c r="M339" s="129">
        <v>2</v>
      </c>
      <c r="N339" s="129">
        <v>4</v>
      </c>
      <c r="O339" s="129"/>
      <c r="P339" s="130">
        <f>+L339</f>
        <v>2</v>
      </c>
      <c r="Q339" s="131">
        <f>F339*M339*N339*P339/12</f>
        <v>5.333333333333333</v>
      </c>
    </row>
    <row r="340" spans="1:17" ht="17.25" thickBot="1">
      <c r="A340" s="452"/>
      <c r="B340" s="133" t="s">
        <v>644</v>
      </c>
      <c r="C340" s="134"/>
      <c r="D340" s="135" t="str">
        <f>+IF(_xlfn.NUMBERVALUE(O340)=0,CONCATENATE("Pieza de ",M340,"inX",N340,"inX",P340,"_Pies"),CONCATENATE("Rollizo de ",O340,"''ØX",P340,"_Pies"))</f>
        <v>Pieza de 2inX4inX3_Pies</v>
      </c>
      <c r="E340" s="136" t="s">
        <v>137</v>
      </c>
      <c r="F340" s="137">
        <v>4</v>
      </c>
      <c r="G340" s="138"/>
      <c r="H340" s="138">
        <v>1.5</v>
      </c>
      <c r="I340" s="138">
        <v>3.5</v>
      </c>
      <c r="J340" s="138">
        <v>29.92</v>
      </c>
      <c r="K340" s="138">
        <f>+L340*12</f>
        <v>36</v>
      </c>
      <c r="L340" s="139">
        <f>ROUNDUP(J340/12,0)</f>
        <v>3</v>
      </c>
      <c r="M340" s="138">
        <v>2</v>
      </c>
      <c r="N340" s="138">
        <v>4</v>
      </c>
      <c r="O340" s="138"/>
      <c r="P340" s="139">
        <f>+L340</f>
        <v>3</v>
      </c>
      <c r="Q340" s="140">
        <f>F340*M340*N340*P340/12</f>
        <v>8</v>
      </c>
    </row>
    <row r="341" spans="1:17" ht="16.5">
      <c r="A341" s="435" t="s">
        <v>12</v>
      </c>
      <c r="B341" s="159" t="s">
        <v>593</v>
      </c>
      <c r="C341" s="117"/>
      <c r="D341" s="118" t="str">
        <f>+IF(_xlfn.NUMBERVALUE(O341)=0,CONCATENATE("Pieza de ",M341,"inX",N341,"inX",P341,"_Pies"),CONCATENATE("Rollizo de ",O341,"''ØX",P341,"_Pies"))</f>
        <v>Pieza de 2inX4inX11_Pies</v>
      </c>
      <c r="E341" s="119" t="s">
        <v>137</v>
      </c>
      <c r="F341" s="120">
        <v>8</v>
      </c>
      <c r="G341" s="121">
        <v>0</v>
      </c>
      <c r="H341" s="121">
        <v>1.5</v>
      </c>
      <c r="I341" s="121">
        <v>3.5</v>
      </c>
      <c r="J341" s="121">
        <v>130.31</v>
      </c>
      <c r="K341" s="121">
        <f>+L341*12</f>
        <v>132</v>
      </c>
      <c r="L341" s="122">
        <f>ROUNDUP(J341/12,0)</f>
        <v>11</v>
      </c>
      <c r="M341" s="121">
        <v>2</v>
      </c>
      <c r="N341" s="121">
        <v>4</v>
      </c>
      <c r="O341" s="121">
        <v>0</v>
      </c>
      <c r="P341" s="122">
        <f>+L341</f>
        <v>11</v>
      </c>
      <c r="Q341" s="123">
        <f>F341*M341*N341*P341/12</f>
        <v>58.666666666666664</v>
      </c>
    </row>
    <row r="342" spans="1:17" ht="16.5">
      <c r="A342" s="436"/>
      <c r="B342" s="160" t="s">
        <v>391</v>
      </c>
      <c r="C342" s="125"/>
      <c r="D342" s="126" t="str">
        <f>+IF(_xlfn.NUMBERVALUE(O342)=0,CONCATENATE("Pieza de ",M342,"inX",N342,"inX",P342,"_Pies"),CONCATENATE("Rollizo de ",O342,"''ØX",P342,"_Pies"))</f>
        <v>Pieza de 2inX4inX8_Pies</v>
      </c>
      <c r="E342" s="127" t="s">
        <v>137</v>
      </c>
      <c r="F342" s="128">
        <v>13</v>
      </c>
      <c r="G342" s="129"/>
      <c r="H342" s="129">
        <v>1.5</v>
      </c>
      <c r="I342" s="129">
        <v>3.5</v>
      </c>
      <c r="J342" s="129">
        <v>96</v>
      </c>
      <c r="K342" s="129">
        <f>+L342*12</f>
        <v>96</v>
      </c>
      <c r="L342" s="130">
        <f>ROUNDUP(J342/12,0)</f>
        <v>8</v>
      </c>
      <c r="M342" s="129">
        <v>2</v>
      </c>
      <c r="N342" s="129">
        <v>4</v>
      </c>
      <c r="O342" s="129"/>
      <c r="P342" s="130">
        <f>+L342</f>
        <v>8</v>
      </c>
      <c r="Q342" s="131">
        <f>F342*M342*N342*P342/12</f>
        <v>69.333333333333329</v>
      </c>
    </row>
    <row r="343" spans="1:17" ht="16.5">
      <c r="A343" s="436"/>
      <c r="B343" s="124" t="s">
        <v>601</v>
      </c>
      <c r="C343" s="125"/>
      <c r="D343" s="126" t="str">
        <f t="shared" ref="D343:D398" si="80">+IF(_xlfn.NUMBERVALUE(O343)=0,CONCATENATE("Pieza de ",M343,"inX",N343,"inX",P343,"_Pies"),CONCATENATE("Rollizo de ",O343,"''ØX",P343,"_Pies"))</f>
        <v>Pieza de 2inX4inX3_Pies</v>
      </c>
      <c r="E343" s="127" t="s">
        <v>137</v>
      </c>
      <c r="F343" s="128">
        <v>8</v>
      </c>
      <c r="G343" s="129"/>
      <c r="H343" s="129">
        <v>1.5</v>
      </c>
      <c r="I343" s="129">
        <v>3.5</v>
      </c>
      <c r="J343" s="129">
        <v>24.8</v>
      </c>
      <c r="K343" s="129">
        <f t="shared" ref="K343:K398" si="81">+L343*12</f>
        <v>36</v>
      </c>
      <c r="L343" s="130">
        <f t="shared" ref="L343:L398" si="82">ROUNDUP(J343/12,0)</f>
        <v>3</v>
      </c>
      <c r="M343" s="129">
        <v>2</v>
      </c>
      <c r="N343" s="129">
        <v>4</v>
      </c>
      <c r="O343" s="129"/>
      <c r="P343" s="130">
        <f t="shared" ref="P343:P398" si="83">+L343</f>
        <v>3</v>
      </c>
      <c r="Q343" s="131">
        <f t="shared" ref="Q343:Q398" si="84">F343*M343*N343*P343/12</f>
        <v>16</v>
      </c>
    </row>
    <row r="344" spans="1:17" ht="17.25" thickBot="1">
      <c r="A344" s="437"/>
      <c r="B344" s="133" t="s">
        <v>602</v>
      </c>
      <c r="C344" s="134"/>
      <c r="D344" s="135" t="str">
        <f t="shared" si="80"/>
        <v>Pieza de 2inX4inX3_Pies</v>
      </c>
      <c r="E344" s="136" t="s">
        <v>137</v>
      </c>
      <c r="F344" s="137">
        <v>20</v>
      </c>
      <c r="G344" s="138"/>
      <c r="H344" s="138">
        <v>1.5</v>
      </c>
      <c r="I344" s="138">
        <v>3.5</v>
      </c>
      <c r="J344" s="138">
        <v>29.92</v>
      </c>
      <c r="K344" s="138">
        <f t="shared" si="81"/>
        <v>36</v>
      </c>
      <c r="L344" s="139">
        <f t="shared" si="82"/>
        <v>3</v>
      </c>
      <c r="M344" s="138">
        <v>2</v>
      </c>
      <c r="N344" s="138">
        <v>4</v>
      </c>
      <c r="O344" s="138"/>
      <c r="P344" s="139">
        <f t="shared" si="83"/>
        <v>3</v>
      </c>
      <c r="Q344" s="140">
        <f t="shared" si="84"/>
        <v>40</v>
      </c>
    </row>
    <row r="345" spans="1:17" ht="16.5">
      <c r="A345" s="450" t="s">
        <v>646</v>
      </c>
      <c r="B345" s="116" t="s">
        <v>562</v>
      </c>
      <c r="C345" s="117"/>
      <c r="D345" s="118" t="str">
        <f t="shared" si="80"/>
        <v>Pieza de 2inX4inX9_Pies</v>
      </c>
      <c r="E345" s="119" t="s">
        <v>137</v>
      </c>
      <c r="F345" s="120">
        <v>9</v>
      </c>
      <c r="G345" s="121">
        <v>0</v>
      </c>
      <c r="H345" s="121">
        <v>1.5</v>
      </c>
      <c r="I345" s="121">
        <v>3.5</v>
      </c>
      <c r="J345" s="121">
        <v>103.67</v>
      </c>
      <c r="K345" s="121">
        <f t="shared" si="81"/>
        <v>108</v>
      </c>
      <c r="L345" s="122">
        <f t="shared" si="82"/>
        <v>9</v>
      </c>
      <c r="M345" s="121">
        <v>2</v>
      </c>
      <c r="N345" s="121">
        <v>4</v>
      </c>
      <c r="O345" s="121">
        <v>0</v>
      </c>
      <c r="P345" s="122">
        <f t="shared" si="83"/>
        <v>9</v>
      </c>
      <c r="Q345" s="123">
        <f t="shared" si="84"/>
        <v>54</v>
      </c>
    </row>
    <row r="346" spans="1:17" ht="16.5">
      <c r="A346" s="451"/>
      <c r="B346" s="124" t="s">
        <v>632</v>
      </c>
      <c r="C346" s="125"/>
      <c r="D346" s="126" t="str">
        <f t="shared" si="80"/>
        <v>Pieza de 2inX4inX8_Pies</v>
      </c>
      <c r="E346" s="127" t="s">
        <v>137</v>
      </c>
      <c r="F346" s="128">
        <v>17</v>
      </c>
      <c r="G346" s="129"/>
      <c r="H346" s="129">
        <v>1.5</v>
      </c>
      <c r="I346" s="129">
        <v>3.5</v>
      </c>
      <c r="J346" s="129">
        <v>96</v>
      </c>
      <c r="K346" s="129">
        <f t="shared" si="81"/>
        <v>96</v>
      </c>
      <c r="L346" s="130">
        <f t="shared" si="82"/>
        <v>8</v>
      </c>
      <c r="M346" s="129">
        <v>2</v>
      </c>
      <c r="N346" s="129">
        <v>4</v>
      </c>
      <c r="O346" s="129"/>
      <c r="P346" s="130">
        <f t="shared" si="83"/>
        <v>8</v>
      </c>
      <c r="Q346" s="131">
        <f t="shared" si="84"/>
        <v>90.666666666666671</v>
      </c>
    </row>
    <row r="347" spans="1:17" ht="16.5">
      <c r="A347" s="451"/>
      <c r="B347" s="124" t="s">
        <v>633</v>
      </c>
      <c r="C347" s="125"/>
      <c r="D347" s="126" t="str">
        <f t="shared" si="80"/>
        <v>Pieza de 2inX4inX11_Pies</v>
      </c>
      <c r="E347" s="127" t="s">
        <v>137</v>
      </c>
      <c r="F347" s="128">
        <v>3</v>
      </c>
      <c r="G347" s="129"/>
      <c r="H347" s="129">
        <v>1.5</v>
      </c>
      <c r="I347" s="129">
        <v>3.5</v>
      </c>
      <c r="J347" s="129">
        <v>120.87</v>
      </c>
      <c r="K347" s="129">
        <f t="shared" si="81"/>
        <v>132</v>
      </c>
      <c r="L347" s="130">
        <f t="shared" si="82"/>
        <v>11</v>
      </c>
      <c r="M347" s="129">
        <v>2</v>
      </c>
      <c r="N347" s="129">
        <v>4</v>
      </c>
      <c r="O347" s="129"/>
      <c r="P347" s="130">
        <f t="shared" si="83"/>
        <v>11</v>
      </c>
      <c r="Q347" s="131">
        <f t="shared" si="84"/>
        <v>22</v>
      </c>
    </row>
    <row r="348" spans="1:17" ht="16.5">
      <c r="A348" s="451"/>
      <c r="B348" s="124" t="s">
        <v>601</v>
      </c>
      <c r="C348" s="125"/>
      <c r="D348" s="126" t="str">
        <f t="shared" si="80"/>
        <v>Pieza de 2inX4inX11_Pies</v>
      </c>
      <c r="E348" s="127" t="s">
        <v>137</v>
      </c>
      <c r="F348" s="128">
        <v>3</v>
      </c>
      <c r="G348" s="129"/>
      <c r="H348" s="129">
        <v>1.5</v>
      </c>
      <c r="I348" s="129">
        <v>3.5</v>
      </c>
      <c r="J348" s="129">
        <v>130.30000000000001</v>
      </c>
      <c r="K348" s="129">
        <f t="shared" si="81"/>
        <v>132</v>
      </c>
      <c r="L348" s="130">
        <f t="shared" si="82"/>
        <v>11</v>
      </c>
      <c r="M348" s="129">
        <v>2</v>
      </c>
      <c r="N348" s="129">
        <v>4</v>
      </c>
      <c r="O348" s="129"/>
      <c r="P348" s="130">
        <f t="shared" si="83"/>
        <v>11</v>
      </c>
      <c r="Q348" s="131">
        <f t="shared" si="84"/>
        <v>22</v>
      </c>
    </row>
    <row r="349" spans="1:17" ht="16.5">
      <c r="A349" s="451"/>
      <c r="B349" s="124" t="s">
        <v>602</v>
      </c>
      <c r="C349" s="125"/>
      <c r="D349" s="126" t="str">
        <f t="shared" si="80"/>
        <v>Pieza de 2inX4inX11_Pies</v>
      </c>
      <c r="E349" s="127" t="s">
        <v>137</v>
      </c>
      <c r="F349" s="128">
        <v>3</v>
      </c>
      <c r="G349" s="129"/>
      <c r="H349" s="129">
        <v>1.5</v>
      </c>
      <c r="I349" s="129">
        <v>3.5</v>
      </c>
      <c r="J349" s="129">
        <v>122.84</v>
      </c>
      <c r="K349" s="129">
        <f t="shared" si="81"/>
        <v>132</v>
      </c>
      <c r="L349" s="130">
        <f t="shared" si="82"/>
        <v>11</v>
      </c>
      <c r="M349" s="129">
        <v>2</v>
      </c>
      <c r="N349" s="129">
        <v>4</v>
      </c>
      <c r="O349" s="129"/>
      <c r="P349" s="130">
        <f t="shared" si="83"/>
        <v>11</v>
      </c>
      <c r="Q349" s="131">
        <f t="shared" si="84"/>
        <v>22</v>
      </c>
    </row>
    <row r="350" spans="1:17" ht="16.5">
      <c r="A350" s="451"/>
      <c r="B350" s="124" t="s">
        <v>629</v>
      </c>
      <c r="C350" s="125"/>
      <c r="D350" s="126" t="str">
        <f t="shared" si="80"/>
        <v>Pieza de 2inX4inX2_Pies</v>
      </c>
      <c r="E350" s="127" t="s">
        <v>137</v>
      </c>
      <c r="F350" s="128">
        <v>12</v>
      </c>
      <c r="G350" s="129"/>
      <c r="H350" s="129">
        <v>1.5</v>
      </c>
      <c r="I350" s="129">
        <v>3.5</v>
      </c>
      <c r="J350" s="129">
        <v>23.23</v>
      </c>
      <c r="K350" s="129">
        <f t="shared" si="81"/>
        <v>24</v>
      </c>
      <c r="L350" s="130">
        <f t="shared" si="82"/>
        <v>2</v>
      </c>
      <c r="M350" s="129">
        <v>2</v>
      </c>
      <c r="N350" s="129">
        <v>4</v>
      </c>
      <c r="O350" s="129"/>
      <c r="P350" s="130">
        <f t="shared" si="83"/>
        <v>2</v>
      </c>
      <c r="Q350" s="131">
        <f t="shared" si="84"/>
        <v>16</v>
      </c>
    </row>
    <row r="351" spans="1:17" ht="16.5">
      <c r="A351" s="451"/>
      <c r="B351" s="124" t="s">
        <v>630</v>
      </c>
      <c r="C351" s="125"/>
      <c r="D351" s="126" t="str">
        <f t="shared" si="80"/>
        <v>Pieza de 2inX4inX3_Pies</v>
      </c>
      <c r="E351" s="127" t="s">
        <v>137</v>
      </c>
      <c r="F351" s="128">
        <v>4</v>
      </c>
      <c r="G351" s="129"/>
      <c r="H351" s="129">
        <v>1.5</v>
      </c>
      <c r="I351" s="129">
        <v>3.5</v>
      </c>
      <c r="J351" s="129">
        <v>29.92</v>
      </c>
      <c r="K351" s="129">
        <f t="shared" si="81"/>
        <v>36</v>
      </c>
      <c r="L351" s="130">
        <f t="shared" si="82"/>
        <v>3</v>
      </c>
      <c r="M351" s="129">
        <v>2</v>
      </c>
      <c r="N351" s="129">
        <v>4</v>
      </c>
      <c r="O351" s="129"/>
      <c r="P351" s="130">
        <f t="shared" si="83"/>
        <v>3</v>
      </c>
      <c r="Q351" s="131">
        <f t="shared" si="84"/>
        <v>8</v>
      </c>
    </row>
    <row r="352" spans="1:17" ht="16.5">
      <c r="A352" s="451"/>
      <c r="B352" s="124" t="s">
        <v>631</v>
      </c>
      <c r="C352" s="125"/>
      <c r="D352" s="126" t="str">
        <f t="shared" si="80"/>
        <v>Pieza de 2inX4inX6_Pies</v>
      </c>
      <c r="E352" s="127" t="s">
        <v>137</v>
      </c>
      <c r="F352" s="128">
        <v>8</v>
      </c>
      <c r="G352" s="129"/>
      <c r="H352" s="129">
        <v>1.5</v>
      </c>
      <c r="I352" s="129">
        <v>3.5</v>
      </c>
      <c r="J352" s="129">
        <v>62.2</v>
      </c>
      <c r="K352" s="129">
        <f t="shared" si="81"/>
        <v>72</v>
      </c>
      <c r="L352" s="130">
        <f t="shared" si="82"/>
        <v>6</v>
      </c>
      <c r="M352" s="129">
        <v>2</v>
      </c>
      <c r="N352" s="129">
        <v>4</v>
      </c>
      <c r="O352" s="129"/>
      <c r="P352" s="130">
        <f t="shared" si="83"/>
        <v>6</v>
      </c>
      <c r="Q352" s="131">
        <f t="shared" si="84"/>
        <v>32</v>
      </c>
    </row>
    <row r="353" spans="1:17" ht="16.5">
      <c r="A353" s="451"/>
      <c r="B353" s="124" t="s">
        <v>644</v>
      </c>
      <c r="C353" s="125"/>
      <c r="D353" s="126" t="str">
        <f t="shared" si="80"/>
        <v>Pieza de 2inX4inX2_Pies</v>
      </c>
      <c r="E353" s="127" t="s">
        <v>137</v>
      </c>
      <c r="F353" s="128">
        <v>4</v>
      </c>
      <c r="G353" s="129"/>
      <c r="H353" s="129">
        <v>1.5</v>
      </c>
      <c r="I353" s="129">
        <v>3.5</v>
      </c>
      <c r="J353" s="129">
        <v>19.68</v>
      </c>
      <c r="K353" s="129">
        <f t="shared" si="81"/>
        <v>24</v>
      </c>
      <c r="L353" s="130">
        <f t="shared" si="82"/>
        <v>2</v>
      </c>
      <c r="M353" s="129">
        <v>2</v>
      </c>
      <c r="N353" s="129">
        <v>4</v>
      </c>
      <c r="O353" s="129"/>
      <c r="P353" s="130">
        <f t="shared" si="83"/>
        <v>2</v>
      </c>
      <c r="Q353" s="131">
        <f t="shared" si="84"/>
        <v>5.333333333333333</v>
      </c>
    </row>
    <row r="354" spans="1:17" ht="16.5">
      <c r="A354" s="451"/>
      <c r="B354" s="124" t="s">
        <v>645</v>
      </c>
      <c r="C354" s="125"/>
      <c r="D354" s="126" t="str">
        <f t="shared" si="80"/>
        <v>Pieza de 2inX4inX3_Pies</v>
      </c>
      <c r="E354" s="127" t="s">
        <v>137</v>
      </c>
      <c r="F354" s="128">
        <v>2</v>
      </c>
      <c r="G354" s="129"/>
      <c r="H354" s="129">
        <v>1.5</v>
      </c>
      <c r="I354" s="129">
        <v>3.5</v>
      </c>
      <c r="J354" s="129">
        <v>35.43</v>
      </c>
      <c r="K354" s="129">
        <f t="shared" si="81"/>
        <v>36</v>
      </c>
      <c r="L354" s="130">
        <f t="shared" si="82"/>
        <v>3</v>
      </c>
      <c r="M354" s="129">
        <v>2</v>
      </c>
      <c r="N354" s="129">
        <v>4</v>
      </c>
      <c r="O354" s="129"/>
      <c r="P354" s="130">
        <f t="shared" si="83"/>
        <v>3</v>
      </c>
      <c r="Q354" s="131">
        <f t="shared" si="84"/>
        <v>4</v>
      </c>
    </row>
    <row r="355" spans="1:17" ht="16.5">
      <c r="A355" s="451"/>
      <c r="B355" s="124" t="s">
        <v>647</v>
      </c>
      <c r="C355" s="125"/>
      <c r="D355" s="126" t="str">
        <f t="shared" si="80"/>
        <v>Pieza de 2inX4inX14_Pies</v>
      </c>
      <c r="E355" s="127" t="s">
        <v>137</v>
      </c>
      <c r="F355" s="128">
        <v>1</v>
      </c>
      <c r="G355" s="129"/>
      <c r="H355" s="129">
        <v>1.5</v>
      </c>
      <c r="I355" s="129">
        <v>3.5</v>
      </c>
      <c r="J355" s="129">
        <v>164.17</v>
      </c>
      <c r="K355" s="129">
        <f t="shared" si="81"/>
        <v>168</v>
      </c>
      <c r="L355" s="130">
        <f t="shared" si="82"/>
        <v>14</v>
      </c>
      <c r="M355" s="129">
        <v>2</v>
      </c>
      <c r="N355" s="129">
        <v>4</v>
      </c>
      <c r="O355" s="129"/>
      <c r="P355" s="130">
        <f t="shared" si="83"/>
        <v>14</v>
      </c>
      <c r="Q355" s="131">
        <f t="shared" si="84"/>
        <v>9.3333333333333339</v>
      </c>
    </row>
    <row r="356" spans="1:17" ht="16.5">
      <c r="A356" s="451"/>
      <c r="B356" s="124" t="s">
        <v>648</v>
      </c>
      <c r="C356" s="125"/>
      <c r="D356" s="126" t="str">
        <f t="shared" si="80"/>
        <v>Pieza de 2inX4inX13_Pies</v>
      </c>
      <c r="E356" s="127" t="s">
        <v>137</v>
      </c>
      <c r="F356" s="128">
        <v>1</v>
      </c>
      <c r="G356" s="129"/>
      <c r="H356" s="129">
        <v>1.5</v>
      </c>
      <c r="I356" s="129">
        <v>3.5</v>
      </c>
      <c r="J356" s="129">
        <v>145.66999999999999</v>
      </c>
      <c r="K356" s="129">
        <f t="shared" si="81"/>
        <v>156</v>
      </c>
      <c r="L356" s="130">
        <f t="shared" si="82"/>
        <v>13</v>
      </c>
      <c r="M356" s="129">
        <v>2</v>
      </c>
      <c r="N356" s="129">
        <v>4</v>
      </c>
      <c r="O356" s="129"/>
      <c r="P356" s="130">
        <f t="shared" si="83"/>
        <v>13</v>
      </c>
      <c r="Q356" s="131">
        <f t="shared" si="84"/>
        <v>8.6666666666666661</v>
      </c>
    </row>
    <row r="357" spans="1:17" ht="16.5">
      <c r="A357" s="451"/>
      <c r="B357" s="124" t="s">
        <v>634</v>
      </c>
      <c r="C357" s="125"/>
      <c r="D357" s="126" t="str">
        <f t="shared" si="80"/>
        <v>Pieza de 2inX4inX1_Pies</v>
      </c>
      <c r="E357" s="127" t="s">
        <v>137</v>
      </c>
      <c r="F357" s="128">
        <v>2</v>
      </c>
      <c r="G357" s="129"/>
      <c r="H357" s="129">
        <v>1.5</v>
      </c>
      <c r="I357" s="129">
        <v>3.5</v>
      </c>
      <c r="J357" s="129">
        <v>3</v>
      </c>
      <c r="K357" s="129">
        <f t="shared" si="81"/>
        <v>12</v>
      </c>
      <c r="L357" s="130">
        <f t="shared" si="82"/>
        <v>1</v>
      </c>
      <c r="M357" s="129">
        <v>2</v>
      </c>
      <c r="N357" s="129">
        <v>4</v>
      </c>
      <c r="O357" s="129"/>
      <c r="P357" s="130">
        <f t="shared" si="83"/>
        <v>1</v>
      </c>
      <c r="Q357" s="131">
        <f t="shared" si="84"/>
        <v>1.3333333333333333</v>
      </c>
    </row>
    <row r="358" spans="1:17" ht="16.5">
      <c r="A358" s="451"/>
      <c r="B358" s="124" t="s">
        <v>635</v>
      </c>
      <c r="C358" s="125"/>
      <c r="D358" s="126" t="str">
        <f t="shared" si="80"/>
        <v>Pieza de 2inX4inX1_Pies</v>
      </c>
      <c r="E358" s="127" t="s">
        <v>137</v>
      </c>
      <c r="F358" s="128">
        <v>2</v>
      </c>
      <c r="G358" s="129"/>
      <c r="H358" s="129">
        <v>1.5</v>
      </c>
      <c r="I358" s="129">
        <v>3.5</v>
      </c>
      <c r="J358" s="129">
        <v>8</v>
      </c>
      <c r="K358" s="129">
        <f t="shared" si="81"/>
        <v>12</v>
      </c>
      <c r="L358" s="130">
        <f t="shared" si="82"/>
        <v>1</v>
      </c>
      <c r="M358" s="129">
        <v>2</v>
      </c>
      <c r="N358" s="129">
        <v>4</v>
      </c>
      <c r="O358" s="129"/>
      <c r="P358" s="130">
        <f t="shared" si="83"/>
        <v>1</v>
      </c>
      <c r="Q358" s="131">
        <f t="shared" si="84"/>
        <v>1.3333333333333333</v>
      </c>
    </row>
    <row r="359" spans="1:17" ht="16.5">
      <c r="A359" s="451"/>
      <c r="B359" s="124" t="s">
        <v>649</v>
      </c>
      <c r="C359" s="125"/>
      <c r="D359" s="126" t="str">
        <f t="shared" si="80"/>
        <v>Pieza de 2inX4inX1_Pies</v>
      </c>
      <c r="E359" s="127" t="s">
        <v>137</v>
      </c>
      <c r="F359" s="128">
        <v>2</v>
      </c>
      <c r="G359" s="129"/>
      <c r="H359" s="129">
        <v>1.5</v>
      </c>
      <c r="I359" s="129">
        <v>3.5</v>
      </c>
      <c r="J359" s="129">
        <v>12</v>
      </c>
      <c r="K359" s="129">
        <f t="shared" si="81"/>
        <v>12</v>
      </c>
      <c r="L359" s="130">
        <f t="shared" si="82"/>
        <v>1</v>
      </c>
      <c r="M359" s="129">
        <v>2</v>
      </c>
      <c r="N359" s="129">
        <v>4</v>
      </c>
      <c r="O359" s="129"/>
      <c r="P359" s="130">
        <f t="shared" si="83"/>
        <v>1</v>
      </c>
      <c r="Q359" s="131">
        <f t="shared" si="84"/>
        <v>1.3333333333333333</v>
      </c>
    </row>
    <row r="360" spans="1:17" ht="17.25" thickBot="1">
      <c r="A360" s="452"/>
      <c r="B360" s="133" t="s">
        <v>650</v>
      </c>
      <c r="C360" s="134"/>
      <c r="D360" s="135" t="str">
        <f t="shared" si="80"/>
        <v>Pieza de 2inX4inX2_Pies</v>
      </c>
      <c r="E360" s="136" t="s">
        <v>137</v>
      </c>
      <c r="F360" s="137">
        <v>3</v>
      </c>
      <c r="G360" s="138"/>
      <c r="H360" s="138">
        <v>1.5</v>
      </c>
      <c r="I360" s="138">
        <v>3.5</v>
      </c>
      <c r="J360" s="138">
        <v>16.54</v>
      </c>
      <c r="K360" s="138">
        <f t="shared" si="81"/>
        <v>24</v>
      </c>
      <c r="L360" s="139">
        <f t="shared" si="82"/>
        <v>2</v>
      </c>
      <c r="M360" s="138">
        <v>2</v>
      </c>
      <c r="N360" s="138">
        <v>4</v>
      </c>
      <c r="O360" s="138"/>
      <c r="P360" s="139">
        <f t="shared" si="83"/>
        <v>2</v>
      </c>
      <c r="Q360" s="140">
        <f t="shared" si="84"/>
        <v>4</v>
      </c>
    </row>
    <row r="361" spans="1:17" ht="16.5">
      <c r="A361" s="450">
        <v>2</v>
      </c>
      <c r="B361" s="116" t="s">
        <v>603</v>
      </c>
      <c r="C361" s="117"/>
      <c r="D361" s="118" t="str">
        <f t="shared" si="80"/>
        <v>Pieza de 2inX4inX8_Pies</v>
      </c>
      <c r="E361" s="119" t="s">
        <v>137</v>
      </c>
      <c r="F361" s="120">
        <v>3</v>
      </c>
      <c r="G361" s="121">
        <v>0</v>
      </c>
      <c r="H361" s="121">
        <v>1.5</v>
      </c>
      <c r="I361" s="121">
        <v>3.5</v>
      </c>
      <c r="J361" s="121">
        <v>88.19</v>
      </c>
      <c r="K361" s="121">
        <f t="shared" si="81"/>
        <v>96</v>
      </c>
      <c r="L361" s="122">
        <f t="shared" si="82"/>
        <v>8</v>
      </c>
      <c r="M361" s="121">
        <v>2</v>
      </c>
      <c r="N361" s="121">
        <v>4</v>
      </c>
      <c r="O361" s="121">
        <v>0</v>
      </c>
      <c r="P361" s="122">
        <f t="shared" si="83"/>
        <v>8</v>
      </c>
      <c r="Q361" s="123">
        <f t="shared" si="84"/>
        <v>16</v>
      </c>
    </row>
    <row r="362" spans="1:17" ht="16.5">
      <c r="A362" s="451"/>
      <c r="B362" s="124" t="s">
        <v>541</v>
      </c>
      <c r="C362" s="125"/>
      <c r="D362" s="126" t="str">
        <f t="shared" si="80"/>
        <v>Pieza de 2inX4inX8_Pies</v>
      </c>
      <c r="E362" s="127" t="s">
        <v>137</v>
      </c>
      <c r="F362" s="128">
        <v>5</v>
      </c>
      <c r="G362" s="129"/>
      <c r="H362" s="129">
        <v>1.5</v>
      </c>
      <c r="I362" s="129">
        <v>3.5</v>
      </c>
      <c r="J362" s="129">
        <v>96</v>
      </c>
      <c r="K362" s="129">
        <f t="shared" si="81"/>
        <v>96</v>
      </c>
      <c r="L362" s="130">
        <f t="shared" si="82"/>
        <v>8</v>
      </c>
      <c r="M362" s="129">
        <v>2</v>
      </c>
      <c r="N362" s="129">
        <v>4</v>
      </c>
      <c r="O362" s="129"/>
      <c r="P362" s="130">
        <f t="shared" si="83"/>
        <v>8</v>
      </c>
      <c r="Q362" s="131">
        <f t="shared" si="84"/>
        <v>26.666666666666668</v>
      </c>
    </row>
    <row r="363" spans="1:17" ht="16.5">
      <c r="A363" s="451"/>
      <c r="B363" s="124" t="s">
        <v>601</v>
      </c>
      <c r="C363" s="125"/>
      <c r="D363" s="126" t="str">
        <f t="shared" si="80"/>
        <v>Pieza de 2inX4inX2_Pies</v>
      </c>
      <c r="E363" s="127" t="s">
        <v>137</v>
      </c>
      <c r="F363" s="128">
        <v>2</v>
      </c>
      <c r="G363" s="129"/>
      <c r="H363" s="129">
        <v>1.5</v>
      </c>
      <c r="I363" s="129">
        <v>3.5</v>
      </c>
      <c r="J363" s="129">
        <v>19.29</v>
      </c>
      <c r="K363" s="129">
        <f t="shared" si="81"/>
        <v>24</v>
      </c>
      <c r="L363" s="130">
        <f t="shared" si="82"/>
        <v>2</v>
      </c>
      <c r="M363" s="129">
        <v>2</v>
      </c>
      <c r="N363" s="129">
        <v>4</v>
      </c>
      <c r="O363" s="129"/>
      <c r="P363" s="130">
        <f t="shared" si="83"/>
        <v>2</v>
      </c>
      <c r="Q363" s="131">
        <f t="shared" si="84"/>
        <v>2.6666666666666665</v>
      </c>
    </row>
    <row r="364" spans="1:17" ht="16.5">
      <c r="A364" s="451"/>
      <c r="B364" s="124" t="s">
        <v>602</v>
      </c>
      <c r="C364" s="125"/>
      <c r="D364" s="126" t="str">
        <f t="shared" si="80"/>
        <v>Pieza de 2inX4inX3_Pies</v>
      </c>
      <c r="E364" s="127" t="s">
        <v>137</v>
      </c>
      <c r="F364" s="128">
        <v>4</v>
      </c>
      <c r="G364" s="129"/>
      <c r="H364" s="129">
        <v>1.5</v>
      </c>
      <c r="I364" s="129">
        <v>3.5</v>
      </c>
      <c r="J364" s="129">
        <v>29.92</v>
      </c>
      <c r="K364" s="129">
        <f t="shared" si="81"/>
        <v>36</v>
      </c>
      <c r="L364" s="130">
        <f t="shared" si="82"/>
        <v>3</v>
      </c>
      <c r="M364" s="129">
        <v>2</v>
      </c>
      <c r="N364" s="129">
        <v>4</v>
      </c>
      <c r="O364" s="129"/>
      <c r="P364" s="130">
        <f t="shared" si="83"/>
        <v>3</v>
      </c>
      <c r="Q364" s="131">
        <f t="shared" si="84"/>
        <v>8</v>
      </c>
    </row>
    <row r="365" spans="1:17" ht="16.5">
      <c r="A365" s="451"/>
      <c r="B365" s="124" t="s">
        <v>620</v>
      </c>
      <c r="C365" s="125"/>
      <c r="D365" s="126" t="str">
        <f t="shared" si="80"/>
        <v>Pieza de 2inX4inX8_Pies</v>
      </c>
      <c r="E365" s="127" t="s">
        <v>137</v>
      </c>
      <c r="F365" s="128">
        <v>1</v>
      </c>
      <c r="G365" s="129"/>
      <c r="H365" s="129">
        <v>1.5</v>
      </c>
      <c r="I365" s="129">
        <v>3.5</v>
      </c>
      <c r="J365" s="129">
        <v>87.4</v>
      </c>
      <c r="K365" s="129">
        <f t="shared" si="81"/>
        <v>96</v>
      </c>
      <c r="L365" s="130">
        <f t="shared" si="82"/>
        <v>8</v>
      </c>
      <c r="M365" s="129">
        <v>2</v>
      </c>
      <c r="N365" s="129">
        <v>4</v>
      </c>
      <c r="O365" s="129"/>
      <c r="P365" s="130">
        <f t="shared" si="83"/>
        <v>8</v>
      </c>
      <c r="Q365" s="131">
        <f t="shared" si="84"/>
        <v>5.333333333333333</v>
      </c>
    </row>
    <row r="366" spans="1:17" ht="16.5">
      <c r="A366" s="451"/>
      <c r="B366" s="124" t="s">
        <v>621</v>
      </c>
      <c r="C366" s="125"/>
      <c r="D366" s="126" t="str">
        <f t="shared" si="80"/>
        <v>Pieza de 2inX4inX3_Pies</v>
      </c>
      <c r="E366" s="127" t="s">
        <v>137</v>
      </c>
      <c r="F366" s="128">
        <v>1</v>
      </c>
      <c r="G366" s="129"/>
      <c r="H366" s="129">
        <v>1.5</v>
      </c>
      <c r="I366" s="129">
        <v>3.5</v>
      </c>
      <c r="J366" s="129">
        <v>30.71</v>
      </c>
      <c r="K366" s="129">
        <f t="shared" si="81"/>
        <v>36</v>
      </c>
      <c r="L366" s="130">
        <f t="shared" si="82"/>
        <v>3</v>
      </c>
      <c r="M366" s="129">
        <v>2</v>
      </c>
      <c r="N366" s="129">
        <v>4</v>
      </c>
      <c r="O366" s="129"/>
      <c r="P366" s="130">
        <f t="shared" si="83"/>
        <v>3</v>
      </c>
      <c r="Q366" s="131">
        <f t="shared" si="84"/>
        <v>2</v>
      </c>
    </row>
    <row r="367" spans="1:17" ht="16.5">
      <c r="A367" s="451"/>
      <c r="B367" s="124" t="s">
        <v>622</v>
      </c>
      <c r="C367" s="125"/>
      <c r="D367" s="126" t="str">
        <f t="shared" si="80"/>
        <v>Pieza de 2inX4inX1_Pies</v>
      </c>
      <c r="E367" s="127" t="s">
        <v>137</v>
      </c>
      <c r="F367" s="128">
        <v>2</v>
      </c>
      <c r="G367" s="129"/>
      <c r="H367" s="129">
        <v>1.5</v>
      </c>
      <c r="I367" s="129">
        <v>3.5</v>
      </c>
      <c r="J367" s="129">
        <v>11.42</v>
      </c>
      <c r="K367" s="129">
        <f t="shared" si="81"/>
        <v>12</v>
      </c>
      <c r="L367" s="130">
        <f t="shared" si="82"/>
        <v>1</v>
      </c>
      <c r="M367" s="129">
        <v>2</v>
      </c>
      <c r="N367" s="129">
        <v>4</v>
      </c>
      <c r="O367" s="129"/>
      <c r="P367" s="130">
        <f t="shared" si="83"/>
        <v>1</v>
      </c>
      <c r="Q367" s="131">
        <f t="shared" si="84"/>
        <v>1.3333333333333333</v>
      </c>
    </row>
    <row r="368" spans="1:17" ht="16.5">
      <c r="A368" s="451"/>
      <c r="B368" s="124" t="s">
        <v>623</v>
      </c>
      <c r="C368" s="125"/>
      <c r="D368" s="126" t="str">
        <f t="shared" si="80"/>
        <v>Pieza de 2inX4inX1_Pies</v>
      </c>
      <c r="E368" s="127" t="s">
        <v>137</v>
      </c>
      <c r="F368" s="128">
        <v>1</v>
      </c>
      <c r="G368" s="129"/>
      <c r="H368" s="129">
        <v>1.5</v>
      </c>
      <c r="I368" s="129">
        <v>3.5</v>
      </c>
      <c r="J368" s="129">
        <v>8.66</v>
      </c>
      <c r="K368" s="129">
        <f t="shared" si="81"/>
        <v>12</v>
      </c>
      <c r="L368" s="130">
        <f t="shared" si="82"/>
        <v>1</v>
      </c>
      <c r="M368" s="129">
        <v>2</v>
      </c>
      <c r="N368" s="129">
        <v>4</v>
      </c>
      <c r="O368" s="129"/>
      <c r="P368" s="130">
        <f t="shared" si="83"/>
        <v>1</v>
      </c>
      <c r="Q368" s="131">
        <f t="shared" si="84"/>
        <v>0.66666666666666663</v>
      </c>
    </row>
    <row r="369" spans="1:17" ht="16.5">
      <c r="A369" s="451"/>
      <c r="B369" s="124" t="s">
        <v>624</v>
      </c>
      <c r="C369" s="125"/>
      <c r="D369" s="126" t="str">
        <f t="shared" si="80"/>
        <v>Pieza de 2inX4inX1_Pies</v>
      </c>
      <c r="E369" s="127" t="s">
        <v>137</v>
      </c>
      <c r="F369" s="128">
        <v>1</v>
      </c>
      <c r="G369" s="129"/>
      <c r="H369" s="129">
        <v>1.5</v>
      </c>
      <c r="I369" s="129">
        <v>3.5</v>
      </c>
      <c r="J369" s="129">
        <v>4</v>
      </c>
      <c r="K369" s="129">
        <f t="shared" si="81"/>
        <v>12</v>
      </c>
      <c r="L369" s="130">
        <f t="shared" si="82"/>
        <v>1</v>
      </c>
      <c r="M369" s="129">
        <v>2</v>
      </c>
      <c r="N369" s="129">
        <v>4</v>
      </c>
      <c r="O369" s="129"/>
      <c r="P369" s="130">
        <f t="shared" si="83"/>
        <v>1</v>
      </c>
      <c r="Q369" s="131">
        <f t="shared" si="84"/>
        <v>0.66666666666666663</v>
      </c>
    </row>
    <row r="370" spans="1:17" ht="16.5">
      <c r="A370" s="451"/>
      <c r="B370" s="124" t="s">
        <v>625</v>
      </c>
      <c r="C370" s="125"/>
      <c r="D370" s="126" t="str">
        <f t="shared" si="80"/>
        <v>Pieza de 2inX4inX3_Pies</v>
      </c>
      <c r="E370" s="127" t="s">
        <v>137</v>
      </c>
      <c r="F370" s="128">
        <v>3</v>
      </c>
      <c r="G370" s="129"/>
      <c r="H370" s="129">
        <v>1.5</v>
      </c>
      <c r="I370" s="129">
        <v>3.5</v>
      </c>
      <c r="J370" s="129">
        <v>30.71</v>
      </c>
      <c r="K370" s="129">
        <f t="shared" si="81"/>
        <v>36</v>
      </c>
      <c r="L370" s="130">
        <f t="shared" si="82"/>
        <v>3</v>
      </c>
      <c r="M370" s="129">
        <v>2</v>
      </c>
      <c r="N370" s="129">
        <v>4</v>
      </c>
      <c r="O370" s="129"/>
      <c r="P370" s="130">
        <f t="shared" si="83"/>
        <v>3</v>
      </c>
      <c r="Q370" s="131">
        <f t="shared" si="84"/>
        <v>6</v>
      </c>
    </row>
    <row r="371" spans="1:17" ht="17.25" thickBot="1">
      <c r="A371" s="452"/>
      <c r="B371" s="133" t="s">
        <v>626</v>
      </c>
      <c r="C371" s="134"/>
      <c r="D371" s="135" t="str">
        <f t="shared" si="80"/>
        <v>Pieza de 2inX4inX2_Pies</v>
      </c>
      <c r="E371" s="136" t="s">
        <v>137</v>
      </c>
      <c r="F371" s="137">
        <v>3</v>
      </c>
      <c r="G371" s="138"/>
      <c r="H371" s="138">
        <v>1.5</v>
      </c>
      <c r="I371" s="138">
        <v>3.5</v>
      </c>
      <c r="J371" s="138">
        <v>22.44</v>
      </c>
      <c r="K371" s="138">
        <f t="shared" si="81"/>
        <v>24</v>
      </c>
      <c r="L371" s="139">
        <f t="shared" si="82"/>
        <v>2</v>
      </c>
      <c r="M371" s="138">
        <v>2</v>
      </c>
      <c r="N371" s="138">
        <v>4</v>
      </c>
      <c r="O371" s="138"/>
      <c r="P371" s="139">
        <f t="shared" si="83"/>
        <v>2</v>
      </c>
      <c r="Q371" s="140">
        <f t="shared" si="84"/>
        <v>4</v>
      </c>
    </row>
    <row r="372" spans="1:17" ht="16.5">
      <c r="A372" s="450" t="s">
        <v>627</v>
      </c>
      <c r="B372" s="116" t="s">
        <v>603</v>
      </c>
      <c r="C372" s="117"/>
      <c r="D372" s="118" t="str">
        <f t="shared" si="80"/>
        <v>Pieza de 2inX4inX8_Pies</v>
      </c>
      <c r="E372" s="119" t="s">
        <v>137</v>
      </c>
      <c r="F372" s="120">
        <v>3</v>
      </c>
      <c r="G372" s="121">
        <v>0</v>
      </c>
      <c r="H372" s="121">
        <v>1.5</v>
      </c>
      <c r="I372" s="121">
        <v>3.5</v>
      </c>
      <c r="J372" s="121">
        <v>88.19</v>
      </c>
      <c r="K372" s="121">
        <f t="shared" si="81"/>
        <v>96</v>
      </c>
      <c r="L372" s="122">
        <f t="shared" si="82"/>
        <v>8</v>
      </c>
      <c r="M372" s="121">
        <v>2</v>
      </c>
      <c r="N372" s="121">
        <v>4</v>
      </c>
      <c r="O372" s="121">
        <v>0</v>
      </c>
      <c r="P372" s="122">
        <f t="shared" si="83"/>
        <v>8</v>
      </c>
      <c r="Q372" s="123">
        <f t="shared" si="84"/>
        <v>16</v>
      </c>
    </row>
    <row r="373" spans="1:17" ht="16.5">
      <c r="A373" s="451"/>
      <c r="B373" s="124" t="s">
        <v>541</v>
      </c>
      <c r="C373" s="125"/>
      <c r="D373" s="126" t="str">
        <f t="shared" si="80"/>
        <v>Pieza de 2inX4inX8_Pies</v>
      </c>
      <c r="E373" s="127" t="s">
        <v>137</v>
      </c>
      <c r="F373" s="128">
        <v>5</v>
      </c>
      <c r="G373" s="129"/>
      <c r="H373" s="129">
        <v>1.5</v>
      </c>
      <c r="I373" s="129">
        <v>3.5</v>
      </c>
      <c r="J373" s="129">
        <v>96</v>
      </c>
      <c r="K373" s="129">
        <f t="shared" si="81"/>
        <v>96</v>
      </c>
      <c r="L373" s="130">
        <f t="shared" si="82"/>
        <v>8</v>
      </c>
      <c r="M373" s="129">
        <v>2</v>
      </c>
      <c r="N373" s="129">
        <v>4</v>
      </c>
      <c r="O373" s="129"/>
      <c r="P373" s="130">
        <f t="shared" si="83"/>
        <v>8</v>
      </c>
      <c r="Q373" s="131">
        <f t="shared" si="84"/>
        <v>26.666666666666668</v>
      </c>
    </row>
    <row r="374" spans="1:17" ht="16.5">
      <c r="A374" s="451"/>
      <c r="B374" s="124" t="s">
        <v>601</v>
      </c>
      <c r="C374" s="125"/>
      <c r="D374" s="126" t="str">
        <f t="shared" si="80"/>
        <v>Pieza de 2inX4inX2_Pies</v>
      </c>
      <c r="E374" s="127" t="s">
        <v>137</v>
      </c>
      <c r="F374" s="128">
        <v>2</v>
      </c>
      <c r="G374" s="129"/>
      <c r="H374" s="129">
        <v>1.5</v>
      </c>
      <c r="I374" s="129">
        <v>3.5</v>
      </c>
      <c r="J374" s="129">
        <v>19.29</v>
      </c>
      <c r="K374" s="129">
        <f t="shared" si="81"/>
        <v>24</v>
      </c>
      <c r="L374" s="130">
        <f t="shared" si="82"/>
        <v>2</v>
      </c>
      <c r="M374" s="129">
        <v>2</v>
      </c>
      <c r="N374" s="129">
        <v>4</v>
      </c>
      <c r="O374" s="129"/>
      <c r="P374" s="130">
        <f t="shared" si="83"/>
        <v>2</v>
      </c>
      <c r="Q374" s="131">
        <f t="shared" si="84"/>
        <v>2.6666666666666665</v>
      </c>
    </row>
    <row r="375" spans="1:17" ht="16.5">
      <c r="A375" s="451"/>
      <c r="B375" s="124" t="s">
        <v>602</v>
      </c>
      <c r="C375" s="125"/>
      <c r="D375" s="126" t="str">
        <f t="shared" si="80"/>
        <v>Pieza de 2inX4inX3_Pies</v>
      </c>
      <c r="E375" s="127" t="s">
        <v>137</v>
      </c>
      <c r="F375" s="128">
        <v>4</v>
      </c>
      <c r="G375" s="129"/>
      <c r="H375" s="129">
        <v>1.5</v>
      </c>
      <c r="I375" s="129">
        <v>3.5</v>
      </c>
      <c r="J375" s="129">
        <v>29.92</v>
      </c>
      <c r="K375" s="129">
        <f t="shared" si="81"/>
        <v>36</v>
      </c>
      <c r="L375" s="130">
        <f t="shared" si="82"/>
        <v>3</v>
      </c>
      <c r="M375" s="129">
        <v>2</v>
      </c>
      <c r="N375" s="129">
        <v>4</v>
      </c>
      <c r="O375" s="129"/>
      <c r="P375" s="130">
        <f t="shared" si="83"/>
        <v>3</v>
      </c>
      <c r="Q375" s="131">
        <f t="shared" si="84"/>
        <v>8</v>
      </c>
    </row>
    <row r="376" spans="1:17" ht="16.5">
      <c r="A376" s="451"/>
      <c r="B376" s="124" t="s">
        <v>620</v>
      </c>
      <c r="C376" s="125"/>
      <c r="D376" s="126" t="str">
        <f t="shared" si="80"/>
        <v>Pieza de 2inX4inX8_Pies</v>
      </c>
      <c r="E376" s="127" t="s">
        <v>137</v>
      </c>
      <c r="F376" s="128">
        <v>1</v>
      </c>
      <c r="G376" s="129"/>
      <c r="H376" s="129">
        <v>1.5</v>
      </c>
      <c r="I376" s="129">
        <v>3.5</v>
      </c>
      <c r="J376" s="129">
        <v>87.4</v>
      </c>
      <c r="K376" s="129">
        <f t="shared" si="81"/>
        <v>96</v>
      </c>
      <c r="L376" s="130">
        <f t="shared" si="82"/>
        <v>8</v>
      </c>
      <c r="M376" s="129">
        <v>2</v>
      </c>
      <c r="N376" s="129">
        <v>4</v>
      </c>
      <c r="O376" s="129"/>
      <c r="P376" s="130">
        <f t="shared" si="83"/>
        <v>8</v>
      </c>
      <c r="Q376" s="131">
        <f t="shared" si="84"/>
        <v>5.333333333333333</v>
      </c>
    </row>
    <row r="377" spans="1:17" ht="16.5">
      <c r="A377" s="451"/>
      <c r="B377" s="124" t="s">
        <v>621</v>
      </c>
      <c r="C377" s="125"/>
      <c r="D377" s="126" t="str">
        <f t="shared" si="80"/>
        <v>Pieza de 2inX4inX3_Pies</v>
      </c>
      <c r="E377" s="127" t="s">
        <v>137</v>
      </c>
      <c r="F377" s="128">
        <v>1</v>
      </c>
      <c r="G377" s="129"/>
      <c r="H377" s="129">
        <v>1.5</v>
      </c>
      <c r="I377" s="129">
        <v>3.5</v>
      </c>
      <c r="J377" s="129">
        <v>30.71</v>
      </c>
      <c r="K377" s="129">
        <f t="shared" si="81"/>
        <v>36</v>
      </c>
      <c r="L377" s="130">
        <f t="shared" si="82"/>
        <v>3</v>
      </c>
      <c r="M377" s="129">
        <v>2</v>
      </c>
      <c r="N377" s="129">
        <v>4</v>
      </c>
      <c r="O377" s="129"/>
      <c r="P377" s="130">
        <f t="shared" si="83"/>
        <v>3</v>
      </c>
      <c r="Q377" s="131">
        <f t="shared" si="84"/>
        <v>2</v>
      </c>
    </row>
    <row r="378" spans="1:17" ht="16.5">
      <c r="A378" s="451"/>
      <c r="B378" s="124" t="s">
        <v>622</v>
      </c>
      <c r="C378" s="125"/>
      <c r="D378" s="126" t="str">
        <f t="shared" si="80"/>
        <v>Pieza de 2inX4inX1_Pies</v>
      </c>
      <c r="E378" s="127" t="s">
        <v>137</v>
      </c>
      <c r="F378" s="128">
        <v>2</v>
      </c>
      <c r="G378" s="129"/>
      <c r="H378" s="129">
        <v>1.5</v>
      </c>
      <c r="I378" s="129">
        <v>3.5</v>
      </c>
      <c r="J378" s="129">
        <v>11.42</v>
      </c>
      <c r="K378" s="129">
        <f t="shared" si="81"/>
        <v>12</v>
      </c>
      <c r="L378" s="130">
        <f t="shared" si="82"/>
        <v>1</v>
      </c>
      <c r="M378" s="129">
        <v>2</v>
      </c>
      <c r="N378" s="129">
        <v>4</v>
      </c>
      <c r="O378" s="129"/>
      <c r="P378" s="130">
        <f t="shared" si="83"/>
        <v>1</v>
      </c>
      <c r="Q378" s="131">
        <f t="shared" si="84"/>
        <v>1.3333333333333333</v>
      </c>
    </row>
    <row r="379" spans="1:17" ht="16.5">
      <c r="A379" s="451"/>
      <c r="B379" s="124" t="s">
        <v>623</v>
      </c>
      <c r="C379" s="125"/>
      <c r="D379" s="126" t="str">
        <f t="shared" si="80"/>
        <v>Pieza de 2inX4inX1_Pies</v>
      </c>
      <c r="E379" s="127" t="s">
        <v>137</v>
      </c>
      <c r="F379" s="128">
        <v>1</v>
      </c>
      <c r="G379" s="129"/>
      <c r="H379" s="129">
        <v>1.5</v>
      </c>
      <c r="I379" s="129">
        <v>3.5</v>
      </c>
      <c r="J379" s="129">
        <v>8.66</v>
      </c>
      <c r="K379" s="129">
        <f t="shared" si="81"/>
        <v>12</v>
      </c>
      <c r="L379" s="130">
        <f t="shared" si="82"/>
        <v>1</v>
      </c>
      <c r="M379" s="129">
        <v>2</v>
      </c>
      <c r="N379" s="129">
        <v>4</v>
      </c>
      <c r="O379" s="129"/>
      <c r="P379" s="130">
        <f t="shared" si="83"/>
        <v>1</v>
      </c>
      <c r="Q379" s="131">
        <f t="shared" si="84"/>
        <v>0.66666666666666663</v>
      </c>
    </row>
    <row r="380" spans="1:17" ht="16.5">
      <c r="A380" s="451"/>
      <c r="B380" s="124" t="s">
        <v>624</v>
      </c>
      <c r="C380" s="125"/>
      <c r="D380" s="126" t="str">
        <f t="shared" si="80"/>
        <v>Pieza de 2inX4inX1_Pies</v>
      </c>
      <c r="E380" s="127" t="s">
        <v>137</v>
      </c>
      <c r="F380" s="128">
        <v>1</v>
      </c>
      <c r="G380" s="129"/>
      <c r="H380" s="129">
        <v>1.5</v>
      </c>
      <c r="I380" s="129">
        <v>3.5</v>
      </c>
      <c r="J380" s="129">
        <v>4</v>
      </c>
      <c r="K380" s="129">
        <f t="shared" si="81"/>
        <v>12</v>
      </c>
      <c r="L380" s="130">
        <f t="shared" si="82"/>
        <v>1</v>
      </c>
      <c r="M380" s="129">
        <v>2</v>
      </c>
      <c r="N380" s="129">
        <v>4</v>
      </c>
      <c r="O380" s="129"/>
      <c r="P380" s="130">
        <f t="shared" si="83"/>
        <v>1</v>
      </c>
      <c r="Q380" s="131">
        <f t="shared" si="84"/>
        <v>0.66666666666666663</v>
      </c>
    </row>
    <row r="381" spans="1:17" ht="16.5">
      <c r="A381" s="451"/>
      <c r="B381" s="124" t="s">
        <v>625</v>
      </c>
      <c r="C381" s="125"/>
      <c r="D381" s="126" t="str">
        <f t="shared" si="80"/>
        <v>Pieza de 2inX4inX3_Pies</v>
      </c>
      <c r="E381" s="127" t="s">
        <v>137</v>
      </c>
      <c r="F381" s="128">
        <v>3</v>
      </c>
      <c r="G381" s="129"/>
      <c r="H381" s="129">
        <v>1.5</v>
      </c>
      <c r="I381" s="129">
        <v>3.5</v>
      </c>
      <c r="J381" s="129">
        <v>30.71</v>
      </c>
      <c r="K381" s="129">
        <f t="shared" si="81"/>
        <v>36</v>
      </c>
      <c r="L381" s="130">
        <f t="shared" si="82"/>
        <v>3</v>
      </c>
      <c r="M381" s="129">
        <v>2</v>
      </c>
      <c r="N381" s="129">
        <v>4</v>
      </c>
      <c r="O381" s="129"/>
      <c r="P381" s="130">
        <f t="shared" si="83"/>
        <v>3</v>
      </c>
      <c r="Q381" s="131">
        <f t="shared" si="84"/>
        <v>6</v>
      </c>
    </row>
    <row r="382" spans="1:17" ht="17.25" thickBot="1">
      <c r="A382" s="452"/>
      <c r="B382" s="133" t="s">
        <v>626</v>
      </c>
      <c r="C382" s="134"/>
      <c r="D382" s="135" t="str">
        <f t="shared" si="80"/>
        <v>Pieza de 2inX4inX2_Pies</v>
      </c>
      <c r="E382" s="136" t="s">
        <v>137</v>
      </c>
      <c r="F382" s="137">
        <v>3</v>
      </c>
      <c r="G382" s="138"/>
      <c r="H382" s="138">
        <v>1.5</v>
      </c>
      <c r="I382" s="138">
        <v>3.5</v>
      </c>
      <c r="J382" s="138">
        <v>22.44</v>
      </c>
      <c r="K382" s="138">
        <f t="shared" si="81"/>
        <v>24</v>
      </c>
      <c r="L382" s="139">
        <f t="shared" si="82"/>
        <v>2</v>
      </c>
      <c r="M382" s="138">
        <v>2</v>
      </c>
      <c r="N382" s="138">
        <v>4</v>
      </c>
      <c r="O382" s="138"/>
      <c r="P382" s="139">
        <f t="shared" si="83"/>
        <v>2</v>
      </c>
      <c r="Q382" s="140">
        <f t="shared" si="84"/>
        <v>4</v>
      </c>
    </row>
    <row r="383" spans="1:17" ht="16.5">
      <c r="A383" s="450" t="s">
        <v>651</v>
      </c>
      <c r="B383" s="116" t="s">
        <v>562</v>
      </c>
      <c r="C383" s="117"/>
      <c r="D383" s="118" t="str">
        <f t="shared" si="80"/>
        <v>Pieza de 2inX4inX9_Pies</v>
      </c>
      <c r="E383" s="119" t="s">
        <v>137</v>
      </c>
      <c r="F383" s="120">
        <v>9</v>
      </c>
      <c r="G383" s="121">
        <v>0</v>
      </c>
      <c r="H383" s="121">
        <v>1.5</v>
      </c>
      <c r="I383" s="121">
        <v>3.5</v>
      </c>
      <c r="J383" s="121">
        <v>103.67</v>
      </c>
      <c r="K383" s="121">
        <f t="shared" si="81"/>
        <v>108</v>
      </c>
      <c r="L383" s="122">
        <f t="shared" si="82"/>
        <v>9</v>
      </c>
      <c r="M383" s="121">
        <v>2</v>
      </c>
      <c r="N383" s="121">
        <v>4</v>
      </c>
      <c r="O383" s="121">
        <v>0</v>
      </c>
      <c r="P383" s="122">
        <f t="shared" si="83"/>
        <v>9</v>
      </c>
      <c r="Q383" s="123">
        <f t="shared" si="84"/>
        <v>54</v>
      </c>
    </row>
    <row r="384" spans="1:17" ht="16.5">
      <c r="A384" s="451"/>
      <c r="B384" s="124" t="s">
        <v>632</v>
      </c>
      <c r="C384" s="125"/>
      <c r="D384" s="126" t="str">
        <f t="shared" si="80"/>
        <v>Pieza de 2inX4inX8_Pies</v>
      </c>
      <c r="E384" s="127" t="s">
        <v>137</v>
      </c>
      <c r="F384" s="128">
        <v>17</v>
      </c>
      <c r="G384" s="129"/>
      <c r="H384" s="129">
        <v>1.5</v>
      </c>
      <c r="I384" s="129">
        <v>3.5</v>
      </c>
      <c r="J384" s="129">
        <v>96</v>
      </c>
      <c r="K384" s="129">
        <f t="shared" si="81"/>
        <v>96</v>
      </c>
      <c r="L384" s="130">
        <f t="shared" si="82"/>
        <v>8</v>
      </c>
      <c r="M384" s="129">
        <v>2</v>
      </c>
      <c r="N384" s="129">
        <v>4</v>
      </c>
      <c r="O384" s="129"/>
      <c r="P384" s="130">
        <f t="shared" si="83"/>
        <v>8</v>
      </c>
      <c r="Q384" s="131">
        <f t="shared" si="84"/>
        <v>90.666666666666671</v>
      </c>
    </row>
    <row r="385" spans="1:17" ht="16.5">
      <c r="A385" s="451"/>
      <c r="B385" s="124" t="s">
        <v>633</v>
      </c>
      <c r="C385" s="125"/>
      <c r="D385" s="126" t="str">
        <f t="shared" si="80"/>
        <v>Pieza de 2inX4inX11_Pies</v>
      </c>
      <c r="E385" s="127" t="s">
        <v>137</v>
      </c>
      <c r="F385" s="128">
        <v>3</v>
      </c>
      <c r="G385" s="129"/>
      <c r="H385" s="129">
        <v>1.5</v>
      </c>
      <c r="I385" s="129">
        <v>3.5</v>
      </c>
      <c r="J385" s="129">
        <v>120.87</v>
      </c>
      <c r="K385" s="129">
        <f t="shared" si="81"/>
        <v>132</v>
      </c>
      <c r="L385" s="130">
        <f t="shared" si="82"/>
        <v>11</v>
      </c>
      <c r="M385" s="129">
        <v>2</v>
      </c>
      <c r="N385" s="129">
        <v>4</v>
      </c>
      <c r="O385" s="129"/>
      <c r="P385" s="130">
        <f t="shared" si="83"/>
        <v>11</v>
      </c>
      <c r="Q385" s="131">
        <f t="shared" si="84"/>
        <v>22</v>
      </c>
    </row>
    <row r="386" spans="1:17" ht="16.5">
      <c r="A386" s="451"/>
      <c r="B386" s="124" t="s">
        <v>601</v>
      </c>
      <c r="C386" s="125"/>
      <c r="D386" s="126" t="str">
        <f t="shared" si="80"/>
        <v>Pieza de 2inX4inX11_Pies</v>
      </c>
      <c r="E386" s="127" t="s">
        <v>137</v>
      </c>
      <c r="F386" s="128">
        <v>3</v>
      </c>
      <c r="G386" s="129"/>
      <c r="H386" s="129">
        <v>1.5</v>
      </c>
      <c r="I386" s="129">
        <v>3.5</v>
      </c>
      <c r="J386" s="129">
        <v>130.30000000000001</v>
      </c>
      <c r="K386" s="129">
        <f t="shared" si="81"/>
        <v>132</v>
      </c>
      <c r="L386" s="130">
        <f t="shared" si="82"/>
        <v>11</v>
      </c>
      <c r="M386" s="129">
        <v>2</v>
      </c>
      <c r="N386" s="129">
        <v>4</v>
      </c>
      <c r="O386" s="129"/>
      <c r="P386" s="130">
        <f t="shared" si="83"/>
        <v>11</v>
      </c>
      <c r="Q386" s="131">
        <f t="shared" si="84"/>
        <v>22</v>
      </c>
    </row>
    <row r="387" spans="1:17" ht="16.5">
      <c r="A387" s="451"/>
      <c r="B387" s="124" t="s">
        <v>602</v>
      </c>
      <c r="C387" s="125"/>
      <c r="D387" s="126" t="str">
        <f t="shared" si="80"/>
        <v>Pieza de 2inX4inX11_Pies</v>
      </c>
      <c r="E387" s="127" t="s">
        <v>137</v>
      </c>
      <c r="F387" s="128">
        <v>3</v>
      </c>
      <c r="G387" s="129"/>
      <c r="H387" s="129">
        <v>1.5</v>
      </c>
      <c r="I387" s="129">
        <v>3.5</v>
      </c>
      <c r="J387" s="129">
        <v>122.84</v>
      </c>
      <c r="K387" s="129">
        <f t="shared" si="81"/>
        <v>132</v>
      </c>
      <c r="L387" s="130">
        <f t="shared" si="82"/>
        <v>11</v>
      </c>
      <c r="M387" s="129">
        <v>2</v>
      </c>
      <c r="N387" s="129">
        <v>4</v>
      </c>
      <c r="O387" s="129"/>
      <c r="P387" s="130">
        <f t="shared" si="83"/>
        <v>11</v>
      </c>
      <c r="Q387" s="131">
        <f t="shared" si="84"/>
        <v>22</v>
      </c>
    </row>
    <row r="388" spans="1:17" ht="16.5">
      <c r="A388" s="451"/>
      <c r="B388" s="124" t="s">
        <v>629</v>
      </c>
      <c r="C388" s="125"/>
      <c r="D388" s="126" t="str">
        <f t="shared" si="80"/>
        <v>Pieza de 2inX4inX2_Pies</v>
      </c>
      <c r="E388" s="127" t="s">
        <v>137</v>
      </c>
      <c r="F388" s="128">
        <v>12</v>
      </c>
      <c r="G388" s="129"/>
      <c r="H388" s="129">
        <v>1.5</v>
      </c>
      <c r="I388" s="129">
        <v>3.5</v>
      </c>
      <c r="J388" s="129">
        <v>23.23</v>
      </c>
      <c r="K388" s="129">
        <f t="shared" si="81"/>
        <v>24</v>
      </c>
      <c r="L388" s="130">
        <f t="shared" si="82"/>
        <v>2</v>
      </c>
      <c r="M388" s="129">
        <v>2</v>
      </c>
      <c r="N388" s="129">
        <v>4</v>
      </c>
      <c r="O388" s="129"/>
      <c r="P388" s="130">
        <f t="shared" si="83"/>
        <v>2</v>
      </c>
      <c r="Q388" s="131">
        <f t="shared" si="84"/>
        <v>16</v>
      </c>
    </row>
    <row r="389" spans="1:17" ht="16.5">
      <c r="A389" s="451"/>
      <c r="B389" s="124" t="s">
        <v>630</v>
      </c>
      <c r="C389" s="125"/>
      <c r="D389" s="126" t="str">
        <f t="shared" si="80"/>
        <v>Pieza de 2inX4inX3_Pies</v>
      </c>
      <c r="E389" s="127" t="s">
        <v>137</v>
      </c>
      <c r="F389" s="128">
        <v>4</v>
      </c>
      <c r="G389" s="129"/>
      <c r="H389" s="129">
        <v>1.5</v>
      </c>
      <c r="I389" s="129">
        <v>3.5</v>
      </c>
      <c r="J389" s="129">
        <v>29.92</v>
      </c>
      <c r="K389" s="129">
        <f t="shared" si="81"/>
        <v>36</v>
      </c>
      <c r="L389" s="130">
        <f t="shared" si="82"/>
        <v>3</v>
      </c>
      <c r="M389" s="129">
        <v>2</v>
      </c>
      <c r="N389" s="129">
        <v>4</v>
      </c>
      <c r="O389" s="129"/>
      <c r="P389" s="130">
        <f t="shared" si="83"/>
        <v>3</v>
      </c>
      <c r="Q389" s="131">
        <f t="shared" si="84"/>
        <v>8</v>
      </c>
    </row>
    <row r="390" spans="1:17" ht="16.5">
      <c r="A390" s="451"/>
      <c r="B390" s="124" t="s">
        <v>631</v>
      </c>
      <c r="C390" s="125"/>
      <c r="D390" s="126" t="str">
        <f t="shared" si="80"/>
        <v>Pieza de 2inX4inX6_Pies</v>
      </c>
      <c r="E390" s="127" t="s">
        <v>137</v>
      </c>
      <c r="F390" s="128">
        <v>8</v>
      </c>
      <c r="G390" s="129"/>
      <c r="H390" s="129">
        <v>1.5</v>
      </c>
      <c r="I390" s="129">
        <v>3.5</v>
      </c>
      <c r="J390" s="129">
        <v>62.2</v>
      </c>
      <c r="K390" s="129">
        <f t="shared" si="81"/>
        <v>72</v>
      </c>
      <c r="L390" s="130">
        <f t="shared" si="82"/>
        <v>6</v>
      </c>
      <c r="M390" s="129">
        <v>2</v>
      </c>
      <c r="N390" s="129">
        <v>4</v>
      </c>
      <c r="O390" s="129"/>
      <c r="P390" s="130">
        <f t="shared" si="83"/>
        <v>6</v>
      </c>
      <c r="Q390" s="131">
        <f t="shared" si="84"/>
        <v>32</v>
      </c>
    </row>
    <row r="391" spans="1:17" ht="16.5">
      <c r="A391" s="451"/>
      <c r="B391" s="124" t="s">
        <v>644</v>
      </c>
      <c r="C391" s="125"/>
      <c r="D391" s="126" t="str">
        <f t="shared" si="80"/>
        <v>Pieza de 2inX4inX2_Pies</v>
      </c>
      <c r="E391" s="127" t="s">
        <v>137</v>
      </c>
      <c r="F391" s="128">
        <v>4</v>
      </c>
      <c r="G391" s="129"/>
      <c r="H391" s="129">
        <v>1.5</v>
      </c>
      <c r="I391" s="129">
        <v>3.5</v>
      </c>
      <c r="J391" s="129">
        <v>19.68</v>
      </c>
      <c r="K391" s="129">
        <f t="shared" si="81"/>
        <v>24</v>
      </c>
      <c r="L391" s="130">
        <f t="shared" si="82"/>
        <v>2</v>
      </c>
      <c r="M391" s="129">
        <v>2</v>
      </c>
      <c r="N391" s="129">
        <v>4</v>
      </c>
      <c r="O391" s="129"/>
      <c r="P391" s="130">
        <f t="shared" si="83"/>
        <v>2</v>
      </c>
      <c r="Q391" s="131">
        <f t="shared" si="84"/>
        <v>5.333333333333333</v>
      </c>
    </row>
    <row r="392" spans="1:17" ht="16.5">
      <c r="A392" s="451"/>
      <c r="B392" s="124" t="s">
        <v>645</v>
      </c>
      <c r="C392" s="125"/>
      <c r="D392" s="126" t="str">
        <f t="shared" si="80"/>
        <v>Pieza de 2inX4inX3_Pies</v>
      </c>
      <c r="E392" s="127" t="s">
        <v>137</v>
      </c>
      <c r="F392" s="128">
        <v>2</v>
      </c>
      <c r="G392" s="129"/>
      <c r="H392" s="129">
        <v>1.5</v>
      </c>
      <c r="I392" s="129">
        <v>3.5</v>
      </c>
      <c r="J392" s="129">
        <v>35.43</v>
      </c>
      <c r="K392" s="129">
        <f t="shared" si="81"/>
        <v>36</v>
      </c>
      <c r="L392" s="130">
        <f t="shared" si="82"/>
        <v>3</v>
      </c>
      <c r="M392" s="129">
        <v>2</v>
      </c>
      <c r="N392" s="129">
        <v>4</v>
      </c>
      <c r="O392" s="129"/>
      <c r="P392" s="130">
        <f t="shared" si="83"/>
        <v>3</v>
      </c>
      <c r="Q392" s="131">
        <f t="shared" si="84"/>
        <v>4</v>
      </c>
    </row>
    <row r="393" spans="1:17" ht="16.5">
      <c r="A393" s="451"/>
      <c r="B393" s="124" t="s">
        <v>647</v>
      </c>
      <c r="C393" s="125"/>
      <c r="D393" s="126" t="str">
        <f t="shared" si="80"/>
        <v>Pieza de 2inX4inX14_Pies</v>
      </c>
      <c r="E393" s="127" t="s">
        <v>137</v>
      </c>
      <c r="F393" s="128">
        <v>1</v>
      </c>
      <c r="G393" s="129"/>
      <c r="H393" s="129">
        <v>1.5</v>
      </c>
      <c r="I393" s="129">
        <v>3.5</v>
      </c>
      <c r="J393" s="129">
        <v>164.17</v>
      </c>
      <c r="K393" s="129">
        <f t="shared" si="81"/>
        <v>168</v>
      </c>
      <c r="L393" s="130">
        <f t="shared" si="82"/>
        <v>14</v>
      </c>
      <c r="M393" s="129">
        <v>2</v>
      </c>
      <c r="N393" s="129">
        <v>4</v>
      </c>
      <c r="O393" s="129"/>
      <c r="P393" s="130">
        <f t="shared" si="83"/>
        <v>14</v>
      </c>
      <c r="Q393" s="131">
        <f t="shared" si="84"/>
        <v>9.3333333333333339</v>
      </c>
    </row>
    <row r="394" spans="1:17" ht="16.5">
      <c r="A394" s="451"/>
      <c r="B394" s="124" t="s">
        <v>648</v>
      </c>
      <c r="C394" s="125"/>
      <c r="D394" s="126" t="str">
        <f t="shared" si="80"/>
        <v>Pieza de 2inX4inX13_Pies</v>
      </c>
      <c r="E394" s="127" t="s">
        <v>137</v>
      </c>
      <c r="F394" s="128">
        <v>1</v>
      </c>
      <c r="G394" s="129"/>
      <c r="H394" s="129">
        <v>1.5</v>
      </c>
      <c r="I394" s="129">
        <v>3.5</v>
      </c>
      <c r="J394" s="129">
        <v>145.66999999999999</v>
      </c>
      <c r="K394" s="129">
        <f t="shared" si="81"/>
        <v>156</v>
      </c>
      <c r="L394" s="130">
        <f t="shared" si="82"/>
        <v>13</v>
      </c>
      <c r="M394" s="129">
        <v>2</v>
      </c>
      <c r="N394" s="129">
        <v>4</v>
      </c>
      <c r="O394" s="129"/>
      <c r="P394" s="130">
        <f t="shared" si="83"/>
        <v>13</v>
      </c>
      <c r="Q394" s="131">
        <f t="shared" si="84"/>
        <v>8.6666666666666661</v>
      </c>
    </row>
    <row r="395" spans="1:17" ht="16.5">
      <c r="A395" s="451"/>
      <c r="B395" s="124" t="s">
        <v>634</v>
      </c>
      <c r="C395" s="125"/>
      <c r="D395" s="126" t="str">
        <f t="shared" si="80"/>
        <v>Pieza de 2inX4inX1_Pies</v>
      </c>
      <c r="E395" s="127" t="s">
        <v>137</v>
      </c>
      <c r="F395" s="128">
        <v>2</v>
      </c>
      <c r="G395" s="129"/>
      <c r="H395" s="129">
        <v>1.5</v>
      </c>
      <c r="I395" s="129">
        <v>3.5</v>
      </c>
      <c r="J395" s="129">
        <v>3</v>
      </c>
      <c r="K395" s="129">
        <f t="shared" si="81"/>
        <v>12</v>
      </c>
      <c r="L395" s="130">
        <f t="shared" si="82"/>
        <v>1</v>
      </c>
      <c r="M395" s="129">
        <v>2</v>
      </c>
      <c r="N395" s="129">
        <v>4</v>
      </c>
      <c r="O395" s="129"/>
      <c r="P395" s="130">
        <f t="shared" si="83"/>
        <v>1</v>
      </c>
      <c r="Q395" s="131">
        <f t="shared" si="84"/>
        <v>1.3333333333333333</v>
      </c>
    </row>
    <row r="396" spans="1:17" ht="16.5">
      <c r="A396" s="451"/>
      <c r="B396" s="124" t="s">
        <v>635</v>
      </c>
      <c r="C396" s="125"/>
      <c r="D396" s="126" t="str">
        <f t="shared" si="80"/>
        <v>Pieza de 2inX4inX1_Pies</v>
      </c>
      <c r="E396" s="127" t="s">
        <v>137</v>
      </c>
      <c r="F396" s="128">
        <v>2</v>
      </c>
      <c r="G396" s="129"/>
      <c r="H396" s="129">
        <v>1.5</v>
      </c>
      <c r="I396" s="129">
        <v>3.5</v>
      </c>
      <c r="J396" s="129">
        <v>8</v>
      </c>
      <c r="K396" s="129">
        <f t="shared" si="81"/>
        <v>12</v>
      </c>
      <c r="L396" s="130">
        <f t="shared" si="82"/>
        <v>1</v>
      </c>
      <c r="M396" s="129">
        <v>2</v>
      </c>
      <c r="N396" s="129">
        <v>4</v>
      </c>
      <c r="O396" s="129"/>
      <c r="P396" s="130">
        <f t="shared" si="83"/>
        <v>1</v>
      </c>
      <c r="Q396" s="131">
        <f t="shared" si="84"/>
        <v>1.3333333333333333</v>
      </c>
    </row>
    <row r="397" spans="1:17" ht="16.5">
      <c r="A397" s="451"/>
      <c r="B397" s="124" t="s">
        <v>649</v>
      </c>
      <c r="C397" s="125"/>
      <c r="D397" s="126" t="str">
        <f t="shared" si="80"/>
        <v>Pieza de 2inX4inX1_Pies</v>
      </c>
      <c r="E397" s="127" t="s">
        <v>137</v>
      </c>
      <c r="F397" s="128">
        <v>2</v>
      </c>
      <c r="G397" s="129"/>
      <c r="H397" s="129">
        <v>1.5</v>
      </c>
      <c r="I397" s="129">
        <v>3.5</v>
      </c>
      <c r="J397" s="129">
        <v>12</v>
      </c>
      <c r="K397" s="129">
        <f t="shared" si="81"/>
        <v>12</v>
      </c>
      <c r="L397" s="130">
        <f t="shared" si="82"/>
        <v>1</v>
      </c>
      <c r="M397" s="129">
        <v>2</v>
      </c>
      <c r="N397" s="129">
        <v>4</v>
      </c>
      <c r="O397" s="129"/>
      <c r="P397" s="130">
        <f t="shared" si="83"/>
        <v>1</v>
      </c>
      <c r="Q397" s="131">
        <f t="shared" si="84"/>
        <v>1.3333333333333333</v>
      </c>
    </row>
    <row r="398" spans="1:17" ht="17.25" thickBot="1">
      <c r="A398" s="452"/>
      <c r="B398" s="133" t="s">
        <v>650</v>
      </c>
      <c r="C398" s="134"/>
      <c r="D398" s="135" t="str">
        <f t="shared" si="80"/>
        <v>Pieza de 2inX4inX2_Pies</v>
      </c>
      <c r="E398" s="136" t="s">
        <v>137</v>
      </c>
      <c r="F398" s="137">
        <v>3</v>
      </c>
      <c r="G398" s="138"/>
      <c r="H398" s="138">
        <v>1.5</v>
      </c>
      <c r="I398" s="138">
        <v>3.5</v>
      </c>
      <c r="J398" s="138">
        <v>16.54</v>
      </c>
      <c r="K398" s="138">
        <f t="shared" si="81"/>
        <v>24</v>
      </c>
      <c r="L398" s="139">
        <f t="shared" si="82"/>
        <v>2</v>
      </c>
      <c r="M398" s="138">
        <v>2</v>
      </c>
      <c r="N398" s="138">
        <v>4</v>
      </c>
      <c r="O398" s="138"/>
      <c r="P398" s="139">
        <f t="shared" si="83"/>
        <v>2</v>
      </c>
      <c r="Q398" s="140">
        <f t="shared" si="84"/>
        <v>4</v>
      </c>
    </row>
    <row r="399" spans="1:17" ht="16.5" thickBot="1">
      <c r="A399" s="444" t="s">
        <v>473</v>
      </c>
      <c r="B399" s="445"/>
      <c r="C399" s="445"/>
      <c r="D399" s="445"/>
      <c r="E399" s="445"/>
      <c r="F399" s="446"/>
      <c r="G399" s="447"/>
      <c r="H399" s="448"/>
      <c r="I399" s="448"/>
      <c r="J399" s="448"/>
      <c r="K399" s="448"/>
      <c r="L399" s="449"/>
      <c r="M399" s="447"/>
      <c r="N399" s="448"/>
      <c r="O399" s="448"/>
      <c r="P399" s="449"/>
      <c r="Q399" s="115">
        <f>+SUM(Q400:Q407)</f>
        <v>591.5</v>
      </c>
    </row>
    <row r="400" spans="1:17" ht="16.5">
      <c r="A400" s="450"/>
      <c r="B400" s="159" t="s">
        <v>581</v>
      </c>
      <c r="C400" s="117"/>
      <c r="D400" s="118" t="str">
        <f t="shared" ref="D400:D407" si="85">+IF(_xlfn.NUMBERVALUE(O400)=0,CONCATENATE("Pieza de ",M400,"inX",N400,"inX",P400,"_Pies"),CONCATENATE("Rollizo de ",O400,"''ØX",P400,"_Pies"))</f>
        <v>Pieza de 2inX6inX14_Pies</v>
      </c>
      <c r="E400" s="119" t="s">
        <v>137</v>
      </c>
      <c r="F400" s="120">
        <v>10</v>
      </c>
      <c r="G400" s="121">
        <v>0</v>
      </c>
      <c r="H400" s="121">
        <v>1.5</v>
      </c>
      <c r="I400" s="121">
        <v>5.5</v>
      </c>
      <c r="J400" s="121">
        <v>166.53</v>
      </c>
      <c r="K400" s="121">
        <f t="shared" ref="K400:K407" si="86">+L400*12</f>
        <v>168</v>
      </c>
      <c r="L400" s="122">
        <f t="shared" ref="L400:L407" si="87">ROUNDUP(J400/12,0)</f>
        <v>14</v>
      </c>
      <c r="M400" s="121">
        <v>2</v>
      </c>
      <c r="N400" s="121">
        <v>6</v>
      </c>
      <c r="O400" s="121">
        <v>0</v>
      </c>
      <c r="P400" s="122">
        <f>+L400</f>
        <v>14</v>
      </c>
      <c r="Q400" s="123">
        <f t="shared" ref="Q400:Q407" si="88">F400*M400*N400*P400/12</f>
        <v>140</v>
      </c>
    </row>
    <row r="401" spans="1:17" ht="16.5">
      <c r="A401" s="451"/>
      <c r="B401" s="160" t="s">
        <v>582</v>
      </c>
      <c r="C401" s="125"/>
      <c r="D401" s="126" t="str">
        <f t="shared" si="85"/>
        <v>Pieza de 2inX3inX13_Pies</v>
      </c>
      <c r="E401" s="127" t="s">
        <v>137</v>
      </c>
      <c r="F401" s="128">
        <v>7</v>
      </c>
      <c r="G401" s="129"/>
      <c r="H401" s="129">
        <v>1.5</v>
      </c>
      <c r="I401" s="129">
        <v>2.5</v>
      </c>
      <c r="J401" s="129">
        <v>148.82</v>
      </c>
      <c r="K401" s="129">
        <f t="shared" si="86"/>
        <v>156</v>
      </c>
      <c r="L401" s="130">
        <f t="shared" si="87"/>
        <v>13</v>
      </c>
      <c r="M401" s="129">
        <v>2</v>
      </c>
      <c r="N401" s="129">
        <v>3</v>
      </c>
      <c r="O401" s="129"/>
      <c r="P401" s="130">
        <f t="shared" ref="P401:P407" si="89">+L401</f>
        <v>13</v>
      </c>
      <c r="Q401" s="131">
        <f t="shared" si="88"/>
        <v>45.5</v>
      </c>
    </row>
    <row r="402" spans="1:17" ht="16.5">
      <c r="A402" s="451"/>
      <c r="B402" s="160" t="s">
        <v>583</v>
      </c>
      <c r="C402" s="125"/>
      <c r="D402" s="126" t="str">
        <f t="shared" si="85"/>
        <v>Pieza de 2inX3inX10_Pies</v>
      </c>
      <c r="E402" s="127" t="s">
        <v>137</v>
      </c>
      <c r="F402" s="128">
        <v>7</v>
      </c>
      <c r="G402" s="129"/>
      <c r="H402" s="129">
        <v>1.5</v>
      </c>
      <c r="I402" s="129">
        <v>2.5</v>
      </c>
      <c r="J402" s="129">
        <v>113.78</v>
      </c>
      <c r="K402" s="129">
        <f t="shared" si="86"/>
        <v>120</v>
      </c>
      <c r="L402" s="130">
        <f t="shared" si="87"/>
        <v>10</v>
      </c>
      <c r="M402" s="129">
        <v>2</v>
      </c>
      <c r="N402" s="129">
        <v>3</v>
      </c>
      <c r="O402" s="129"/>
      <c r="P402" s="130">
        <f t="shared" si="89"/>
        <v>10</v>
      </c>
      <c r="Q402" s="131">
        <f t="shared" si="88"/>
        <v>35</v>
      </c>
    </row>
    <row r="403" spans="1:17" ht="16.5">
      <c r="A403" s="451"/>
      <c r="B403" s="160" t="s">
        <v>639</v>
      </c>
      <c r="C403" s="125"/>
      <c r="D403" s="126" t="str">
        <f t="shared" si="85"/>
        <v>Pieza de 2inX3inX14_Pies</v>
      </c>
      <c r="E403" s="127" t="s">
        <v>137</v>
      </c>
      <c r="F403" s="128">
        <v>2</v>
      </c>
      <c r="G403" s="129"/>
      <c r="H403" s="129">
        <v>1.5</v>
      </c>
      <c r="I403" s="129">
        <v>2.5</v>
      </c>
      <c r="J403" s="129">
        <v>163.78</v>
      </c>
      <c r="K403" s="129">
        <f t="shared" si="86"/>
        <v>168</v>
      </c>
      <c r="L403" s="130">
        <f t="shared" si="87"/>
        <v>14</v>
      </c>
      <c r="M403" s="129">
        <v>2</v>
      </c>
      <c r="N403" s="129">
        <v>3</v>
      </c>
      <c r="O403" s="129"/>
      <c r="P403" s="130">
        <f t="shared" si="89"/>
        <v>14</v>
      </c>
      <c r="Q403" s="131">
        <f t="shared" si="88"/>
        <v>14</v>
      </c>
    </row>
    <row r="404" spans="1:17" ht="16.5">
      <c r="A404" s="451"/>
      <c r="B404" s="160" t="s">
        <v>584</v>
      </c>
      <c r="C404" s="125"/>
      <c r="D404" s="126" t="str">
        <f t="shared" si="85"/>
        <v>Pieza de 2inX6inX14_Pies</v>
      </c>
      <c r="E404" s="127" t="s">
        <v>137</v>
      </c>
      <c r="F404" s="128">
        <v>16</v>
      </c>
      <c r="G404" s="129"/>
      <c r="H404" s="129">
        <v>1.5</v>
      </c>
      <c r="I404" s="129">
        <v>5.5</v>
      </c>
      <c r="J404" s="129">
        <v>166.53</v>
      </c>
      <c r="K404" s="129">
        <f t="shared" si="86"/>
        <v>168</v>
      </c>
      <c r="L404" s="130">
        <f t="shared" si="87"/>
        <v>14</v>
      </c>
      <c r="M404" s="129">
        <v>2</v>
      </c>
      <c r="N404" s="129">
        <v>6</v>
      </c>
      <c r="O404" s="129"/>
      <c r="P404" s="130">
        <f t="shared" si="89"/>
        <v>14</v>
      </c>
      <c r="Q404" s="131">
        <f t="shared" si="88"/>
        <v>224</v>
      </c>
    </row>
    <row r="405" spans="1:17" ht="16.5">
      <c r="A405" s="451"/>
      <c r="B405" s="160" t="s">
        <v>585</v>
      </c>
      <c r="C405" s="125"/>
      <c r="D405" s="126" t="str">
        <f t="shared" si="85"/>
        <v>Pieza de 2inX3inX18_Pies</v>
      </c>
      <c r="E405" s="127" t="s">
        <v>137</v>
      </c>
      <c r="F405" s="128">
        <v>7</v>
      </c>
      <c r="G405" s="129"/>
      <c r="H405" s="129">
        <v>1.5</v>
      </c>
      <c r="I405" s="129">
        <v>2.5</v>
      </c>
      <c r="J405" s="129">
        <v>209.84</v>
      </c>
      <c r="K405" s="129">
        <f t="shared" si="86"/>
        <v>216</v>
      </c>
      <c r="L405" s="130">
        <f t="shared" si="87"/>
        <v>18</v>
      </c>
      <c r="M405" s="129">
        <v>2</v>
      </c>
      <c r="N405" s="129">
        <v>3</v>
      </c>
      <c r="O405" s="129"/>
      <c r="P405" s="130">
        <f t="shared" si="89"/>
        <v>18</v>
      </c>
      <c r="Q405" s="131">
        <f t="shared" si="88"/>
        <v>63</v>
      </c>
    </row>
    <row r="406" spans="1:17" ht="16.5">
      <c r="A406" s="451"/>
      <c r="B406" s="160" t="s">
        <v>640</v>
      </c>
      <c r="C406" s="125"/>
      <c r="D406" s="126" t="str">
        <f t="shared" si="85"/>
        <v>Pieza de 2inX3inX16_Pies</v>
      </c>
      <c r="E406" s="127" t="s">
        <v>137</v>
      </c>
      <c r="F406" s="128">
        <v>7</v>
      </c>
      <c r="G406" s="129"/>
      <c r="H406" s="129">
        <v>1.5</v>
      </c>
      <c r="I406" s="129">
        <v>2.5</v>
      </c>
      <c r="J406" s="129">
        <v>180.71</v>
      </c>
      <c r="K406" s="129">
        <f t="shared" si="86"/>
        <v>192</v>
      </c>
      <c r="L406" s="130">
        <f t="shared" si="87"/>
        <v>16</v>
      </c>
      <c r="M406" s="129">
        <v>2</v>
      </c>
      <c r="N406" s="129">
        <v>3</v>
      </c>
      <c r="O406" s="129"/>
      <c r="P406" s="130">
        <f t="shared" si="89"/>
        <v>16</v>
      </c>
      <c r="Q406" s="131">
        <f t="shared" si="88"/>
        <v>56</v>
      </c>
    </row>
    <row r="407" spans="1:17" ht="17.25" thickBot="1">
      <c r="A407" s="452"/>
      <c r="B407" s="161" t="s">
        <v>641</v>
      </c>
      <c r="C407" s="134"/>
      <c r="D407" s="135" t="str">
        <f t="shared" si="85"/>
        <v>Pieza de 2inX3inX14_Pies</v>
      </c>
      <c r="E407" s="136" t="s">
        <v>137</v>
      </c>
      <c r="F407" s="137">
        <v>2</v>
      </c>
      <c r="G407" s="138"/>
      <c r="H407" s="138">
        <v>1.5</v>
      </c>
      <c r="I407" s="138">
        <v>2.5</v>
      </c>
      <c r="J407" s="138">
        <v>166.14</v>
      </c>
      <c r="K407" s="138">
        <f t="shared" si="86"/>
        <v>168</v>
      </c>
      <c r="L407" s="139">
        <f t="shared" si="87"/>
        <v>14</v>
      </c>
      <c r="M407" s="138">
        <v>2</v>
      </c>
      <c r="N407" s="138">
        <v>3</v>
      </c>
      <c r="O407" s="138"/>
      <c r="P407" s="139">
        <f t="shared" si="89"/>
        <v>14</v>
      </c>
      <c r="Q407" s="140">
        <f t="shared" si="88"/>
        <v>14</v>
      </c>
    </row>
    <row r="408" spans="1:17" ht="16.5" thickBot="1">
      <c r="A408" s="414" t="s">
        <v>265</v>
      </c>
      <c r="B408" s="415"/>
      <c r="C408" s="415"/>
      <c r="D408" s="415"/>
      <c r="E408" s="415"/>
      <c r="F408" s="415"/>
      <c r="G408" s="415"/>
      <c r="H408" s="415"/>
      <c r="I408" s="415"/>
      <c r="J408" s="415"/>
      <c r="K408" s="415"/>
      <c r="L408" s="415"/>
      <c r="M408" s="415"/>
      <c r="N408" s="415"/>
      <c r="O408" s="415"/>
      <c r="P408" s="415"/>
      <c r="Q408" s="416"/>
    </row>
    <row r="409" spans="1:17" ht="16.5" thickBot="1">
      <c r="A409" s="417" t="s">
        <v>653</v>
      </c>
      <c r="B409" s="418"/>
      <c r="C409" s="418"/>
      <c r="D409" s="418"/>
      <c r="E409" s="418"/>
      <c r="F409" s="418"/>
      <c r="G409" s="418"/>
      <c r="H409" s="418"/>
      <c r="I409" s="418"/>
      <c r="J409" s="418"/>
      <c r="K409" s="418"/>
      <c r="L409" s="418"/>
      <c r="M409" s="418"/>
      <c r="N409" s="418"/>
      <c r="O409" s="418"/>
      <c r="P409" s="418"/>
      <c r="Q409" s="113">
        <f>+Q410+Q493+Q576+Q671+Q712</f>
        <v>4579.8124999999991</v>
      </c>
    </row>
    <row r="410" spans="1:17" ht="16.5" thickBot="1">
      <c r="A410" s="419" t="s">
        <v>119</v>
      </c>
      <c r="B410" s="420"/>
      <c r="C410" s="420"/>
      <c r="D410" s="420"/>
      <c r="E410" s="420"/>
      <c r="F410" s="421"/>
      <c r="G410" s="422"/>
      <c r="H410" s="423"/>
      <c r="I410" s="423"/>
      <c r="J410" s="423"/>
      <c r="K410" s="423"/>
      <c r="L410" s="424"/>
      <c r="M410" s="423"/>
      <c r="N410" s="423"/>
      <c r="O410" s="423"/>
      <c r="P410" s="423"/>
      <c r="Q410" s="114">
        <f>+Q411+Q470+Q472+Q475+Q480</f>
        <v>1350.7499999999998</v>
      </c>
    </row>
    <row r="411" spans="1:17" ht="16.5" thickBot="1">
      <c r="A411" s="444" t="s">
        <v>8</v>
      </c>
      <c r="B411" s="445"/>
      <c r="C411" s="445"/>
      <c r="D411" s="445"/>
      <c r="E411" s="445"/>
      <c r="F411" s="446"/>
      <c r="G411" s="447"/>
      <c r="H411" s="448"/>
      <c r="I411" s="448"/>
      <c r="J411" s="448"/>
      <c r="K411" s="448"/>
      <c r="L411" s="449"/>
      <c r="M411" s="448"/>
      <c r="N411" s="448"/>
      <c r="O411" s="448"/>
      <c r="P411" s="448"/>
      <c r="Q411" s="115">
        <f>+SUM(Q412:Q469)</f>
        <v>604.66666666666663</v>
      </c>
    </row>
    <row r="412" spans="1:17" ht="16.5">
      <c r="A412" s="450">
        <v>1</v>
      </c>
      <c r="B412" s="116" t="s">
        <v>267</v>
      </c>
      <c r="C412" s="117"/>
      <c r="D412" s="118" t="str">
        <f t="shared" ref="D412:D474" si="90">+IF(_xlfn.NUMBERVALUE(O412)=0,CONCATENATE("Pieza de ",M412,"inX",N412,"inX",P412,"_Pies"),CONCATENATE("Rollizo de ",O412,"''ØX",P412,"_Pies"))</f>
        <v>Pieza de 2inX4inX13_Pies</v>
      </c>
      <c r="E412" s="119" t="s">
        <v>137</v>
      </c>
      <c r="F412" s="120">
        <v>1</v>
      </c>
      <c r="G412" s="116"/>
      <c r="H412" s="121">
        <v>1.5</v>
      </c>
      <c r="I412" s="121">
        <v>3.5</v>
      </c>
      <c r="J412" s="121">
        <v>153</v>
      </c>
      <c r="K412" s="121">
        <f t="shared" ref="K412:K424" si="91">+L412*12</f>
        <v>156</v>
      </c>
      <c r="L412" s="122">
        <f t="shared" ref="L412:L424" si="92">ROUNDUP(J412/12,0)</f>
        <v>13</v>
      </c>
      <c r="M412" s="121">
        <v>2</v>
      </c>
      <c r="N412" s="121">
        <v>4</v>
      </c>
      <c r="O412" s="116"/>
      <c r="P412" s="122">
        <f t="shared" ref="P412:P424" si="93">+L412</f>
        <v>13</v>
      </c>
      <c r="Q412" s="123">
        <f t="shared" ref="Q412:Q424" si="94">F412*M412*N412*P412/12</f>
        <v>8.6666666666666661</v>
      </c>
    </row>
    <row r="413" spans="1:17" ht="16.5">
      <c r="A413" s="451"/>
      <c r="B413" s="124" t="s">
        <v>268</v>
      </c>
      <c r="C413" s="125"/>
      <c r="D413" s="126" t="str">
        <f t="shared" si="90"/>
        <v>Pieza de 2inX6inX14_Pies</v>
      </c>
      <c r="E413" s="127" t="s">
        <v>137</v>
      </c>
      <c r="F413" s="128">
        <v>2</v>
      </c>
      <c r="G413" s="124"/>
      <c r="H413" s="129">
        <v>1.5</v>
      </c>
      <c r="I413" s="129">
        <v>5.5</v>
      </c>
      <c r="J413" s="129">
        <v>166</v>
      </c>
      <c r="K413" s="129">
        <f t="shared" si="91"/>
        <v>168</v>
      </c>
      <c r="L413" s="130">
        <f t="shared" si="92"/>
        <v>14</v>
      </c>
      <c r="M413" s="129">
        <v>2</v>
      </c>
      <c r="N413" s="129">
        <v>6</v>
      </c>
      <c r="O413" s="124"/>
      <c r="P413" s="130">
        <f t="shared" si="93"/>
        <v>14</v>
      </c>
      <c r="Q413" s="131">
        <f t="shared" si="94"/>
        <v>28</v>
      </c>
    </row>
    <row r="414" spans="1:17" ht="16.5">
      <c r="A414" s="451"/>
      <c r="B414" s="124" t="s">
        <v>269</v>
      </c>
      <c r="C414" s="125"/>
      <c r="D414" s="126" t="str">
        <f t="shared" si="90"/>
        <v>Pieza de 2inX4inX8_Pies</v>
      </c>
      <c r="E414" s="127" t="s">
        <v>137</v>
      </c>
      <c r="F414" s="128">
        <v>3</v>
      </c>
      <c r="G414" s="124"/>
      <c r="H414" s="129">
        <v>1.5</v>
      </c>
      <c r="I414" s="129">
        <v>3.5</v>
      </c>
      <c r="J414" s="132">
        <v>91.27</v>
      </c>
      <c r="K414" s="129">
        <f t="shared" si="91"/>
        <v>96</v>
      </c>
      <c r="L414" s="130">
        <f t="shared" si="92"/>
        <v>8</v>
      </c>
      <c r="M414" s="129">
        <v>2</v>
      </c>
      <c r="N414" s="129">
        <v>4</v>
      </c>
      <c r="O414" s="124"/>
      <c r="P414" s="130">
        <f t="shared" si="93"/>
        <v>8</v>
      </c>
      <c r="Q414" s="131">
        <f t="shared" si="94"/>
        <v>16</v>
      </c>
    </row>
    <row r="415" spans="1:17" ht="16.5">
      <c r="A415" s="451"/>
      <c r="B415" s="124" t="s">
        <v>270</v>
      </c>
      <c r="C415" s="125"/>
      <c r="D415" s="126" t="str">
        <f t="shared" si="90"/>
        <v>Pieza de 2inX4inX1_Pies</v>
      </c>
      <c r="E415" s="127" t="s">
        <v>137</v>
      </c>
      <c r="F415" s="128">
        <v>4</v>
      </c>
      <c r="G415" s="124"/>
      <c r="H415" s="129">
        <v>1.5</v>
      </c>
      <c r="I415" s="129">
        <v>3.5</v>
      </c>
      <c r="J415" s="129">
        <v>10.15</v>
      </c>
      <c r="K415" s="129">
        <f t="shared" si="91"/>
        <v>12</v>
      </c>
      <c r="L415" s="130">
        <f t="shared" si="92"/>
        <v>1</v>
      </c>
      <c r="M415" s="129">
        <v>2</v>
      </c>
      <c r="N415" s="129">
        <v>4</v>
      </c>
      <c r="O415" s="124"/>
      <c r="P415" s="130">
        <f t="shared" si="93"/>
        <v>1</v>
      </c>
      <c r="Q415" s="131">
        <f t="shared" si="94"/>
        <v>2.6666666666666665</v>
      </c>
    </row>
    <row r="416" spans="1:17" ht="16.5">
      <c r="A416" s="451"/>
      <c r="B416" s="124" t="s">
        <v>271</v>
      </c>
      <c r="C416" s="125"/>
      <c r="D416" s="126" t="str">
        <f t="shared" si="90"/>
        <v>Pieza de 2inX4inX2_Pies</v>
      </c>
      <c r="E416" s="127" t="s">
        <v>137</v>
      </c>
      <c r="F416" s="128">
        <v>4</v>
      </c>
      <c r="G416" s="124"/>
      <c r="H416" s="129">
        <v>1.5</v>
      </c>
      <c r="I416" s="129">
        <v>3.5</v>
      </c>
      <c r="J416" s="129">
        <v>12.85</v>
      </c>
      <c r="K416" s="129">
        <f t="shared" si="91"/>
        <v>24</v>
      </c>
      <c r="L416" s="130">
        <f t="shared" si="92"/>
        <v>2</v>
      </c>
      <c r="M416" s="129">
        <v>2</v>
      </c>
      <c r="N416" s="129">
        <v>4</v>
      </c>
      <c r="O416" s="124"/>
      <c r="P416" s="130">
        <f t="shared" si="93"/>
        <v>2</v>
      </c>
      <c r="Q416" s="131">
        <f t="shared" si="94"/>
        <v>5.333333333333333</v>
      </c>
    </row>
    <row r="417" spans="1:17" ht="16.5">
      <c r="A417" s="451"/>
      <c r="B417" s="124" t="s">
        <v>272</v>
      </c>
      <c r="C417" s="125"/>
      <c r="D417" s="126" t="str">
        <f t="shared" si="90"/>
        <v>Pieza de 2inX4inX8_Pies</v>
      </c>
      <c r="E417" s="127" t="s">
        <v>137</v>
      </c>
      <c r="F417" s="128">
        <v>2</v>
      </c>
      <c r="G417" s="124"/>
      <c r="H417" s="129">
        <v>1.5</v>
      </c>
      <c r="I417" s="129">
        <v>3.5</v>
      </c>
      <c r="J417" s="129">
        <v>91.27</v>
      </c>
      <c r="K417" s="129">
        <f t="shared" si="91"/>
        <v>96</v>
      </c>
      <c r="L417" s="130">
        <f t="shared" si="92"/>
        <v>8</v>
      </c>
      <c r="M417" s="129">
        <v>2</v>
      </c>
      <c r="N417" s="129">
        <v>4</v>
      </c>
      <c r="O417" s="124"/>
      <c r="P417" s="130">
        <f t="shared" si="93"/>
        <v>8</v>
      </c>
      <c r="Q417" s="131">
        <f t="shared" si="94"/>
        <v>10.666666666666666</v>
      </c>
    </row>
    <row r="418" spans="1:17" ht="16.5">
      <c r="A418" s="451"/>
      <c r="B418" s="124" t="s">
        <v>273</v>
      </c>
      <c r="C418" s="125"/>
      <c r="D418" s="126" t="str">
        <f t="shared" si="90"/>
        <v>Pieza de 2inX4inX4_Pies</v>
      </c>
      <c r="E418" s="127" t="s">
        <v>137</v>
      </c>
      <c r="F418" s="128">
        <v>1</v>
      </c>
      <c r="G418" s="124"/>
      <c r="H418" s="129">
        <v>1.5</v>
      </c>
      <c r="I418" s="129">
        <v>3.5</v>
      </c>
      <c r="J418" s="129">
        <v>44.06</v>
      </c>
      <c r="K418" s="129">
        <f t="shared" si="91"/>
        <v>48</v>
      </c>
      <c r="L418" s="130">
        <f t="shared" si="92"/>
        <v>4</v>
      </c>
      <c r="M418" s="129">
        <v>2</v>
      </c>
      <c r="N418" s="129">
        <v>4</v>
      </c>
      <c r="O418" s="124"/>
      <c r="P418" s="130">
        <f t="shared" si="93"/>
        <v>4</v>
      </c>
      <c r="Q418" s="131">
        <f t="shared" si="94"/>
        <v>2.6666666666666665</v>
      </c>
    </row>
    <row r="419" spans="1:17" ht="16.5">
      <c r="A419" s="451"/>
      <c r="B419" s="124" t="s">
        <v>274</v>
      </c>
      <c r="C419" s="125"/>
      <c r="D419" s="126" t="str">
        <f t="shared" si="90"/>
        <v>Pieza de 2inX4inX2_Pies</v>
      </c>
      <c r="E419" s="127" t="s">
        <v>137</v>
      </c>
      <c r="F419" s="128">
        <v>4</v>
      </c>
      <c r="G419" s="124"/>
      <c r="H419" s="129">
        <v>1.5</v>
      </c>
      <c r="I419" s="129">
        <v>3.5</v>
      </c>
      <c r="J419" s="129">
        <v>14.41</v>
      </c>
      <c r="K419" s="129">
        <f t="shared" si="91"/>
        <v>24</v>
      </c>
      <c r="L419" s="130">
        <f t="shared" si="92"/>
        <v>2</v>
      </c>
      <c r="M419" s="129">
        <v>2</v>
      </c>
      <c r="N419" s="129">
        <v>4</v>
      </c>
      <c r="O419" s="124"/>
      <c r="P419" s="130">
        <f t="shared" si="93"/>
        <v>2</v>
      </c>
      <c r="Q419" s="131">
        <f t="shared" si="94"/>
        <v>5.333333333333333</v>
      </c>
    </row>
    <row r="420" spans="1:17" ht="16.5">
      <c r="A420" s="451"/>
      <c r="B420" s="124" t="s">
        <v>275</v>
      </c>
      <c r="C420" s="125"/>
      <c r="D420" s="126" t="str">
        <f t="shared" si="90"/>
        <v>Pieza de 2inX4inX3_Pies</v>
      </c>
      <c r="E420" s="127" t="s">
        <v>137</v>
      </c>
      <c r="F420" s="128">
        <v>2</v>
      </c>
      <c r="G420" s="124"/>
      <c r="H420" s="129">
        <v>1.5</v>
      </c>
      <c r="I420" s="129">
        <v>3.5</v>
      </c>
      <c r="J420" s="129">
        <v>30.43</v>
      </c>
      <c r="K420" s="129">
        <f t="shared" si="91"/>
        <v>36</v>
      </c>
      <c r="L420" s="130">
        <f t="shared" si="92"/>
        <v>3</v>
      </c>
      <c r="M420" s="129">
        <v>2</v>
      </c>
      <c r="N420" s="129">
        <v>4</v>
      </c>
      <c r="O420" s="124"/>
      <c r="P420" s="130">
        <f t="shared" si="93"/>
        <v>3</v>
      </c>
      <c r="Q420" s="131">
        <f t="shared" si="94"/>
        <v>4</v>
      </c>
    </row>
    <row r="421" spans="1:17" ht="16.5">
      <c r="A421" s="451"/>
      <c r="B421" s="124" t="s">
        <v>276</v>
      </c>
      <c r="C421" s="125"/>
      <c r="D421" s="126" t="str">
        <f t="shared" si="90"/>
        <v>Pieza de 2inX4inX8_Pies</v>
      </c>
      <c r="E421" s="127" t="s">
        <v>137</v>
      </c>
      <c r="F421" s="128">
        <v>3</v>
      </c>
      <c r="G421" s="124"/>
      <c r="H421" s="129">
        <v>1.5</v>
      </c>
      <c r="I421" s="129">
        <v>3.5</v>
      </c>
      <c r="J421" s="129">
        <v>91.25</v>
      </c>
      <c r="K421" s="129">
        <f t="shared" si="91"/>
        <v>96</v>
      </c>
      <c r="L421" s="130">
        <f t="shared" si="92"/>
        <v>8</v>
      </c>
      <c r="M421" s="129">
        <v>2</v>
      </c>
      <c r="N421" s="129">
        <v>4</v>
      </c>
      <c r="O421" s="124"/>
      <c r="P421" s="130">
        <f t="shared" si="93"/>
        <v>8</v>
      </c>
      <c r="Q421" s="131">
        <f t="shared" si="94"/>
        <v>16</v>
      </c>
    </row>
    <row r="422" spans="1:17" ht="16.5">
      <c r="A422" s="451"/>
      <c r="B422" s="124" t="s">
        <v>277</v>
      </c>
      <c r="C422" s="125"/>
      <c r="D422" s="126" t="str">
        <f t="shared" si="90"/>
        <v>Pieza de 2inX4inX2_Pies</v>
      </c>
      <c r="E422" s="127" t="s">
        <v>137</v>
      </c>
      <c r="F422" s="128">
        <v>8</v>
      </c>
      <c r="G422" s="124"/>
      <c r="H422" s="129">
        <v>1.5</v>
      </c>
      <c r="I422" s="129">
        <v>3.5</v>
      </c>
      <c r="J422" s="129">
        <v>12.85</v>
      </c>
      <c r="K422" s="129">
        <f t="shared" si="91"/>
        <v>24</v>
      </c>
      <c r="L422" s="130">
        <f t="shared" si="92"/>
        <v>2</v>
      </c>
      <c r="M422" s="129">
        <v>2</v>
      </c>
      <c r="N422" s="129">
        <v>4</v>
      </c>
      <c r="O422" s="124"/>
      <c r="P422" s="130">
        <f t="shared" si="93"/>
        <v>2</v>
      </c>
      <c r="Q422" s="131">
        <f t="shared" si="94"/>
        <v>10.666666666666666</v>
      </c>
    </row>
    <row r="423" spans="1:17" ht="16.5">
      <c r="A423" s="451"/>
      <c r="B423" s="124" t="s">
        <v>278</v>
      </c>
      <c r="C423" s="125"/>
      <c r="D423" s="126" t="str">
        <f t="shared" si="90"/>
        <v>Pieza de 2inX4inX8_Pies</v>
      </c>
      <c r="E423" s="127" t="s">
        <v>137</v>
      </c>
      <c r="F423" s="128">
        <v>2</v>
      </c>
      <c r="G423" s="124"/>
      <c r="H423" s="129">
        <v>1.5</v>
      </c>
      <c r="I423" s="129">
        <v>3.5</v>
      </c>
      <c r="J423" s="129">
        <v>91.27</v>
      </c>
      <c r="K423" s="129">
        <f t="shared" si="91"/>
        <v>96</v>
      </c>
      <c r="L423" s="130">
        <f t="shared" si="92"/>
        <v>8</v>
      </c>
      <c r="M423" s="129">
        <v>2</v>
      </c>
      <c r="N423" s="129">
        <v>4</v>
      </c>
      <c r="O423" s="124"/>
      <c r="P423" s="130">
        <f t="shared" si="93"/>
        <v>8</v>
      </c>
      <c r="Q423" s="131">
        <f t="shared" si="94"/>
        <v>10.666666666666666</v>
      </c>
    </row>
    <row r="424" spans="1:17" ht="16.5">
      <c r="A424" s="451"/>
      <c r="B424" s="124" t="s">
        <v>279</v>
      </c>
      <c r="C424" s="125"/>
      <c r="D424" s="126" t="str">
        <f t="shared" si="90"/>
        <v>Pieza de 2inX4inX4_Pies</v>
      </c>
      <c r="E424" s="127" t="s">
        <v>137</v>
      </c>
      <c r="F424" s="128">
        <v>1</v>
      </c>
      <c r="G424" s="124"/>
      <c r="H424" s="129">
        <v>1.5</v>
      </c>
      <c r="I424" s="129">
        <v>3.5</v>
      </c>
      <c r="J424" s="129">
        <v>44.06</v>
      </c>
      <c r="K424" s="129">
        <f t="shared" si="91"/>
        <v>48</v>
      </c>
      <c r="L424" s="130">
        <f t="shared" si="92"/>
        <v>4</v>
      </c>
      <c r="M424" s="129">
        <v>2</v>
      </c>
      <c r="N424" s="129">
        <v>4</v>
      </c>
      <c r="O424" s="124"/>
      <c r="P424" s="130">
        <f t="shared" si="93"/>
        <v>4</v>
      </c>
      <c r="Q424" s="131">
        <f t="shared" si="94"/>
        <v>2.6666666666666665</v>
      </c>
    </row>
    <row r="425" spans="1:17" ht="16.5">
      <c r="A425" s="451"/>
      <c r="B425" s="124" t="s">
        <v>280</v>
      </c>
      <c r="C425" s="125"/>
      <c r="D425" s="126" t="str">
        <f t="shared" si="90"/>
        <v>Pieza de 2inX4inX2_Pies</v>
      </c>
      <c r="E425" s="127" t="s">
        <v>137</v>
      </c>
      <c r="F425" s="128">
        <v>4</v>
      </c>
      <c r="G425" s="124"/>
      <c r="H425" s="129">
        <v>1.5</v>
      </c>
      <c r="I425" s="129">
        <v>3.5</v>
      </c>
      <c r="J425" s="129">
        <v>14.41</v>
      </c>
      <c r="K425" s="129">
        <f>+L425*12</f>
        <v>24</v>
      </c>
      <c r="L425" s="130">
        <f>ROUNDUP(J425/12,0)</f>
        <v>2</v>
      </c>
      <c r="M425" s="129">
        <v>2</v>
      </c>
      <c r="N425" s="129">
        <v>4</v>
      </c>
      <c r="O425" s="124"/>
      <c r="P425" s="130">
        <f>+L425</f>
        <v>2</v>
      </c>
      <c r="Q425" s="131">
        <f>F425*M425*N425*P425/12</f>
        <v>5.333333333333333</v>
      </c>
    </row>
    <row r="426" spans="1:17" ht="16.5">
      <c r="A426" s="451"/>
      <c r="B426" s="124" t="s">
        <v>281</v>
      </c>
      <c r="C426" s="125"/>
      <c r="D426" s="126" t="str">
        <f t="shared" si="90"/>
        <v>Pieza de 2inX4inX3_Pies</v>
      </c>
      <c r="E426" s="127" t="s">
        <v>137</v>
      </c>
      <c r="F426" s="128">
        <v>2</v>
      </c>
      <c r="G426" s="124"/>
      <c r="H426" s="129">
        <v>1.5</v>
      </c>
      <c r="I426" s="129">
        <v>3.5</v>
      </c>
      <c r="J426" s="129">
        <v>30.43</v>
      </c>
      <c r="K426" s="129">
        <f>+L426*12</f>
        <v>36</v>
      </c>
      <c r="L426" s="130">
        <f>ROUNDUP(J426/12,0)</f>
        <v>3</v>
      </c>
      <c r="M426" s="129">
        <v>2</v>
      </c>
      <c r="N426" s="129">
        <v>4</v>
      </c>
      <c r="O426" s="124"/>
      <c r="P426" s="130">
        <f>+L426</f>
        <v>3</v>
      </c>
      <c r="Q426" s="131">
        <f>F426*M426*N426*P426/12</f>
        <v>4</v>
      </c>
    </row>
    <row r="427" spans="1:17" ht="16.5">
      <c r="A427" s="451"/>
      <c r="B427" s="124" t="s">
        <v>282</v>
      </c>
      <c r="C427" s="125"/>
      <c r="D427" s="126" t="str">
        <f t="shared" si="90"/>
        <v>Pieza de 2inX4inX8_Pies</v>
      </c>
      <c r="E427" s="127" t="s">
        <v>137</v>
      </c>
      <c r="F427" s="128">
        <v>3</v>
      </c>
      <c r="G427" s="124"/>
      <c r="H427" s="129">
        <v>1.5</v>
      </c>
      <c r="I427" s="129">
        <v>3.5</v>
      </c>
      <c r="J427" s="129">
        <v>91.25</v>
      </c>
      <c r="K427" s="129">
        <f t="shared" ref="K427:K474" si="95">+L427*12</f>
        <v>96</v>
      </c>
      <c r="L427" s="130">
        <f t="shared" ref="L427:L474" si="96">ROUNDUP(J427/12,0)</f>
        <v>8</v>
      </c>
      <c r="M427" s="129">
        <v>2</v>
      </c>
      <c r="N427" s="129">
        <v>4</v>
      </c>
      <c r="O427" s="124"/>
      <c r="P427" s="130">
        <f t="shared" ref="P427:P474" si="97">+L427</f>
        <v>8</v>
      </c>
      <c r="Q427" s="131">
        <f t="shared" ref="Q427:Q474" si="98">F427*M427*N427*P427/12</f>
        <v>16</v>
      </c>
    </row>
    <row r="428" spans="1:17" ht="16.5">
      <c r="A428" s="451"/>
      <c r="B428" s="124" t="s">
        <v>283</v>
      </c>
      <c r="C428" s="125"/>
      <c r="D428" s="126" t="str">
        <f t="shared" si="90"/>
        <v>Pieza de 2inX4inX1_Pies</v>
      </c>
      <c r="E428" s="127" t="s">
        <v>137</v>
      </c>
      <c r="F428" s="128">
        <v>4</v>
      </c>
      <c r="G428" s="124"/>
      <c r="H428" s="129">
        <v>1.5</v>
      </c>
      <c r="I428" s="129">
        <v>3.5</v>
      </c>
      <c r="J428" s="129">
        <v>10.14</v>
      </c>
      <c r="K428" s="129">
        <f t="shared" si="95"/>
        <v>12</v>
      </c>
      <c r="L428" s="130">
        <f t="shared" si="96"/>
        <v>1</v>
      </c>
      <c r="M428" s="129">
        <v>2</v>
      </c>
      <c r="N428" s="129">
        <v>4</v>
      </c>
      <c r="O428" s="124"/>
      <c r="P428" s="130">
        <f t="shared" si="97"/>
        <v>1</v>
      </c>
      <c r="Q428" s="131">
        <f t="shared" si="98"/>
        <v>2.6666666666666665</v>
      </c>
    </row>
    <row r="429" spans="1:17" ht="17.25" thickBot="1">
      <c r="A429" s="452"/>
      <c r="B429" s="133" t="s">
        <v>284</v>
      </c>
      <c r="C429" s="134"/>
      <c r="D429" s="135" t="str">
        <f t="shared" si="90"/>
        <v>Pieza de 2inX4inX2_Pies</v>
      </c>
      <c r="E429" s="136" t="s">
        <v>137</v>
      </c>
      <c r="F429" s="137">
        <v>4</v>
      </c>
      <c r="G429" s="133"/>
      <c r="H429" s="138">
        <v>1.5</v>
      </c>
      <c r="I429" s="138">
        <v>3.5</v>
      </c>
      <c r="J429" s="138">
        <v>12.85</v>
      </c>
      <c r="K429" s="138">
        <f t="shared" si="95"/>
        <v>24</v>
      </c>
      <c r="L429" s="139">
        <f t="shared" si="96"/>
        <v>2</v>
      </c>
      <c r="M429" s="138">
        <v>2</v>
      </c>
      <c r="N429" s="138">
        <v>4</v>
      </c>
      <c r="O429" s="133"/>
      <c r="P429" s="139">
        <f t="shared" si="97"/>
        <v>2</v>
      </c>
      <c r="Q429" s="140">
        <f t="shared" si="98"/>
        <v>5.333333333333333</v>
      </c>
    </row>
    <row r="430" spans="1:17" ht="16.5">
      <c r="A430" s="435">
        <v>2</v>
      </c>
      <c r="B430" s="116" t="s">
        <v>267</v>
      </c>
      <c r="C430" s="117"/>
      <c r="D430" s="118" t="str">
        <f t="shared" si="90"/>
        <v>Pieza de 2inX4inX13_Pies</v>
      </c>
      <c r="E430" s="119" t="s">
        <v>137</v>
      </c>
      <c r="F430" s="120">
        <v>1</v>
      </c>
      <c r="G430" s="116"/>
      <c r="H430" s="121">
        <v>1.5</v>
      </c>
      <c r="I430" s="121">
        <v>3.5</v>
      </c>
      <c r="J430" s="121">
        <v>153</v>
      </c>
      <c r="K430" s="121">
        <f t="shared" si="95"/>
        <v>156</v>
      </c>
      <c r="L430" s="122">
        <f t="shared" si="96"/>
        <v>13</v>
      </c>
      <c r="M430" s="121">
        <v>2</v>
      </c>
      <c r="N430" s="121">
        <v>4</v>
      </c>
      <c r="O430" s="116"/>
      <c r="P430" s="122">
        <f t="shared" si="97"/>
        <v>13</v>
      </c>
      <c r="Q430" s="123">
        <f t="shared" si="98"/>
        <v>8.6666666666666661</v>
      </c>
    </row>
    <row r="431" spans="1:17" ht="16.5">
      <c r="A431" s="436"/>
      <c r="B431" s="124" t="s">
        <v>268</v>
      </c>
      <c r="C431" s="125"/>
      <c r="D431" s="126" t="str">
        <f t="shared" si="90"/>
        <v>Pieza de 2inX6inX14_Pies</v>
      </c>
      <c r="E431" s="127" t="s">
        <v>137</v>
      </c>
      <c r="F431" s="128">
        <v>2</v>
      </c>
      <c r="G431" s="124"/>
      <c r="H431" s="129">
        <v>1.5</v>
      </c>
      <c r="I431" s="129">
        <v>5.5</v>
      </c>
      <c r="J431" s="129">
        <v>159.1</v>
      </c>
      <c r="K431" s="129">
        <f t="shared" si="95"/>
        <v>168</v>
      </c>
      <c r="L431" s="130">
        <f t="shared" si="96"/>
        <v>14</v>
      </c>
      <c r="M431" s="129">
        <v>2</v>
      </c>
      <c r="N431" s="129">
        <v>6</v>
      </c>
      <c r="O431" s="124"/>
      <c r="P431" s="130">
        <f t="shared" si="97"/>
        <v>14</v>
      </c>
      <c r="Q431" s="131">
        <f t="shared" si="98"/>
        <v>28</v>
      </c>
    </row>
    <row r="432" spans="1:17" ht="16.5">
      <c r="A432" s="436"/>
      <c r="B432" s="124" t="s">
        <v>269</v>
      </c>
      <c r="C432" s="125"/>
      <c r="D432" s="126" t="str">
        <f t="shared" si="90"/>
        <v>Pieza de 2inX4inX8_Pies</v>
      </c>
      <c r="E432" s="127" t="s">
        <v>137</v>
      </c>
      <c r="F432" s="128">
        <v>8</v>
      </c>
      <c r="G432" s="124"/>
      <c r="H432" s="129">
        <v>1.5</v>
      </c>
      <c r="I432" s="129">
        <v>3.5</v>
      </c>
      <c r="J432" s="132">
        <v>91.28</v>
      </c>
      <c r="K432" s="129">
        <f t="shared" si="95"/>
        <v>96</v>
      </c>
      <c r="L432" s="130">
        <f t="shared" si="96"/>
        <v>8</v>
      </c>
      <c r="M432" s="129">
        <v>2</v>
      </c>
      <c r="N432" s="129">
        <v>4</v>
      </c>
      <c r="O432" s="124"/>
      <c r="P432" s="130">
        <f t="shared" si="97"/>
        <v>8</v>
      </c>
      <c r="Q432" s="131">
        <f t="shared" si="98"/>
        <v>42.666666666666664</v>
      </c>
    </row>
    <row r="433" spans="1:17" ht="16.5">
      <c r="A433" s="436"/>
      <c r="B433" s="124" t="s">
        <v>270</v>
      </c>
      <c r="C433" s="125"/>
      <c r="D433" s="126" t="str">
        <f t="shared" si="90"/>
        <v>Pieza de 2inX4inX1_Pies</v>
      </c>
      <c r="E433" s="127" t="s">
        <v>137</v>
      </c>
      <c r="F433" s="128">
        <v>4</v>
      </c>
      <c r="G433" s="124"/>
      <c r="H433" s="129">
        <v>1.5</v>
      </c>
      <c r="I433" s="129">
        <v>3.5</v>
      </c>
      <c r="J433" s="129">
        <v>10.14</v>
      </c>
      <c r="K433" s="129">
        <f t="shared" si="95"/>
        <v>12</v>
      </c>
      <c r="L433" s="130">
        <f t="shared" si="96"/>
        <v>1</v>
      </c>
      <c r="M433" s="129">
        <v>2</v>
      </c>
      <c r="N433" s="129">
        <v>4</v>
      </c>
      <c r="O433" s="124"/>
      <c r="P433" s="130">
        <f t="shared" si="97"/>
        <v>1</v>
      </c>
      <c r="Q433" s="131">
        <f t="shared" si="98"/>
        <v>2.6666666666666665</v>
      </c>
    </row>
    <row r="434" spans="1:17" ht="16.5">
      <c r="A434" s="436"/>
      <c r="B434" s="124" t="s">
        <v>271</v>
      </c>
      <c r="C434" s="125"/>
      <c r="D434" s="126" t="str">
        <f t="shared" si="90"/>
        <v>Pieza de 2inX4inX2_Pies</v>
      </c>
      <c r="E434" s="127" t="s">
        <v>137</v>
      </c>
      <c r="F434" s="128">
        <v>16</v>
      </c>
      <c r="G434" s="124"/>
      <c r="H434" s="129">
        <v>1.5</v>
      </c>
      <c r="I434" s="129">
        <v>3.5</v>
      </c>
      <c r="J434" s="129">
        <v>14.43</v>
      </c>
      <c r="K434" s="129">
        <f t="shared" si="95"/>
        <v>24</v>
      </c>
      <c r="L434" s="130">
        <f t="shared" si="96"/>
        <v>2</v>
      </c>
      <c r="M434" s="129">
        <v>2</v>
      </c>
      <c r="N434" s="129">
        <v>4</v>
      </c>
      <c r="O434" s="124"/>
      <c r="P434" s="130">
        <f t="shared" si="97"/>
        <v>2</v>
      </c>
      <c r="Q434" s="131">
        <f t="shared" si="98"/>
        <v>21.333333333333332</v>
      </c>
    </row>
    <row r="435" spans="1:17" ht="16.5">
      <c r="A435" s="436"/>
      <c r="B435" s="124" t="s">
        <v>285</v>
      </c>
      <c r="C435" s="125"/>
      <c r="D435" s="126" t="str">
        <f t="shared" si="90"/>
        <v>Pieza de 2inX4inX2_Pies</v>
      </c>
      <c r="E435" s="127" t="s">
        <v>137</v>
      </c>
      <c r="F435" s="128">
        <v>4</v>
      </c>
      <c r="G435" s="124"/>
      <c r="H435" s="129">
        <v>1.5</v>
      </c>
      <c r="I435" s="129">
        <v>3.5</v>
      </c>
      <c r="J435" s="129">
        <v>12.85</v>
      </c>
      <c r="K435" s="129">
        <f t="shared" si="95"/>
        <v>24</v>
      </c>
      <c r="L435" s="130">
        <f t="shared" si="96"/>
        <v>2</v>
      </c>
      <c r="M435" s="129">
        <v>2</v>
      </c>
      <c r="N435" s="129">
        <v>4</v>
      </c>
      <c r="O435" s="124"/>
      <c r="P435" s="130">
        <f t="shared" si="97"/>
        <v>2</v>
      </c>
      <c r="Q435" s="131">
        <f t="shared" si="98"/>
        <v>5.333333333333333</v>
      </c>
    </row>
    <row r="436" spans="1:17" ht="16.5">
      <c r="A436" s="436"/>
      <c r="B436" s="124" t="s">
        <v>286</v>
      </c>
      <c r="C436" s="125"/>
      <c r="D436" s="126" t="str">
        <f t="shared" si="90"/>
        <v>Pieza de 2inX4inX8_Pies</v>
      </c>
      <c r="E436" s="127" t="s">
        <v>137</v>
      </c>
      <c r="F436" s="128">
        <v>4</v>
      </c>
      <c r="G436" s="124"/>
      <c r="H436" s="129">
        <v>1.5</v>
      </c>
      <c r="I436" s="129">
        <v>3.5</v>
      </c>
      <c r="J436" s="129">
        <v>91.28</v>
      </c>
      <c r="K436" s="129">
        <f t="shared" si="95"/>
        <v>96</v>
      </c>
      <c r="L436" s="130">
        <f t="shared" si="96"/>
        <v>8</v>
      </c>
      <c r="M436" s="129">
        <v>2</v>
      </c>
      <c r="N436" s="129">
        <v>4</v>
      </c>
      <c r="O436" s="124"/>
      <c r="P436" s="130">
        <f t="shared" si="97"/>
        <v>8</v>
      </c>
      <c r="Q436" s="131">
        <f t="shared" si="98"/>
        <v>21.333333333333332</v>
      </c>
    </row>
    <row r="437" spans="1:17" ht="16.5">
      <c r="A437" s="436"/>
      <c r="B437" s="124" t="s">
        <v>274</v>
      </c>
      <c r="C437" s="125"/>
      <c r="D437" s="126" t="str">
        <f t="shared" si="90"/>
        <v>Pieza de 2inX4inX2_Pies</v>
      </c>
      <c r="E437" s="127" t="s">
        <v>137</v>
      </c>
      <c r="F437" s="128">
        <v>4</v>
      </c>
      <c r="G437" s="124"/>
      <c r="H437" s="129">
        <v>1.5</v>
      </c>
      <c r="I437" s="129">
        <v>3.5</v>
      </c>
      <c r="J437" s="129">
        <v>12.85</v>
      </c>
      <c r="K437" s="129">
        <f t="shared" si="95"/>
        <v>24</v>
      </c>
      <c r="L437" s="130">
        <f t="shared" si="96"/>
        <v>2</v>
      </c>
      <c r="M437" s="129">
        <v>2</v>
      </c>
      <c r="N437" s="129">
        <v>4</v>
      </c>
      <c r="O437" s="124"/>
      <c r="P437" s="130">
        <f t="shared" si="97"/>
        <v>2</v>
      </c>
      <c r="Q437" s="131">
        <f t="shared" si="98"/>
        <v>5.333333333333333</v>
      </c>
    </row>
    <row r="438" spans="1:17" ht="16.5">
      <c r="A438" s="436"/>
      <c r="B438" s="124" t="s">
        <v>275</v>
      </c>
      <c r="C438" s="125"/>
      <c r="D438" s="126" t="str">
        <f t="shared" si="90"/>
        <v>Pieza de 2inX4inX1_Pies</v>
      </c>
      <c r="E438" s="127" t="s">
        <v>137</v>
      </c>
      <c r="F438" s="128">
        <v>4</v>
      </c>
      <c r="G438" s="124"/>
      <c r="H438" s="129">
        <v>1.5</v>
      </c>
      <c r="I438" s="129">
        <v>3.5</v>
      </c>
      <c r="J438" s="129">
        <v>10.14</v>
      </c>
      <c r="K438" s="129">
        <f t="shared" si="95"/>
        <v>12</v>
      </c>
      <c r="L438" s="130">
        <f t="shared" si="96"/>
        <v>1</v>
      </c>
      <c r="M438" s="129">
        <v>2</v>
      </c>
      <c r="N438" s="129">
        <v>4</v>
      </c>
      <c r="O438" s="124"/>
      <c r="P438" s="130">
        <f t="shared" si="97"/>
        <v>1</v>
      </c>
      <c r="Q438" s="131">
        <f t="shared" si="98"/>
        <v>2.6666666666666665</v>
      </c>
    </row>
    <row r="439" spans="1:17" ht="16.5">
      <c r="A439" s="436"/>
      <c r="B439" s="124" t="s">
        <v>287</v>
      </c>
      <c r="C439" s="125"/>
      <c r="D439" s="126" t="str">
        <f t="shared" si="90"/>
        <v>Pieza de 2inX4inX13_Pies</v>
      </c>
      <c r="E439" s="127" t="s">
        <v>137</v>
      </c>
      <c r="F439" s="128">
        <v>1</v>
      </c>
      <c r="G439" s="124"/>
      <c r="H439" s="129">
        <v>1.5</v>
      </c>
      <c r="I439" s="129">
        <v>3.5</v>
      </c>
      <c r="J439" s="129">
        <v>153</v>
      </c>
      <c r="K439" s="129">
        <f t="shared" si="95"/>
        <v>156</v>
      </c>
      <c r="L439" s="130">
        <f t="shared" si="96"/>
        <v>13</v>
      </c>
      <c r="M439" s="129">
        <v>2</v>
      </c>
      <c r="N439" s="129">
        <v>4</v>
      </c>
      <c r="O439" s="124"/>
      <c r="P439" s="130">
        <f t="shared" si="97"/>
        <v>13</v>
      </c>
      <c r="Q439" s="131">
        <f t="shared" si="98"/>
        <v>8.6666666666666661</v>
      </c>
    </row>
    <row r="440" spans="1:17" ht="17.25" thickBot="1">
      <c r="A440" s="437"/>
      <c r="B440" s="133" t="s">
        <v>288</v>
      </c>
      <c r="C440" s="134"/>
      <c r="D440" s="135" t="str">
        <f t="shared" si="90"/>
        <v>Pieza de 2inX4inX2_Pies</v>
      </c>
      <c r="E440" s="136" t="s">
        <v>137</v>
      </c>
      <c r="F440" s="137">
        <v>8</v>
      </c>
      <c r="G440" s="133"/>
      <c r="H440" s="138">
        <v>1.5</v>
      </c>
      <c r="I440" s="138">
        <v>3.5</v>
      </c>
      <c r="J440" s="138">
        <v>17.100000000000001</v>
      </c>
      <c r="K440" s="138">
        <f t="shared" si="95"/>
        <v>24</v>
      </c>
      <c r="L440" s="139">
        <f t="shared" si="96"/>
        <v>2</v>
      </c>
      <c r="M440" s="138">
        <v>2</v>
      </c>
      <c r="N440" s="138">
        <v>4</v>
      </c>
      <c r="O440" s="133"/>
      <c r="P440" s="139">
        <f t="shared" si="97"/>
        <v>2</v>
      </c>
      <c r="Q440" s="140">
        <f t="shared" si="98"/>
        <v>10.666666666666666</v>
      </c>
    </row>
    <row r="441" spans="1:17" ht="16.5">
      <c r="A441" s="435" t="s">
        <v>33</v>
      </c>
      <c r="B441" s="116" t="s">
        <v>267</v>
      </c>
      <c r="C441" s="117"/>
      <c r="D441" s="118" t="str">
        <f t="shared" si="90"/>
        <v>Pieza de 2inX4inX11_Pies</v>
      </c>
      <c r="E441" s="119" t="s">
        <v>137</v>
      </c>
      <c r="F441" s="120">
        <v>1</v>
      </c>
      <c r="G441" s="116"/>
      <c r="H441" s="121">
        <v>1.5</v>
      </c>
      <c r="I441" s="121">
        <v>3.5</v>
      </c>
      <c r="J441" s="121">
        <v>121.7</v>
      </c>
      <c r="K441" s="121">
        <f t="shared" si="95"/>
        <v>132</v>
      </c>
      <c r="L441" s="122">
        <f t="shared" si="96"/>
        <v>11</v>
      </c>
      <c r="M441" s="121">
        <v>2</v>
      </c>
      <c r="N441" s="121">
        <v>4</v>
      </c>
      <c r="O441" s="116"/>
      <c r="P441" s="122">
        <f t="shared" si="97"/>
        <v>11</v>
      </c>
      <c r="Q441" s="123">
        <f t="shared" si="98"/>
        <v>7.333333333333333</v>
      </c>
    </row>
    <row r="442" spans="1:17" ht="16.5">
      <c r="A442" s="436"/>
      <c r="B442" s="124" t="s">
        <v>268</v>
      </c>
      <c r="C442" s="125"/>
      <c r="D442" s="126" t="str">
        <f t="shared" si="90"/>
        <v>Pieza de 2inX6inX12_Pies</v>
      </c>
      <c r="E442" s="127" t="s">
        <v>137</v>
      </c>
      <c r="F442" s="128">
        <v>2</v>
      </c>
      <c r="G442" s="124"/>
      <c r="H442" s="129">
        <v>1.5</v>
      </c>
      <c r="I442" s="129">
        <v>5.5</v>
      </c>
      <c r="J442" s="129">
        <v>134</v>
      </c>
      <c r="K442" s="129">
        <f t="shared" si="95"/>
        <v>144</v>
      </c>
      <c r="L442" s="130">
        <f t="shared" si="96"/>
        <v>12</v>
      </c>
      <c r="M442" s="129">
        <v>2</v>
      </c>
      <c r="N442" s="129">
        <v>6</v>
      </c>
      <c r="O442" s="124"/>
      <c r="P442" s="130">
        <f t="shared" si="97"/>
        <v>12</v>
      </c>
      <c r="Q442" s="131">
        <f t="shared" si="98"/>
        <v>24</v>
      </c>
    </row>
    <row r="443" spans="1:17" ht="16.5">
      <c r="A443" s="436"/>
      <c r="B443" s="124" t="s">
        <v>289</v>
      </c>
      <c r="C443" s="125"/>
      <c r="D443" s="126" t="str">
        <f t="shared" si="90"/>
        <v>Pieza de 2inX4inX8_Pies</v>
      </c>
      <c r="E443" s="127" t="s">
        <v>137</v>
      </c>
      <c r="F443" s="128">
        <v>4</v>
      </c>
      <c r="G443" s="124"/>
      <c r="H443" s="129">
        <v>1.5</v>
      </c>
      <c r="I443" s="129">
        <v>3.5</v>
      </c>
      <c r="J443" s="129">
        <v>96</v>
      </c>
      <c r="K443" s="129">
        <f t="shared" si="95"/>
        <v>96</v>
      </c>
      <c r="L443" s="130">
        <f t="shared" si="96"/>
        <v>8</v>
      </c>
      <c r="M443" s="129">
        <v>2</v>
      </c>
      <c r="N443" s="129">
        <v>4</v>
      </c>
      <c r="O443" s="124"/>
      <c r="P443" s="130">
        <f t="shared" si="97"/>
        <v>8</v>
      </c>
      <c r="Q443" s="131">
        <f t="shared" si="98"/>
        <v>21.333333333333332</v>
      </c>
    </row>
    <row r="444" spans="1:17" ht="16.5">
      <c r="A444" s="436"/>
      <c r="B444" s="124" t="s">
        <v>290</v>
      </c>
      <c r="C444" s="125"/>
      <c r="D444" s="126" t="str">
        <f t="shared" si="90"/>
        <v>Pieza de 2inX4inX8_Pies</v>
      </c>
      <c r="E444" s="127" t="s">
        <v>137</v>
      </c>
      <c r="F444" s="128">
        <v>7</v>
      </c>
      <c r="G444" s="124"/>
      <c r="H444" s="129">
        <v>1.5</v>
      </c>
      <c r="I444" s="129">
        <v>3.5</v>
      </c>
      <c r="J444" s="129">
        <v>91.28</v>
      </c>
      <c r="K444" s="129">
        <f t="shared" si="95"/>
        <v>96</v>
      </c>
      <c r="L444" s="130">
        <f t="shared" si="96"/>
        <v>8</v>
      </c>
      <c r="M444" s="129">
        <v>2</v>
      </c>
      <c r="N444" s="129">
        <v>4</v>
      </c>
      <c r="O444" s="124"/>
      <c r="P444" s="130">
        <f t="shared" si="97"/>
        <v>8</v>
      </c>
      <c r="Q444" s="131">
        <f t="shared" si="98"/>
        <v>37.333333333333336</v>
      </c>
    </row>
    <row r="445" spans="1:17" ht="16.5">
      <c r="A445" s="436"/>
      <c r="B445" s="124" t="s">
        <v>291</v>
      </c>
      <c r="C445" s="125"/>
      <c r="D445" s="126" t="str">
        <f t="shared" si="90"/>
        <v>Pieza de 2inX4inX2_Pies</v>
      </c>
      <c r="E445" s="127" t="s">
        <v>137</v>
      </c>
      <c r="F445" s="128">
        <v>8</v>
      </c>
      <c r="G445" s="124"/>
      <c r="H445" s="129">
        <v>1.5</v>
      </c>
      <c r="I445" s="129">
        <v>3.5</v>
      </c>
      <c r="J445" s="129">
        <v>12.07</v>
      </c>
      <c r="K445" s="129">
        <f t="shared" si="95"/>
        <v>24</v>
      </c>
      <c r="L445" s="130">
        <f t="shared" si="96"/>
        <v>2</v>
      </c>
      <c r="M445" s="129">
        <v>2</v>
      </c>
      <c r="N445" s="129">
        <v>4</v>
      </c>
      <c r="O445" s="124"/>
      <c r="P445" s="130">
        <f t="shared" si="97"/>
        <v>2</v>
      </c>
      <c r="Q445" s="131">
        <f t="shared" si="98"/>
        <v>10.666666666666666</v>
      </c>
    </row>
    <row r="446" spans="1:17" ht="16.5">
      <c r="A446" s="436"/>
      <c r="B446" s="124" t="s">
        <v>292</v>
      </c>
      <c r="C446" s="125"/>
      <c r="D446" s="126" t="str">
        <f t="shared" si="90"/>
        <v>Pieza de 2inX4inX2_Pies</v>
      </c>
      <c r="E446" s="127" t="s">
        <v>137</v>
      </c>
      <c r="F446" s="128">
        <v>24</v>
      </c>
      <c r="G446" s="124"/>
      <c r="H446" s="129">
        <v>1.5</v>
      </c>
      <c r="I446" s="129">
        <v>3.5</v>
      </c>
      <c r="J446" s="129">
        <v>14.43</v>
      </c>
      <c r="K446" s="129">
        <f t="shared" si="95"/>
        <v>24</v>
      </c>
      <c r="L446" s="130">
        <f t="shared" si="96"/>
        <v>2</v>
      </c>
      <c r="M446" s="129">
        <v>2</v>
      </c>
      <c r="N446" s="129">
        <v>4</v>
      </c>
      <c r="O446" s="124"/>
      <c r="P446" s="130">
        <f t="shared" si="97"/>
        <v>2</v>
      </c>
      <c r="Q446" s="131">
        <f t="shared" si="98"/>
        <v>32</v>
      </c>
    </row>
    <row r="447" spans="1:17" ht="16.5">
      <c r="A447" s="436"/>
      <c r="B447" s="124" t="s">
        <v>293</v>
      </c>
      <c r="C447" s="125"/>
      <c r="D447" s="126" t="str">
        <f t="shared" si="90"/>
        <v>Pieza de 2inX4inX11_Pies</v>
      </c>
      <c r="E447" s="127" t="s">
        <v>137</v>
      </c>
      <c r="F447" s="128">
        <v>1</v>
      </c>
      <c r="G447" s="124"/>
      <c r="H447" s="129">
        <v>1.5</v>
      </c>
      <c r="I447" s="129">
        <v>3.5</v>
      </c>
      <c r="J447" s="129">
        <v>124.5</v>
      </c>
      <c r="K447" s="129">
        <f t="shared" si="95"/>
        <v>132</v>
      </c>
      <c r="L447" s="130">
        <f t="shared" si="96"/>
        <v>11</v>
      </c>
      <c r="M447" s="129">
        <v>2</v>
      </c>
      <c r="N447" s="129">
        <v>4</v>
      </c>
      <c r="O447" s="124"/>
      <c r="P447" s="130">
        <f t="shared" si="97"/>
        <v>11</v>
      </c>
      <c r="Q447" s="131">
        <f t="shared" si="98"/>
        <v>7.333333333333333</v>
      </c>
    </row>
    <row r="448" spans="1:17" ht="16.5">
      <c r="A448" s="436"/>
      <c r="B448" s="124" t="s">
        <v>294</v>
      </c>
      <c r="C448" s="125"/>
      <c r="D448" s="126" t="str">
        <f t="shared" si="90"/>
        <v>Pieza de 2inX4inX2_Pies</v>
      </c>
      <c r="E448" s="127" t="s">
        <v>137</v>
      </c>
      <c r="F448" s="128">
        <v>2</v>
      </c>
      <c r="G448" s="124"/>
      <c r="H448" s="129">
        <v>1.5</v>
      </c>
      <c r="I448" s="129">
        <v>3.5</v>
      </c>
      <c r="J448" s="129">
        <v>17.100000000000001</v>
      </c>
      <c r="K448" s="129">
        <f t="shared" si="95"/>
        <v>24</v>
      </c>
      <c r="L448" s="130">
        <f t="shared" si="96"/>
        <v>2</v>
      </c>
      <c r="M448" s="129">
        <v>2</v>
      </c>
      <c r="N448" s="129">
        <v>4</v>
      </c>
      <c r="O448" s="124"/>
      <c r="P448" s="130">
        <f t="shared" si="97"/>
        <v>2</v>
      </c>
      <c r="Q448" s="131">
        <f t="shared" si="98"/>
        <v>2.6666666666666665</v>
      </c>
    </row>
    <row r="449" spans="1:17" ht="16.5">
      <c r="A449" s="436"/>
      <c r="B449" s="124" t="s">
        <v>295</v>
      </c>
      <c r="C449" s="125"/>
      <c r="D449" s="126" t="str">
        <f t="shared" si="90"/>
        <v>Pieza de 2inX4inX2_Pies</v>
      </c>
      <c r="E449" s="127" t="s">
        <v>137</v>
      </c>
      <c r="F449" s="128">
        <v>1</v>
      </c>
      <c r="G449" s="124"/>
      <c r="H449" s="129">
        <v>1.5</v>
      </c>
      <c r="I449" s="129">
        <v>3.5</v>
      </c>
      <c r="J449" s="129">
        <v>12.57</v>
      </c>
      <c r="K449" s="129">
        <f t="shared" si="95"/>
        <v>24</v>
      </c>
      <c r="L449" s="130">
        <f t="shared" si="96"/>
        <v>2</v>
      </c>
      <c r="M449" s="129">
        <v>2</v>
      </c>
      <c r="N449" s="129">
        <v>4</v>
      </c>
      <c r="O449" s="124"/>
      <c r="P449" s="130">
        <f t="shared" si="97"/>
        <v>2</v>
      </c>
      <c r="Q449" s="131">
        <f t="shared" si="98"/>
        <v>1.3333333333333333</v>
      </c>
    </row>
    <row r="450" spans="1:17" ht="16.5">
      <c r="A450" s="436"/>
      <c r="B450" s="124" t="s">
        <v>296</v>
      </c>
      <c r="C450" s="125"/>
      <c r="D450" s="126" t="str">
        <f t="shared" si="90"/>
        <v>Pieza de 2inX4inX1_Pies</v>
      </c>
      <c r="E450" s="127" t="s">
        <v>137</v>
      </c>
      <c r="F450" s="128">
        <v>1</v>
      </c>
      <c r="G450" s="124"/>
      <c r="H450" s="129">
        <v>1.5</v>
      </c>
      <c r="I450" s="129">
        <v>3.5</v>
      </c>
      <c r="J450" s="129">
        <v>7.6</v>
      </c>
      <c r="K450" s="129">
        <f t="shared" si="95"/>
        <v>12</v>
      </c>
      <c r="L450" s="130">
        <f t="shared" si="96"/>
        <v>1</v>
      </c>
      <c r="M450" s="129">
        <v>2</v>
      </c>
      <c r="N450" s="129">
        <v>4</v>
      </c>
      <c r="O450" s="124"/>
      <c r="P450" s="130">
        <f t="shared" si="97"/>
        <v>1</v>
      </c>
      <c r="Q450" s="131">
        <f t="shared" si="98"/>
        <v>0.66666666666666663</v>
      </c>
    </row>
    <row r="451" spans="1:17" ht="17.25" thickBot="1">
      <c r="A451" s="437"/>
      <c r="B451" s="133" t="s">
        <v>297</v>
      </c>
      <c r="C451" s="134"/>
      <c r="D451" s="135" t="str">
        <f t="shared" si="90"/>
        <v>Pieza de 2inX4inX1_Pies</v>
      </c>
      <c r="E451" s="136" t="s">
        <v>137</v>
      </c>
      <c r="F451" s="137">
        <v>1</v>
      </c>
      <c r="G451" s="133"/>
      <c r="H451" s="138">
        <v>1.5</v>
      </c>
      <c r="I451" s="138">
        <v>3.5</v>
      </c>
      <c r="J451" s="138">
        <v>2.7</v>
      </c>
      <c r="K451" s="138">
        <f t="shared" si="95"/>
        <v>12</v>
      </c>
      <c r="L451" s="139">
        <f t="shared" si="96"/>
        <v>1</v>
      </c>
      <c r="M451" s="138">
        <v>2</v>
      </c>
      <c r="N451" s="138">
        <v>4</v>
      </c>
      <c r="O451" s="133"/>
      <c r="P451" s="139">
        <f t="shared" si="97"/>
        <v>1</v>
      </c>
      <c r="Q451" s="140">
        <f t="shared" si="98"/>
        <v>0.66666666666666663</v>
      </c>
    </row>
    <row r="452" spans="1:17" ht="16.5">
      <c r="A452" s="435" t="s">
        <v>34</v>
      </c>
      <c r="B452" s="116" t="s">
        <v>267</v>
      </c>
      <c r="C452" s="117"/>
      <c r="D452" s="118" t="str">
        <f t="shared" si="90"/>
        <v>Pieza de 2inX4inX11_Pies</v>
      </c>
      <c r="E452" s="119" t="s">
        <v>137</v>
      </c>
      <c r="F452" s="120">
        <v>1</v>
      </c>
      <c r="G452" s="116"/>
      <c r="H452" s="121">
        <v>1.5</v>
      </c>
      <c r="I452" s="121">
        <v>3.5</v>
      </c>
      <c r="J452" s="121">
        <v>121.7</v>
      </c>
      <c r="K452" s="121">
        <f t="shared" si="95"/>
        <v>132</v>
      </c>
      <c r="L452" s="122">
        <f t="shared" si="96"/>
        <v>11</v>
      </c>
      <c r="M452" s="121">
        <v>2</v>
      </c>
      <c r="N452" s="121">
        <v>4</v>
      </c>
      <c r="O452" s="116"/>
      <c r="P452" s="122">
        <f t="shared" si="97"/>
        <v>11</v>
      </c>
      <c r="Q452" s="123">
        <f t="shared" si="98"/>
        <v>7.333333333333333</v>
      </c>
    </row>
    <row r="453" spans="1:17" ht="16.5">
      <c r="A453" s="436"/>
      <c r="B453" s="124" t="s">
        <v>268</v>
      </c>
      <c r="C453" s="125"/>
      <c r="D453" s="126" t="str">
        <f t="shared" si="90"/>
        <v>Pieza de 2inX6inX12_Pies</v>
      </c>
      <c r="E453" s="127" t="s">
        <v>137</v>
      </c>
      <c r="F453" s="128">
        <v>2</v>
      </c>
      <c r="G453" s="124"/>
      <c r="H453" s="129">
        <v>1.5</v>
      </c>
      <c r="I453" s="129">
        <v>5.5</v>
      </c>
      <c r="J453" s="129">
        <v>134</v>
      </c>
      <c r="K453" s="129">
        <f t="shared" si="95"/>
        <v>144</v>
      </c>
      <c r="L453" s="130">
        <f t="shared" si="96"/>
        <v>12</v>
      </c>
      <c r="M453" s="129">
        <v>2</v>
      </c>
      <c r="N453" s="129">
        <v>6</v>
      </c>
      <c r="O453" s="124"/>
      <c r="P453" s="130">
        <f t="shared" si="97"/>
        <v>12</v>
      </c>
      <c r="Q453" s="131">
        <f t="shared" si="98"/>
        <v>24</v>
      </c>
    </row>
    <row r="454" spans="1:17" ht="16.5">
      <c r="A454" s="436"/>
      <c r="B454" s="124" t="s">
        <v>298</v>
      </c>
      <c r="C454" s="125"/>
      <c r="D454" s="126" t="str">
        <f t="shared" si="90"/>
        <v>Pieza de 2inX4inX8_Pies</v>
      </c>
      <c r="E454" s="127" t="s">
        <v>137</v>
      </c>
      <c r="F454" s="128">
        <v>4</v>
      </c>
      <c r="G454" s="124"/>
      <c r="H454" s="129">
        <v>1.5</v>
      </c>
      <c r="I454" s="129">
        <v>3.5</v>
      </c>
      <c r="J454" s="129">
        <v>96</v>
      </c>
      <c r="K454" s="129">
        <f t="shared" si="95"/>
        <v>96</v>
      </c>
      <c r="L454" s="130">
        <f t="shared" si="96"/>
        <v>8</v>
      </c>
      <c r="M454" s="129">
        <v>2</v>
      </c>
      <c r="N454" s="129">
        <v>4</v>
      </c>
      <c r="O454" s="124"/>
      <c r="P454" s="130">
        <f t="shared" si="97"/>
        <v>8</v>
      </c>
      <c r="Q454" s="131">
        <f t="shared" si="98"/>
        <v>21.333333333333332</v>
      </c>
    </row>
    <row r="455" spans="1:17" ht="16.5">
      <c r="A455" s="436"/>
      <c r="B455" s="124" t="s">
        <v>299</v>
      </c>
      <c r="C455" s="125"/>
      <c r="D455" s="126" t="str">
        <f t="shared" si="90"/>
        <v>Pieza de 2inX4inX8_Pies</v>
      </c>
      <c r="E455" s="127" t="s">
        <v>137</v>
      </c>
      <c r="F455" s="128">
        <v>2</v>
      </c>
      <c r="G455" s="124"/>
      <c r="H455" s="129">
        <v>1.5</v>
      </c>
      <c r="I455" s="129">
        <v>3.5</v>
      </c>
      <c r="J455" s="129">
        <v>91.28</v>
      </c>
      <c r="K455" s="129">
        <f t="shared" si="95"/>
        <v>96</v>
      </c>
      <c r="L455" s="130">
        <f t="shared" si="96"/>
        <v>8</v>
      </c>
      <c r="M455" s="129">
        <v>2</v>
      </c>
      <c r="N455" s="129">
        <v>4</v>
      </c>
      <c r="O455" s="124"/>
      <c r="P455" s="130">
        <f t="shared" si="97"/>
        <v>8</v>
      </c>
      <c r="Q455" s="131">
        <f t="shared" si="98"/>
        <v>10.666666666666666</v>
      </c>
    </row>
    <row r="456" spans="1:17" ht="16.5">
      <c r="A456" s="436"/>
      <c r="B456" s="124" t="s">
        <v>270</v>
      </c>
      <c r="C456" s="125"/>
      <c r="D456" s="126" t="str">
        <f t="shared" si="90"/>
        <v>Pieza de 2inX4inX2_Pies</v>
      </c>
      <c r="E456" s="127" t="s">
        <v>137</v>
      </c>
      <c r="F456" s="128">
        <v>4</v>
      </c>
      <c r="G456" s="124"/>
      <c r="H456" s="129">
        <v>1.5</v>
      </c>
      <c r="I456" s="129">
        <v>3.5</v>
      </c>
      <c r="J456" s="129">
        <v>12.06</v>
      </c>
      <c r="K456" s="129">
        <f t="shared" si="95"/>
        <v>24</v>
      </c>
      <c r="L456" s="130">
        <f t="shared" si="96"/>
        <v>2</v>
      </c>
      <c r="M456" s="129">
        <v>2</v>
      </c>
      <c r="N456" s="129">
        <v>4</v>
      </c>
      <c r="O456" s="124"/>
      <c r="P456" s="130">
        <f t="shared" si="97"/>
        <v>2</v>
      </c>
      <c r="Q456" s="131">
        <f t="shared" si="98"/>
        <v>5.333333333333333</v>
      </c>
    </row>
    <row r="457" spans="1:17" ht="16.5">
      <c r="A457" s="436"/>
      <c r="B457" s="124" t="s">
        <v>271</v>
      </c>
      <c r="C457" s="125"/>
      <c r="D457" s="126" t="str">
        <f t="shared" si="90"/>
        <v>Pieza de 2inX4inX2_Pies</v>
      </c>
      <c r="E457" s="127" t="s">
        <v>137</v>
      </c>
      <c r="F457" s="128">
        <v>4</v>
      </c>
      <c r="G457" s="124"/>
      <c r="H457" s="129">
        <v>1.5</v>
      </c>
      <c r="I457" s="129">
        <v>3.5</v>
      </c>
      <c r="J457" s="129">
        <v>12.85</v>
      </c>
      <c r="K457" s="129">
        <f t="shared" si="95"/>
        <v>24</v>
      </c>
      <c r="L457" s="130">
        <f t="shared" si="96"/>
        <v>2</v>
      </c>
      <c r="M457" s="129">
        <v>2</v>
      </c>
      <c r="N457" s="129">
        <v>4</v>
      </c>
      <c r="O457" s="124"/>
      <c r="P457" s="130">
        <f t="shared" si="97"/>
        <v>2</v>
      </c>
      <c r="Q457" s="131">
        <f t="shared" si="98"/>
        <v>5.333333333333333</v>
      </c>
    </row>
    <row r="458" spans="1:17" ht="16.5">
      <c r="A458" s="436"/>
      <c r="B458" s="124" t="s">
        <v>300</v>
      </c>
      <c r="C458" s="125"/>
      <c r="D458" s="126" t="str">
        <f t="shared" si="90"/>
        <v>Pieza de 2inX4inX8_Pies</v>
      </c>
      <c r="E458" s="127" t="s">
        <v>137</v>
      </c>
      <c r="F458" s="128">
        <v>2</v>
      </c>
      <c r="G458" s="124"/>
      <c r="H458" s="129">
        <v>1.5</v>
      </c>
      <c r="I458" s="129">
        <v>3.5</v>
      </c>
      <c r="J458" s="129">
        <v>91.28</v>
      </c>
      <c r="K458" s="129">
        <f t="shared" si="95"/>
        <v>96</v>
      </c>
      <c r="L458" s="130">
        <f t="shared" si="96"/>
        <v>8</v>
      </c>
      <c r="M458" s="129">
        <v>2</v>
      </c>
      <c r="N458" s="129">
        <v>4</v>
      </c>
      <c r="O458" s="124"/>
      <c r="P458" s="130">
        <f t="shared" si="97"/>
        <v>8</v>
      </c>
      <c r="Q458" s="131">
        <f t="shared" si="98"/>
        <v>10.666666666666666</v>
      </c>
    </row>
    <row r="459" spans="1:17" ht="16.5">
      <c r="A459" s="436"/>
      <c r="B459" s="124" t="s">
        <v>301</v>
      </c>
      <c r="C459" s="125"/>
      <c r="D459" s="126" t="str">
        <f t="shared" si="90"/>
        <v>Pieza de 2inX4inX4_Pies</v>
      </c>
      <c r="E459" s="127" t="s">
        <v>137</v>
      </c>
      <c r="F459" s="128">
        <v>3</v>
      </c>
      <c r="G459" s="124"/>
      <c r="H459" s="129">
        <v>1.5</v>
      </c>
      <c r="I459" s="129">
        <v>3.5</v>
      </c>
      <c r="J459" s="129">
        <v>44.1</v>
      </c>
      <c r="K459" s="129">
        <f t="shared" si="95"/>
        <v>48</v>
      </c>
      <c r="L459" s="130">
        <f t="shared" si="96"/>
        <v>4</v>
      </c>
      <c r="M459" s="129">
        <v>2</v>
      </c>
      <c r="N459" s="129">
        <v>4</v>
      </c>
      <c r="O459" s="124"/>
      <c r="P459" s="130">
        <f t="shared" si="97"/>
        <v>4</v>
      </c>
      <c r="Q459" s="131">
        <f t="shared" si="98"/>
        <v>8</v>
      </c>
    </row>
    <row r="460" spans="1:17" ht="16.5">
      <c r="A460" s="436"/>
      <c r="B460" s="124" t="s">
        <v>302</v>
      </c>
      <c r="C460" s="125"/>
      <c r="D460" s="126" t="str">
        <f t="shared" si="90"/>
        <v>Pieza de 2inX4inX2_Pies</v>
      </c>
      <c r="E460" s="127" t="s">
        <v>137</v>
      </c>
      <c r="F460" s="128">
        <v>8</v>
      </c>
      <c r="G460" s="124"/>
      <c r="H460" s="129">
        <v>1.5</v>
      </c>
      <c r="I460" s="129">
        <v>3.5</v>
      </c>
      <c r="J460" s="129">
        <v>14.43</v>
      </c>
      <c r="K460" s="129">
        <f t="shared" si="95"/>
        <v>24</v>
      </c>
      <c r="L460" s="130">
        <f t="shared" si="96"/>
        <v>2</v>
      </c>
      <c r="M460" s="129">
        <v>2</v>
      </c>
      <c r="N460" s="129">
        <v>4</v>
      </c>
      <c r="O460" s="124"/>
      <c r="P460" s="130">
        <f t="shared" si="97"/>
        <v>2</v>
      </c>
      <c r="Q460" s="131">
        <f t="shared" si="98"/>
        <v>10.666666666666666</v>
      </c>
    </row>
    <row r="461" spans="1:17" ht="16.5">
      <c r="A461" s="436"/>
      <c r="B461" s="124" t="s">
        <v>303</v>
      </c>
      <c r="C461" s="125"/>
      <c r="D461" s="126" t="str">
        <f t="shared" si="90"/>
        <v>Pieza de 2inX4inX6_Pies</v>
      </c>
      <c r="E461" s="127" t="s">
        <v>137</v>
      </c>
      <c r="F461" s="128">
        <v>2</v>
      </c>
      <c r="G461" s="124"/>
      <c r="H461" s="129">
        <v>1.5</v>
      </c>
      <c r="I461" s="129">
        <v>3.5</v>
      </c>
      <c r="J461" s="129">
        <v>62.43</v>
      </c>
      <c r="K461" s="129">
        <f t="shared" si="95"/>
        <v>72</v>
      </c>
      <c r="L461" s="130">
        <f t="shared" si="96"/>
        <v>6</v>
      </c>
      <c r="M461" s="129">
        <v>2</v>
      </c>
      <c r="N461" s="129">
        <v>4</v>
      </c>
      <c r="O461" s="124"/>
      <c r="P461" s="130">
        <f t="shared" si="97"/>
        <v>6</v>
      </c>
      <c r="Q461" s="131">
        <f t="shared" si="98"/>
        <v>8</v>
      </c>
    </row>
    <row r="462" spans="1:17" ht="16.5">
      <c r="A462" s="436"/>
      <c r="B462" s="124" t="s">
        <v>304</v>
      </c>
      <c r="C462" s="125"/>
      <c r="D462" s="126" t="str">
        <f t="shared" si="90"/>
        <v>Pieza de 2inX4inX8_Pies</v>
      </c>
      <c r="E462" s="127" t="s">
        <v>137</v>
      </c>
      <c r="F462" s="128">
        <v>2</v>
      </c>
      <c r="G462" s="124"/>
      <c r="H462" s="129">
        <v>1.5</v>
      </c>
      <c r="I462" s="129">
        <v>3.5</v>
      </c>
      <c r="J462" s="129">
        <v>91.28</v>
      </c>
      <c r="K462" s="129">
        <f t="shared" si="95"/>
        <v>96</v>
      </c>
      <c r="L462" s="130">
        <f t="shared" si="96"/>
        <v>8</v>
      </c>
      <c r="M462" s="129">
        <v>2</v>
      </c>
      <c r="N462" s="129">
        <v>4</v>
      </c>
      <c r="O462" s="124"/>
      <c r="P462" s="130">
        <f t="shared" si="97"/>
        <v>8</v>
      </c>
      <c r="Q462" s="131">
        <f t="shared" si="98"/>
        <v>10.666666666666666</v>
      </c>
    </row>
    <row r="463" spans="1:17" ht="16.5">
      <c r="A463" s="436"/>
      <c r="B463" s="124" t="s">
        <v>305</v>
      </c>
      <c r="C463" s="125"/>
      <c r="D463" s="126" t="str">
        <f t="shared" si="90"/>
        <v>Pieza de 2inX4inX2_Pies</v>
      </c>
      <c r="E463" s="127" t="s">
        <v>137</v>
      </c>
      <c r="F463" s="128">
        <v>4</v>
      </c>
      <c r="G463" s="124"/>
      <c r="H463" s="129">
        <v>1.5</v>
      </c>
      <c r="I463" s="129">
        <v>3.5</v>
      </c>
      <c r="J463" s="129">
        <v>12.85</v>
      </c>
      <c r="K463" s="129">
        <f t="shared" si="95"/>
        <v>24</v>
      </c>
      <c r="L463" s="130">
        <f t="shared" si="96"/>
        <v>2</v>
      </c>
      <c r="M463" s="129">
        <v>2</v>
      </c>
      <c r="N463" s="129">
        <v>4</v>
      </c>
      <c r="O463" s="124"/>
      <c r="P463" s="130">
        <f t="shared" si="97"/>
        <v>2</v>
      </c>
      <c r="Q463" s="131">
        <f t="shared" si="98"/>
        <v>5.333333333333333</v>
      </c>
    </row>
    <row r="464" spans="1:17" ht="16.5">
      <c r="A464" s="436"/>
      <c r="B464" s="124" t="s">
        <v>306</v>
      </c>
      <c r="C464" s="125"/>
      <c r="D464" s="126" t="str">
        <f t="shared" si="90"/>
        <v>Pieza de 2inX4inX2_Pies</v>
      </c>
      <c r="E464" s="127" t="s">
        <v>137</v>
      </c>
      <c r="F464" s="128">
        <v>4</v>
      </c>
      <c r="G464" s="124"/>
      <c r="H464" s="129">
        <v>1.5</v>
      </c>
      <c r="I464" s="129">
        <v>3.5</v>
      </c>
      <c r="J464" s="129">
        <v>12.1</v>
      </c>
      <c r="K464" s="129">
        <f t="shared" si="95"/>
        <v>24</v>
      </c>
      <c r="L464" s="130">
        <f t="shared" si="96"/>
        <v>2</v>
      </c>
      <c r="M464" s="129">
        <v>2</v>
      </c>
      <c r="N464" s="129">
        <v>4</v>
      </c>
      <c r="O464" s="124"/>
      <c r="P464" s="130">
        <f t="shared" si="97"/>
        <v>2</v>
      </c>
      <c r="Q464" s="131">
        <f t="shared" si="98"/>
        <v>5.333333333333333</v>
      </c>
    </row>
    <row r="465" spans="1:17" ht="16.5">
      <c r="A465" s="436"/>
      <c r="B465" s="124" t="s">
        <v>293</v>
      </c>
      <c r="C465" s="125"/>
      <c r="D465" s="126" t="str">
        <f t="shared" si="90"/>
        <v>Pieza de 2inX4inX11_Pies</v>
      </c>
      <c r="E465" s="127" t="s">
        <v>137</v>
      </c>
      <c r="F465" s="128">
        <v>1</v>
      </c>
      <c r="G465" s="124"/>
      <c r="H465" s="129">
        <v>1.5</v>
      </c>
      <c r="I465" s="129">
        <v>3.5</v>
      </c>
      <c r="J465" s="129">
        <v>124.5</v>
      </c>
      <c r="K465" s="129">
        <f t="shared" si="95"/>
        <v>132</v>
      </c>
      <c r="L465" s="130">
        <f t="shared" si="96"/>
        <v>11</v>
      </c>
      <c r="M465" s="129">
        <v>2</v>
      </c>
      <c r="N465" s="129">
        <v>4</v>
      </c>
      <c r="O465" s="124"/>
      <c r="P465" s="130">
        <f t="shared" si="97"/>
        <v>11</v>
      </c>
      <c r="Q465" s="131">
        <f t="shared" si="98"/>
        <v>7.333333333333333</v>
      </c>
    </row>
    <row r="466" spans="1:17" ht="16.5">
      <c r="A466" s="436"/>
      <c r="B466" s="124" t="s">
        <v>294</v>
      </c>
      <c r="C466" s="125"/>
      <c r="D466" s="126" t="str">
        <f t="shared" si="90"/>
        <v>Pieza de 2inX4inX2_Pies</v>
      </c>
      <c r="E466" s="127" t="s">
        <v>137</v>
      </c>
      <c r="F466" s="128">
        <v>2</v>
      </c>
      <c r="G466" s="124"/>
      <c r="H466" s="129">
        <v>1.5</v>
      </c>
      <c r="I466" s="129">
        <v>3.5</v>
      </c>
      <c r="J466" s="129">
        <v>17.100000000000001</v>
      </c>
      <c r="K466" s="129">
        <f t="shared" si="95"/>
        <v>24</v>
      </c>
      <c r="L466" s="130">
        <f t="shared" si="96"/>
        <v>2</v>
      </c>
      <c r="M466" s="129">
        <v>2</v>
      </c>
      <c r="N466" s="129">
        <v>4</v>
      </c>
      <c r="O466" s="124"/>
      <c r="P466" s="130">
        <f t="shared" si="97"/>
        <v>2</v>
      </c>
      <c r="Q466" s="131">
        <f t="shared" si="98"/>
        <v>2.6666666666666665</v>
      </c>
    </row>
    <row r="467" spans="1:17" ht="16.5">
      <c r="A467" s="436"/>
      <c r="B467" s="124" t="s">
        <v>295</v>
      </c>
      <c r="C467" s="125"/>
      <c r="D467" s="126" t="str">
        <f t="shared" si="90"/>
        <v>Pieza de 2inX4inX2_Pies</v>
      </c>
      <c r="E467" s="127" t="s">
        <v>137</v>
      </c>
      <c r="F467" s="128">
        <v>1</v>
      </c>
      <c r="G467" s="124"/>
      <c r="H467" s="129">
        <v>1.5</v>
      </c>
      <c r="I467" s="129">
        <v>3.5</v>
      </c>
      <c r="J467" s="129">
        <v>12.57</v>
      </c>
      <c r="K467" s="129">
        <f t="shared" si="95"/>
        <v>24</v>
      </c>
      <c r="L467" s="130">
        <f t="shared" si="96"/>
        <v>2</v>
      </c>
      <c r="M467" s="129">
        <v>2</v>
      </c>
      <c r="N467" s="129">
        <v>4</v>
      </c>
      <c r="O467" s="124"/>
      <c r="P467" s="130">
        <f t="shared" si="97"/>
        <v>2</v>
      </c>
      <c r="Q467" s="131">
        <f t="shared" si="98"/>
        <v>1.3333333333333333</v>
      </c>
    </row>
    <row r="468" spans="1:17" ht="16.5">
      <c r="A468" s="436"/>
      <c r="B468" s="124" t="s">
        <v>296</v>
      </c>
      <c r="C468" s="125"/>
      <c r="D468" s="126" t="str">
        <f t="shared" si="90"/>
        <v>Pieza de 2inX4inX1_Pies</v>
      </c>
      <c r="E468" s="127" t="s">
        <v>137</v>
      </c>
      <c r="F468" s="128">
        <v>1</v>
      </c>
      <c r="G468" s="124"/>
      <c r="H468" s="129">
        <v>1.5</v>
      </c>
      <c r="I468" s="129">
        <v>3.5</v>
      </c>
      <c r="J468" s="129">
        <v>7.6</v>
      </c>
      <c r="K468" s="129">
        <f t="shared" si="95"/>
        <v>12</v>
      </c>
      <c r="L468" s="130">
        <f t="shared" si="96"/>
        <v>1</v>
      </c>
      <c r="M468" s="129">
        <v>2</v>
      </c>
      <c r="N468" s="129">
        <v>4</v>
      </c>
      <c r="O468" s="124"/>
      <c r="P468" s="130">
        <f t="shared" si="97"/>
        <v>1</v>
      </c>
      <c r="Q468" s="131">
        <f t="shared" si="98"/>
        <v>0.66666666666666663</v>
      </c>
    </row>
    <row r="469" spans="1:17" ht="17.25" thickBot="1">
      <c r="A469" s="437"/>
      <c r="B469" s="133" t="s">
        <v>297</v>
      </c>
      <c r="C469" s="134"/>
      <c r="D469" s="135" t="str">
        <f t="shared" si="90"/>
        <v>Pieza de 2inX4inX1_Pies</v>
      </c>
      <c r="E469" s="136" t="s">
        <v>137</v>
      </c>
      <c r="F469" s="137">
        <v>1</v>
      </c>
      <c r="G469" s="133"/>
      <c r="H469" s="138">
        <v>1.5</v>
      </c>
      <c r="I469" s="138">
        <v>3.5</v>
      </c>
      <c r="J469" s="138">
        <v>2.7</v>
      </c>
      <c r="K469" s="138">
        <f t="shared" si="95"/>
        <v>12</v>
      </c>
      <c r="L469" s="139">
        <f t="shared" si="96"/>
        <v>1</v>
      </c>
      <c r="M469" s="138">
        <v>2</v>
      </c>
      <c r="N469" s="138">
        <v>4</v>
      </c>
      <c r="O469" s="133"/>
      <c r="P469" s="139">
        <f t="shared" si="97"/>
        <v>1</v>
      </c>
      <c r="Q469" s="140">
        <f t="shared" si="98"/>
        <v>0.66666666666666663</v>
      </c>
    </row>
    <row r="470" spans="1:17" ht="16.5" thickBot="1">
      <c r="A470" s="438" t="s">
        <v>142</v>
      </c>
      <c r="B470" s="439"/>
      <c r="C470" s="439"/>
      <c r="D470" s="439"/>
      <c r="E470" s="439"/>
      <c r="F470" s="440"/>
      <c r="G470" s="441"/>
      <c r="H470" s="442"/>
      <c r="I470" s="442"/>
      <c r="J470" s="442"/>
      <c r="K470" s="442"/>
      <c r="L470" s="443"/>
      <c r="M470" s="441"/>
      <c r="N470" s="442"/>
      <c r="O470" s="442"/>
      <c r="P470" s="443"/>
      <c r="Q470" s="141">
        <f>+SUM(Q471)</f>
        <v>120</v>
      </c>
    </row>
    <row r="471" spans="1:17" ht="17.25" thickBot="1">
      <c r="A471" s="142"/>
      <c r="B471" s="142" t="s">
        <v>307</v>
      </c>
      <c r="C471" s="143"/>
      <c r="D471" s="144" t="str">
        <f t="shared" si="90"/>
        <v>Pieza de 2inX6inX15_Pies</v>
      </c>
      <c r="E471" s="145" t="s">
        <v>137</v>
      </c>
      <c r="F471" s="146">
        <v>8</v>
      </c>
      <c r="G471" s="142"/>
      <c r="H471" s="147">
        <v>1.5</v>
      </c>
      <c r="I471" s="147">
        <v>5.5</v>
      </c>
      <c r="J471" s="147">
        <v>171.25</v>
      </c>
      <c r="K471" s="147">
        <f t="shared" si="95"/>
        <v>180</v>
      </c>
      <c r="L471" s="148">
        <f t="shared" si="96"/>
        <v>15</v>
      </c>
      <c r="M471" s="147">
        <v>2</v>
      </c>
      <c r="N471" s="147">
        <v>6</v>
      </c>
      <c r="O471" s="142"/>
      <c r="P471" s="148">
        <f t="shared" si="97"/>
        <v>15</v>
      </c>
      <c r="Q471" s="149">
        <f t="shared" si="98"/>
        <v>120</v>
      </c>
    </row>
    <row r="472" spans="1:17" ht="16.5" thickBot="1">
      <c r="A472" s="444" t="s">
        <v>145</v>
      </c>
      <c r="B472" s="445"/>
      <c r="C472" s="445"/>
      <c r="D472" s="445"/>
      <c r="E472" s="445"/>
      <c r="F472" s="446"/>
      <c r="G472" s="447"/>
      <c r="H472" s="448"/>
      <c r="I472" s="448"/>
      <c r="J472" s="448"/>
      <c r="K472" s="448"/>
      <c r="L472" s="449"/>
      <c r="M472" s="447"/>
      <c r="N472" s="448"/>
      <c r="O472" s="448"/>
      <c r="P472" s="449"/>
      <c r="Q472" s="115">
        <f>+SUM(Q473:Q474)</f>
        <v>393.75</v>
      </c>
    </row>
    <row r="473" spans="1:17" ht="16.5">
      <c r="A473" s="453"/>
      <c r="B473" s="116" t="s">
        <v>308</v>
      </c>
      <c r="C473" s="117"/>
      <c r="D473" s="118" t="str">
        <f t="shared" si="90"/>
        <v>Pieza de 1,25inX3,5inX5_Pies</v>
      </c>
      <c r="E473" s="119" t="s">
        <v>309</v>
      </c>
      <c r="F473" s="120">
        <v>120</v>
      </c>
      <c r="G473" s="116"/>
      <c r="H473" s="121">
        <v>1</v>
      </c>
      <c r="I473" s="121">
        <v>3</v>
      </c>
      <c r="J473" s="121">
        <v>53.67</v>
      </c>
      <c r="K473" s="121">
        <f t="shared" si="95"/>
        <v>60</v>
      </c>
      <c r="L473" s="122">
        <f t="shared" si="96"/>
        <v>5</v>
      </c>
      <c r="M473" s="121">
        <v>1.25</v>
      </c>
      <c r="N473" s="121">
        <v>3.5</v>
      </c>
      <c r="O473" s="116"/>
      <c r="P473" s="122">
        <f t="shared" si="97"/>
        <v>5</v>
      </c>
      <c r="Q473" s="123">
        <f t="shared" si="98"/>
        <v>218.75</v>
      </c>
    </row>
    <row r="474" spans="1:17" ht="17.25" thickBot="1">
      <c r="A474" s="454"/>
      <c r="B474" s="133" t="s">
        <v>310</v>
      </c>
      <c r="C474" s="134"/>
      <c r="D474" s="135" t="str">
        <f t="shared" si="90"/>
        <v>Pieza de 1,25inX3,5inX8_Pies</v>
      </c>
      <c r="E474" s="136" t="s">
        <v>309</v>
      </c>
      <c r="F474" s="137">
        <v>60</v>
      </c>
      <c r="G474" s="133"/>
      <c r="H474" s="138">
        <v>1</v>
      </c>
      <c r="I474" s="138">
        <v>3</v>
      </c>
      <c r="J474" s="138">
        <v>96</v>
      </c>
      <c r="K474" s="138">
        <f t="shared" si="95"/>
        <v>96</v>
      </c>
      <c r="L474" s="139">
        <f t="shared" si="96"/>
        <v>8</v>
      </c>
      <c r="M474" s="138">
        <v>1.25</v>
      </c>
      <c r="N474" s="138">
        <v>3.5</v>
      </c>
      <c r="O474" s="133"/>
      <c r="P474" s="139">
        <f t="shared" si="97"/>
        <v>8</v>
      </c>
      <c r="Q474" s="140">
        <f t="shared" si="98"/>
        <v>175</v>
      </c>
    </row>
    <row r="475" spans="1:17" ht="16.5" thickBot="1">
      <c r="A475" s="438" t="s">
        <v>7</v>
      </c>
      <c r="B475" s="439"/>
      <c r="C475" s="439"/>
      <c r="D475" s="439"/>
      <c r="E475" s="439"/>
      <c r="F475" s="440"/>
      <c r="G475" s="441"/>
      <c r="H475" s="442"/>
      <c r="I475" s="442"/>
      <c r="J475" s="442"/>
      <c r="K475" s="442"/>
      <c r="L475" s="443"/>
      <c r="M475" s="441"/>
      <c r="N475" s="442"/>
      <c r="O475" s="442"/>
      <c r="P475" s="443"/>
      <c r="Q475" s="141">
        <f>+SUM(Q476:Q479)</f>
        <v>190</v>
      </c>
    </row>
    <row r="476" spans="1:17" ht="16.5">
      <c r="A476" s="453"/>
      <c r="B476" s="116" t="s">
        <v>311</v>
      </c>
      <c r="C476" s="117"/>
      <c r="D476" s="118" t="str">
        <f t="shared" ref="D476:D488" si="99">+IF(_xlfn.NUMBERVALUE(O476)=0,CONCATENATE("Pieza de ",M476,"inX",N476,"inX",P476,"_Pies"),CONCATENATE("Rollizo de ",O476,"''ØX",P476,"_Pies"))</f>
        <v>Pieza de 2inX6inX10_Pies</v>
      </c>
      <c r="E476" s="119" t="s">
        <v>137</v>
      </c>
      <c r="F476" s="120">
        <v>3</v>
      </c>
      <c r="G476" s="116"/>
      <c r="H476" s="121">
        <v>1.5</v>
      </c>
      <c r="I476" s="121">
        <v>5.5</v>
      </c>
      <c r="J476" s="121">
        <v>118.11</v>
      </c>
      <c r="K476" s="121">
        <f t="shared" ref="K476:K488" si="100">+L476*12</f>
        <v>120</v>
      </c>
      <c r="L476" s="122">
        <f t="shared" ref="L476:L488" si="101">ROUNDUP(J476/12,0)</f>
        <v>10</v>
      </c>
      <c r="M476" s="121">
        <v>2</v>
      </c>
      <c r="N476" s="121">
        <v>6</v>
      </c>
      <c r="O476" s="116"/>
      <c r="P476" s="122">
        <f t="shared" ref="P476:P488" si="102">+L476</f>
        <v>10</v>
      </c>
      <c r="Q476" s="123">
        <f t="shared" ref="Q476:Q488" si="103">F476*M476*N476*P476/12</f>
        <v>30</v>
      </c>
    </row>
    <row r="477" spans="1:17" ht="16.5">
      <c r="A477" s="455"/>
      <c r="B477" s="124" t="s">
        <v>312</v>
      </c>
      <c r="C477" s="125"/>
      <c r="D477" s="126" t="str">
        <f t="shared" si="99"/>
        <v>Pieza de 2inX6inX8_Pies</v>
      </c>
      <c r="E477" s="127" t="s">
        <v>137</v>
      </c>
      <c r="F477" s="128">
        <v>6</v>
      </c>
      <c r="G477" s="124"/>
      <c r="H477" s="129">
        <v>1.5</v>
      </c>
      <c r="I477" s="129">
        <v>5.5</v>
      </c>
      <c r="J477" s="129">
        <v>84.65</v>
      </c>
      <c r="K477" s="129">
        <f t="shared" si="100"/>
        <v>96</v>
      </c>
      <c r="L477" s="130">
        <f t="shared" si="101"/>
        <v>8</v>
      </c>
      <c r="M477" s="129">
        <v>2</v>
      </c>
      <c r="N477" s="129">
        <v>6</v>
      </c>
      <c r="O477" s="124"/>
      <c r="P477" s="130">
        <f t="shared" si="102"/>
        <v>8</v>
      </c>
      <c r="Q477" s="131">
        <f t="shared" si="103"/>
        <v>48</v>
      </c>
    </row>
    <row r="478" spans="1:17" ht="16.5">
      <c r="A478" s="455"/>
      <c r="B478" s="124" t="s">
        <v>313</v>
      </c>
      <c r="C478" s="125"/>
      <c r="D478" s="126" t="str">
        <f t="shared" si="99"/>
        <v>Pieza de 2inX6inX3_Pies</v>
      </c>
      <c r="E478" s="127" t="s">
        <v>137</v>
      </c>
      <c r="F478" s="128">
        <v>16</v>
      </c>
      <c r="G478" s="124"/>
      <c r="H478" s="129">
        <v>1.5</v>
      </c>
      <c r="I478" s="129">
        <v>5.5</v>
      </c>
      <c r="J478" s="129">
        <v>29.53</v>
      </c>
      <c r="K478" s="129">
        <f t="shared" si="100"/>
        <v>36</v>
      </c>
      <c r="L478" s="130">
        <f t="shared" si="101"/>
        <v>3</v>
      </c>
      <c r="M478" s="129">
        <v>2</v>
      </c>
      <c r="N478" s="129">
        <v>6</v>
      </c>
      <c r="O478" s="124"/>
      <c r="P478" s="130">
        <f t="shared" si="102"/>
        <v>3</v>
      </c>
      <c r="Q478" s="131">
        <f t="shared" si="103"/>
        <v>48</v>
      </c>
    </row>
    <row r="479" spans="1:17" ht="17.25" thickBot="1">
      <c r="A479" s="454"/>
      <c r="B479" s="133" t="s">
        <v>314</v>
      </c>
      <c r="C479" s="134"/>
      <c r="D479" s="135" t="str">
        <f t="shared" si="99"/>
        <v>Pieza de 2inX6inX8_Pies</v>
      </c>
      <c r="E479" s="136" t="s">
        <v>137</v>
      </c>
      <c r="F479" s="137">
        <v>8</v>
      </c>
      <c r="G479" s="133"/>
      <c r="H479" s="138">
        <v>1.5</v>
      </c>
      <c r="I479" s="138">
        <v>5.5</v>
      </c>
      <c r="J479" s="138">
        <v>84.65</v>
      </c>
      <c r="K479" s="138">
        <f t="shared" si="100"/>
        <v>96</v>
      </c>
      <c r="L479" s="139">
        <f t="shared" si="101"/>
        <v>8</v>
      </c>
      <c r="M479" s="138">
        <v>2</v>
      </c>
      <c r="N479" s="138">
        <v>6</v>
      </c>
      <c r="O479" s="133"/>
      <c r="P479" s="139">
        <f t="shared" si="102"/>
        <v>8</v>
      </c>
      <c r="Q479" s="140">
        <f t="shared" si="103"/>
        <v>64</v>
      </c>
    </row>
    <row r="480" spans="1:17" ht="16.5" thickBot="1">
      <c r="A480" s="438" t="s">
        <v>9</v>
      </c>
      <c r="B480" s="439"/>
      <c r="C480" s="439"/>
      <c r="D480" s="439"/>
      <c r="E480" s="439"/>
      <c r="F480" s="440"/>
      <c r="G480" s="441"/>
      <c r="H480" s="442"/>
      <c r="I480" s="442"/>
      <c r="J480" s="442"/>
      <c r="K480" s="442"/>
      <c r="L480" s="443"/>
      <c r="M480" s="441"/>
      <c r="N480" s="442"/>
      <c r="O480" s="442"/>
      <c r="P480" s="443"/>
      <c r="Q480" s="141">
        <f>+SUM(Q481:Q484)</f>
        <v>42.333333333333336</v>
      </c>
    </row>
    <row r="481" spans="1:17" ht="16.5">
      <c r="A481" s="435" t="s">
        <v>315</v>
      </c>
      <c r="B481" s="116" t="s">
        <v>316</v>
      </c>
      <c r="C481" s="117"/>
      <c r="D481" s="118" t="str">
        <f t="shared" si="99"/>
        <v>Pieza de 1inX3,5inX6_Pies</v>
      </c>
      <c r="E481" s="119" t="s">
        <v>317</v>
      </c>
      <c r="F481" s="120">
        <v>16</v>
      </c>
      <c r="G481" s="116"/>
      <c r="H481" s="121">
        <v>0.75</v>
      </c>
      <c r="I481" s="121">
        <v>3</v>
      </c>
      <c r="J481" s="121">
        <v>60.44</v>
      </c>
      <c r="K481" s="121">
        <f t="shared" si="100"/>
        <v>72</v>
      </c>
      <c r="L481" s="122">
        <f t="shared" si="101"/>
        <v>6</v>
      </c>
      <c r="M481" s="121">
        <v>1</v>
      </c>
      <c r="N481" s="121">
        <v>3.5</v>
      </c>
      <c r="O481" s="116"/>
      <c r="P481" s="122">
        <f t="shared" si="102"/>
        <v>6</v>
      </c>
      <c r="Q481" s="123">
        <f t="shared" si="103"/>
        <v>28</v>
      </c>
    </row>
    <row r="482" spans="1:17" ht="16.5">
      <c r="A482" s="436"/>
      <c r="B482" s="124" t="s">
        <v>318</v>
      </c>
      <c r="C482" s="125"/>
      <c r="D482" s="126" t="str">
        <f t="shared" si="99"/>
        <v>Pieza de 1,25inX4inX6_Pies</v>
      </c>
      <c r="E482" s="127" t="s">
        <v>317</v>
      </c>
      <c r="F482" s="128">
        <v>2</v>
      </c>
      <c r="G482" s="124"/>
      <c r="H482" s="129">
        <v>1</v>
      </c>
      <c r="I482" s="129">
        <v>3.5</v>
      </c>
      <c r="J482" s="129">
        <v>62.43</v>
      </c>
      <c r="K482" s="129">
        <f t="shared" si="100"/>
        <v>72</v>
      </c>
      <c r="L482" s="130">
        <f t="shared" si="101"/>
        <v>6</v>
      </c>
      <c r="M482" s="129">
        <v>1.25</v>
      </c>
      <c r="N482" s="129">
        <v>4</v>
      </c>
      <c r="O482" s="124"/>
      <c r="P482" s="130">
        <f t="shared" si="102"/>
        <v>6</v>
      </c>
      <c r="Q482" s="131">
        <f t="shared" si="103"/>
        <v>5</v>
      </c>
    </row>
    <row r="483" spans="1:17" ht="16.5">
      <c r="A483" s="436"/>
      <c r="B483" s="124" t="s">
        <v>319</v>
      </c>
      <c r="C483" s="125"/>
      <c r="D483" s="126" t="str">
        <f t="shared" si="99"/>
        <v>Pieza de 1,25inX4inX4_Pies</v>
      </c>
      <c r="E483" s="127" t="s">
        <v>317</v>
      </c>
      <c r="F483" s="128">
        <v>2</v>
      </c>
      <c r="G483" s="124"/>
      <c r="H483" s="129">
        <v>1</v>
      </c>
      <c r="I483" s="129">
        <v>3.5</v>
      </c>
      <c r="J483" s="129">
        <v>44.06</v>
      </c>
      <c r="K483" s="129">
        <f t="shared" si="100"/>
        <v>48</v>
      </c>
      <c r="L483" s="130">
        <f t="shared" si="101"/>
        <v>4</v>
      </c>
      <c r="M483" s="129">
        <v>1.25</v>
      </c>
      <c r="N483" s="129">
        <v>4</v>
      </c>
      <c r="O483" s="124"/>
      <c r="P483" s="130">
        <f t="shared" si="102"/>
        <v>4</v>
      </c>
      <c r="Q483" s="131">
        <f t="shared" si="103"/>
        <v>3.3333333333333335</v>
      </c>
    </row>
    <row r="484" spans="1:17" ht="17.25" thickBot="1">
      <c r="A484" s="437"/>
      <c r="B484" s="133" t="s">
        <v>320</v>
      </c>
      <c r="C484" s="134"/>
      <c r="D484" s="135" t="str">
        <f t="shared" si="99"/>
        <v>Pieza de 2inX6inX6_Pies</v>
      </c>
      <c r="E484" s="136" t="s">
        <v>317</v>
      </c>
      <c r="F484" s="137">
        <v>1</v>
      </c>
      <c r="G484" s="133"/>
      <c r="H484" s="138">
        <v>1.5</v>
      </c>
      <c r="I484" s="138">
        <v>5.5</v>
      </c>
      <c r="J484" s="138">
        <v>62.43</v>
      </c>
      <c r="K484" s="138">
        <f t="shared" si="100"/>
        <v>72</v>
      </c>
      <c r="L484" s="139">
        <f t="shared" si="101"/>
        <v>6</v>
      </c>
      <c r="M484" s="138">
        <v>2</v>
      </c>
      <c r="N484" s="138">
        <v>6</v>
      </c>
      <c r="O484" s="133"/>
      <c r="P484" s="139">
        <f t="shared" si="102"/>
        <v>6</v>
      </c>
      <c r="Q484" s="140">
        <f t="shared" si="103"/>
        <v>6</v>
      </c>
    </row>
    <row r="485" spans="1:17" ht="16.5">
      <c r="A485" s="435" t="s">
        <v>321</v>
      </c>
      <c r="B485" s="116" t="s">
        <v>316</v>
      </c>
      <c r="C485" s="117"/>
      <c r="D485" s="118" t="str">
        <f t="shared" si="99"/>
        <v>Pieza de 1inX3,5inX3_Pies</v>
      </c>
      <c r="E485" s="119" t="s">
        <v>317</v>
      </c>
      <c r="F485" s="120">
        <v>16</v>
      </c>
      <c r="G485" s="116"/>
      <c r="H485" s="121">
        <v>0.75</v>
      </c>
      <c r="I485" s="121">
        <v>3</v>
      </c>
      <c r="J485" s="121">
        <v>28.44</v>
      </c>
      <c r="K485" s="121">
        <f t="shared" si="100"/>
        <v>36</v>
      </c>
      <c r="L485" s="122">
        <f t="shared" si="101"/>
        <v>3</v>
      </c>
      <c r="M485" s="121">
        <v>1</v>
      </c>
      <c r="N485" s="121">
        <v>3.5</v>
      </c>
      <c r="O485" s="116"/>
      <c r="P485" s="122">
        <f t="shared" si="102"/>
        <v>3</v>
      </c>
      <c r="Q485" s="123">
        <f t="shared" si="103"/>
        <v>14</v>
      </c>
    </row>
    <row r="486" spans="1:17" ht="16.5">
      <c r="A486" s="436"/>
      <c r="B486" s="124" t="s">
        <v>318</v>
      </c>
      <c r="C486" s="125"/>
      <c r="D486" s="126" t="str">
        <f t="shared" si="99"/>
        <v>Pieza de 1,25inX4inX3_Pies</v>
      </c>
      <c r="E486" s="127" t="s">
        <v>317</v>
      </c>
      <c r="F486" s="128">
        <v>2</v>
      </c>
      <c r="G486" s="124"/>
      <c r="H486" s="129">
        <v>1</v>
      </c>
      <c r="I486" s="129">
        <v>3.5</v>
      </c>
      <c r="J486" s="129">
        <v>30.43</v>
      </c>
      <c r="K486" s="129">
        <f t="shared" si="100"/>
        <v>36</v>
      </c>
      <c r="L486" s="130">
        <f t="shared" si="101"/>
        <v>3</v>
      </c>
      <c r="M486" s="129">
        <v>1.25</v>
      </c>
      <c r="N486" s="129">
        <v>4</v>
      </c>
      <c r="O486" s="124"/>
      <c r="P486" s="130">
        <f t="shared" si="102"/>
        <v>3</v>
      </c>
      <c r="Q486" s="131">
        <f t="shared" si="103"/>
        <v>2.5</v>
      </c>
    </row>
    <row r="487" spans="1:17" ht="16.5">
      <c r="A487" s="436"/>
      <c r="B487" s="124" t="s">
        <v>319</v>
      </c>
      <c r="C487" s="125"/>
      <c r="D487" s="126" t="str">
        <f t="shared" si="99"/>
        <v>Pieza de 1,25inX4inX4_Pies</v>
      </c>
      <c r="E487" s="127" t="s">
        <v>317</v>
      </c>
      <c r="F487" s="128">
        <v>2</v>
      </c>
      <c r="G487" s="124"/>
      <c r="H487" s="129">
        <v>1</v>
      </c>
      <c r="I487" s="129">
        <v>3.5</v>
      </c>
      <c r="J487" s="129">
        <v>44.06</v>
      </c>
      <c r="K487" s="129">
        <f t="shared" si="100"/>
        <v>48</v>
      </c>
      <c r="L487" s="130">
        <f t="shared" si="101"/>
        <v>4</v>
      </c>
      <c r="M487" s="129">
        <v>1.25</v>
      </c>
      <c r="N487" s="129">
        <v>4</v>
      </c>
      <c r="O487" s="124"/>
      <c r="P487" s="130">
        <f t="shared" si="102"/>
        <v>4</v>
      </c>
      <c r="Q487" s="131">
        <f t="shared" si="103"/>
        <v>3.3333333333333335</v>
      </c>
    </row>
    <row r="488" spans="1:17" ht="17.25" thickBot="1">
      <c r="A488" s="437"/>
      <c r="B488" s="133" t="s">
        <v>320</v>
      </c>
      <c r="C488" s="134"/>
      <c r="D488" s="135" t="str">
        <f t="shared" si="99"/>
        <v>Pieza de 2inX6inX3_Pies</v>
      </c>
      <c r="E488" s="136" t="s">
        <v>317</v>
      </c>
      <c r="F488" s="137">
        <v>1</v>
      </c>
      <c r="G488" s="133"/>
      <c r="H488" s="138">
        <v>1.5</v>
      </c>
      <c r="I488" s="138">
        <v>5.5</v>
      </c>
      <c r="J488" s="138">
        <v>30.43</v>
      </c>
      <c r="K488" s="138">
        <f t="shared" si="100"/>
        <v>36</v>
      </c>
      <c r="L488" s="139">
        <f t="shared" si="101"/>
        <v>3</v>
      </c>
      <c r="M488" s="138">
        <v>2</v>
      </c>
      <c r="N488" s="138">
        <v>6</v>
      </c>
      <c r="O488" s="133"/>
      <c r="P488" s="139">
        <f t="shared" si="102"/>
        <v>3</v>
      </c>
      <c r="Q488" s="140">
        <f t="shared" si="103"/>
        <v>3</v>
      </c>
    </row>
    <row r="489" spans="1:17" ht="16.5">
      <c r="A489" s="436" t="s">
        <v>322</v>
      </c>
      <c r="B489" s="142" t="s">
        <v>316</v>
      </c>
      <c r="C489" s="143"/>
      <c r="D489" s="144" t="str">
        <f>+IF(_xlfn.NUMBERVALUE(O489)=0,CONCATENATE("Pieza de ",M489,"inX",N489,"inX",P489,"_Pies"),CONCATENATE("Rollizo de ",O489,"''ØX",P489,"_Pies"))</f>
        <v>Pieza de 1inX3,5inX3_Pies</v>
      </c>
      <c r="E489" s="145" t="s">
        <v>317</v>
      </c>
      <c r="F489" s="146">
        <v>16</v>
      </c>
      <c r="G489" s="142"/>
      <c r="H489" s="121">
        <v>0.75</v>
      </c>
      <c r="I489" s="121">
        <v>3</v>
      </c>
      <c r="J489" s="147">
        <v>28.44</v>
      </c>
      <c r="K489" s="147">
        <f>+L489*12</f>
        <v>36</v>
      </c>
      <c r="L489" s="148">
        <f>ROUNDUP(J489/12,0)</f>
        <v>3</v>
      </c>
      <c r="M489" s="121">
        <v>1</v>
      </c>
      <c r="N489" s="121">
        <v>3.5</v>
      </c>
      <c r="O489" s="142"/>
      <c r="P489" s="148">
        <f>+L489</f>
        <v>3</v>
      </c>
      <c r="Q489" s="150">
        <f>F489*M489*N489*P489/12</f>
        <v>14</v>
      </c>
    </row>
    <row r="490" spans="1:17" ht="16.5">
      <c r="A490" s="436"/>
      <c r="B490" s="124" t="s">
        <v>318</v>
      </c>
      <c r="C490" s="125"/>
      <c r="D490" s="126" t="str">
        <f>+IF(_xlfn.NUMBERVALUE(O490)=0,CONCATENATE("Pieza de ",M490,"inX",N490,"inX",P490,"_Pies"),CONCATENATE("Rollizo de ",O490,"''ØX",P490,"_Pies"))</f>
        <v>Pieza de 1,25inX4inX3_Pies</v>
      </c>
      <c r="E490" s="127" t="s">
        <v>317</v>
      </c>
      <c r="F490" s="128">
        <v>2</v>
      </c>
      <c r="G490" s="124"/>
      <c r="H490" s="129">
        <v>1</v>
      </c>
      <c r="I490" s="129">
        <v>3.5</v>
      </c>
      <c r="J490" s="129">
        <v>30.43</v>
      </c>
      <c r="K490" s="129">
        <f>+L490*12</f>
        <v>36</v>
      </c>
      <c r="L490" s="130">
        <f>ROUNDUP(J490/12,0)</f>
        <v>3</v>
      </c>
      <c r="M490" s="129">
        <v>1.25</v>
      </c>
      <c r="N490" s="129">
        <v>4</v>
      </c>
      <c r="O490" s="124"/>
      <c r="P490" s="130">
        <f>+L490</f>
        <v>3</v>
      </c>
      <c r="Q490" s="131">
        <f>F490*M490*N490*P490/12</f>
        <v>2.5</v>
      </c>
    </row>
    <row r="491" spans="1:17" ht="16.5">
      <c r="A491" s="436"/>
      <c r="B491" s="124" t="s">
        <v>319</v>
      </c>
      <c r="C491" s="125"/>
      <c r="D491" s="126" t="str">
        <f>+IF(_xlfn.NUMBERVALUE(O491)=0,CONCATENATE("Pieza de ",M491,"inX",N491,"inX",P491,"_Pies"),CONCATENATE("Rollizo de ",O491,"''ØX",P491,"_Pies"))</f>
        <v>Pieza de 1,25inX4inX4_Pies</v>
      </c>
      <c r="E491" s="127" t="s">
        <v>317</v>
      </c>
      <c r="F491" s="128">
        <v>2</v>
      </c>
      <c r="G491" s="124"/>
      <c r="H491" s="129">
        <v>1</v>
      </c>
      <c r="I491" s="129">
        <v>3.5</v>
      </c>
      <c r="J491" s="129">
        <v>44.06</v>
      </c>
      <c r="K491" s="129">
        <f>+L491*12</f>
        <v>48</v>
      </c>
      <c r="L491" s="130">
        <f>ROUNDUP(J491/12,0)</f>
        <v>4</v>
      </c>
      <c r="M491" s="129">
        <v>1.25</v>
      </c>
      <c r="N491" s="129">
        <v>4</v>
      </c>
      <c r="O491" s="124"/>
      <c r="P491" s="130">
        <f>+L491</f>
        <v>4</v>
      </c>
      <c r="Q491" s="131">
        <f>F491*M491*N491*P491/12</f>
        <v>3.3333333333333335</v>
      </c>
    </row>
    <row r="492" spans="1:17" ht="17.25" thickBot="1">
      <c r="A492" s="437"/>
      <c r="B492" s="133" t="s">
        <v>320</v>
      </c>
      <c r="C492" s="134"/>
      <c r="D492" s="135" t="str">
        <f>+IF(_xlfn.NUMBERVALUE(O492)=0,CONCATENATE("Pieza de ",M492,"inX",N492,"inX",P492,"_Pies"),CONCATENATE("Rollizo de ",O492,"''ØX",P492,"_Pies"))</f>
        <v>Pieza de 2inX6inX3_Pies</v>
      </c>
      <c r="E492" s="136" t="s">
        <v>317</v>
      </c>
      <c r="F492" s="137">
        <v>1</v>
      </c>
      <c r="G492" s="133"/>
      <c r="H492" s="138">
        <v>1.5</v>
      </c>
      <c r="I492" s="138">
        <v>5.5</v>
      </c>
      <c r="J492" s="138">
        <v>30.43</v>
      </c>
      <c r="K492" s="138">
        <f>+L492*12</f>
        <v>36</v>
      </c>
      <c r="L492" s="139">
        <f>ROUNDUP(J492/12,0)</f>
        <v>3</v>
      </c>
      <c r="M492" s="138">
        <v>2</v>
      </c>
      <c r="N492" s="138">
        <v>6</v>
      </c>
      <c r="O492" s="133"/>
      <c r="P492" s="139">
        <f>+L492</f>
        <v>3</v>
      </c>
      <c r="Q492" s="140">
        <f>F492*M492*N492*P492/12</f>
        <v>3</v>
      </c>
    </row>
    <row r="493" spans="1:17" ht="16.5" thickBot="1">
      <c r="A493" s="419" t="s">
        <v>161</v>
      </c>
      <c r="B493" s="420"/>
      <c r="C493" s="420"/>
      <c r="D493" s="420"/>
      <c r="E493" s="420"/>
      <c r="F493" s="421"/>
      <c r="G493" s="422"/>
      <c r="H493" s="423"/>
      <c r="I493" s="423"/>
      <c r="J493" s="423"/>
      <c r="K493" s="423"/>
      <c r="L493" s="424"/>
      <c r="M493" s="423"/>
      <c r="N493" s="423"/>
      <c r="O493" s="423"/>
      <c r="P493" s="423"/>
      <c r="Q493" s="114">
        <f>+Q494+Q553+Q555+Q558+Q563</f>
        <v>1350.7499999999998</v>
      </c>
    </row>
    <row r="494" spans="1:17" ht="16.5" thickBot="1">
      <c r="A494" s="444" t="s">
        <v>8</v>
      </c>
      <c r="B494" s="445"/>
      <c r="C494" s="445"/>
      <c r="D494" s="445"/>
      <c r="E494" s="445"/>
      <c r="F494" s="446"/>
      <c r="G494" s="447"/>
      <c r="H494" s="448"/>
      <c r="I494" s="448"/>
      <c r="J494" s="448"/>
      <c r="K494" s="448"/>
      <c r="L494" s="449"/>
      <c r="M494" s="448"/>
      <c r="N494" s="448"/>
      <c r="O494" s="448"/>
      <c r="P494" s="448"/>
      <c r="Q494" s="115">
        <f>+SUM(Q495:Q552)</f>
        <v>604.66666666666663</v>
      </c>
    </row>
    <row r="495" spans="1:17" ht="16.5">
      <c r="A495" s="450">
        <v>1</v>
      </c>
      <c r="B495" s="116" t="s">
        <v>267</v>
      </c>
      <c r="C495" s="117"/>
      <c r="D495" s="118" t="str">
        <f t="shared" ref="D495:D552" si="104">+IF(_xlfn.NUMBERVALUE(O495)=0,CONCATENATE("Pieza de ",M495,"inX",N495,"inX",P495,"_Pies"),CONCATENATE("Rollizo de ",O495,"''ØX",P495,"_Pies"))</f>
        <v>Pieza de 2inX4inX13_Pies</v>
      </c>
      <c r="E495" s="119" t="s">
        <v>137</v>
      </c>
      <c r="F495" s="120">
        <v>1</v>
      </c>
      <c r="G495" s="116"/>
      <c r="H495" s="121">
        <v>1.5</v>
      </c>
      <c r="I495" s="121">
        <v>3.5</v>
      </c>
      <c r="J495" s="121">
        <v>153</v>
      </c>
      <c r="K495" s="121">
        <f t="shared" ref="K495:K552" si="105">+L495*12</f>
        <v>156</v>
      </c>
      <c r="L495" s="122">
        <f t="shared" ref="L495:L552" si="106">ROUNDUP(J495/12,0)</f>
        <v>13</v>
      </c>
      <c r="M495" s="121">
        <v>2</v>
      </c>
      <c r="N495" s="121">
        <v>4</v>
      </c>
      <c r="O495" s="116"/>
      <c r="P495" s="122">
        <f t="shared" ref="P495:P552" si="107">+L495</f>
        <v>13</v>
      </c>
      <c r="Q495" s="123">
        <f t="shared" ref="Q495:Q552" si="108">F495*M495*N495*P495/12</f>
        <v>8.6666666666666661</v>
      </c>
    </row>
    <row r="496" spans="1:17" ht="16.5">
      <c r="A496" s="451"/>
      <c r="B496" s="124" t="s">
        <v>268</v>
      </c>
      <c r="C496" s="125"/>
      <c r="D496" s="126" t="str">
        <f t="shared" si="104"/>
        <v>Pieza de 2inX6inX14_Pies</v>
      </c>
      <c r="E496" s="127" t="s">
        <v>137</v>
      </c>
      <c r="F496" s="128">
        <v>2</v>
      </c>
      <c r="G496" s="124"/>
      <c r="H496" s="129">
        <v>1.5</v>
      </c>
      <c r="I496" s="129">
        <v>5.5</v>
      </c>
      <c r="J496" s="129">
        <v>166</v>
      </c>
      <c r="K496" s="129">
        <f t="shared" si="105"/>
        <v>168</v>
      </c>
      <c r="L496" s="130">
        <f t="shared" si="106"/>
        <v>14</v>
      </c>
      <c r="M496" s="129">
        <v>2</v>
      </c>
      <c r="N496" s="129">
        <v>6</v>
      </c>
      <c r="O496" s="124"/>
      <c r="P496" s="130">
        <f t="shared" si="107"/>
        <v>14</v>
      </c>
      <c r="Q496" s="131">
        <f t="shared" si="108"/>
        <v>28</v>
      </c>
    </row>
    <row r="497" spans="1:17" ht="16.5">
      <c r="A497" s="451"/>
      <c r="B497" s="124" t="s">
        <v>269</v>
      </c>
      <c r="C497" s="125"/>
      <c r="D497" s="126" t="str">
        <f t="shared" si="104"/>
        <v>Pieza de 2inX4inX8_Pies</v>
      </c>
      <c r="E497" s="127" t="s">
        <v>137</v>
      </c>
      <c r="F497" s="128">
        <v>3</v>
      </c>
      <c r="G497" s="124"/>
      <c r="H497" s="129">
        <v>1.5</v>
      </c>
      <c r="I497" s="129">
        <v>3.5</v>
      </c>
      <c r="J497" s="132">
        <v>91.27</v>
      </c>
      <c r="K497" s="129">
        <f t="shared" si="105"/>
        <v>96</v>
      </c>
      <c r="L497" s="130">
        <f t="shared" si="106"/>
        <v>8</v>
      </c>
      <c r="M497" s="129">
        <v>2</v>
      </c>
      <c r="N497" s="129">
        <v>4</v>
      </c>
      <c r="O497" s="124"/>
      <c r="P497" s="130">
        <f t="shared" si="107"/>
        <v>8</v>
      </c>
      <c r="Q497" s="131">
        <f t="shared" si="108"/>
        <v>16</v>
      </c>
    </row>
    <row r="498" spans="1:17" ht="16.5">
      <c r="A498" s="451"/>
      <c r="B498" s="124" t="s">
        <v>270</v>
      </c>
      <c r="C498" s="125"/>
      <c r="D498" s="126" t="str">
        <f t="shared" si="104"/>
        <v>Pieza de 2inX4inX1_Pies</v>
      </c>
      <c r="E498" s="127" t="s">
        <v>137</v>
      </c>
      <c r="F498" s="128">
        <v>4</v>
      </c>
      <c r="G498" s="124"/>
      <c r="H498" s="129">
        <v>1.5</v>
      </c>
      <c r="I498" s="129">
        <v>3.5</v>
      </c>
      <c r="J498" s="129">
        <v>10.15</v>
      </c>
      <c r="K498" s="129">
        <f t="shared" si="105"/>
        <v>12</v>
      </c>
      <c r="L498" s="130">
        <f t="shared" si="106"/>
        <v>1</v>
      </c>
      <c r="M498" s="129">
        <v>2</v>
      </c>
      <c r="N498" s="129">
        <v>4</v>
      </c>
      <c r="O498" s="124"/>
      <c r="P498" s="130">
        <f t="shared" si="107"/>
        <v>1</v>
      </c>
      <c r="Q498" s="131">
        <f t="shared" si="108"/>
        <v>2.6666666666666665</v>
      </c>
    </row>
    <row r="499" spans="1:17" ht="16.5">
      <c r="A499" s="451"/>
      <c r="B499" s="124" t="s">
        <v>271</v>
      </c>
      <c r="C499" s="125"/>
      <c r="D499" s="126" t="str">
        <f t="shared" si="104"/>
        <v>Pieza de 2inX4inX2_Pies</v>
      </c>
      <c r="E499" s="127" t="s">
        <v>137</v>
      </c>
      <c r="F499" s="128">
        <v>4</v>
      </c>
      <c r="G499" s="124"/>
      <c r="H499" s="129">
        <v>1.5</v>
      </c>
      <c r="I499" s="129">
        <v>3.5</v>
      </c>
      <c r="J499" s="129">
        <v>12.85</v>
      </c>
      <c r="K499" s="129">
        <f t="shared" si="105"/>
        <v>24</v>
      </c>
      <c r="L499" s="130">
        <f t="shared" si="106"/>
        <v>2</v>
      </c>
      <c r="M499" s="129">
        <v>2</v>
      </c>
      <c r="N499" s="129">
        <v>4</v>
      </c>
      <c r="O499" s="124"/>
      <c r="P499" s="130">
        <f t="shared" si="107"/>
        <v>2</v>
      </c>
      <c r="Q499" s="131">
        <f t="shared" si="108"/>
        <v>5.333333333333333</v>
      </c>
    </row>
    <row r="500" spans="1:17" ht="16.5">
      <c r="A500" s="451"/>
      <c r="B500" s="124" t="s">
        <v>272</v>
      </c>
      <c r="C500" s="125"/>
      <c r="D500" s="126" t="str">
        <f t="shared" si="104"/>
        <v>Pieza de 2inX4inX8_Pies</v>
      </c>
      <c r="E500" s="127" t="s">
        <v>137</v>
      </c>
      <c r="F500" s="128">
        <v>2</v>
      </c>
      <c r="G500" s="124"/>
      <c r="H500" s="129">
        <v>1.5</v>
      </c>
      <c r="I500" s="129">
        <v>3.5</v>
      </c>
      <c r="J500" s="129">
        <v>91.27</v>
      </c>
      <c r="K500" s="129">
        <f t="shared" si="105"/>
        <v>96</v>
      </c>
      <c r="L500" s="130">
        <f t="shared" si="106"/>
        <v>8</v>
      </c>
      <c r="M500" s="129">
        <v>2</v>
      </c>
      <c r="N500" s="129">
        <v>4</v>
      </c>
      <c r="O500" s="124"/>
      <c r="P500" s="130">
        <f t="shared" si="107"/>
        <v>8</v>
      </c>
      <c r="Q500" s="131">
        <f t="shared" si="108"/>
        <v>10.666666666666666</v>
      </c>
    </row>
    <row r="501" spans="1:17" ht="16.5">
      <c r="A501" s="451"/>
      <c r="B501" s="124" t="s">
        <v>273</v>
      </c>
      <c r="C501" s="125"/>
      <c r="D501" s="126" t="str">
        <f t="shared" si="104"/>
        <v>Pieza de 2inX4inX4_Pies</v>
      </c>
      <c r="E501" s="127" t="s">
        <v>137</v>
      </c>
      <c r="F501" s="128">
        <v>1</v>
      </c>
      <c r="G501" s="124"/>
      <c r="H501" s="129">
        <v>1.5</v>
      </c>
      <c r="I501" s="129">
        <v>3.5</v>
      </c>
      <c r="J501" s="129">
        <v>44.06</v>
      </c>
      <c r="K501" s="129">
        <f t="shared" si="105"/>
        <v>48</v>
      </c>
      <c r="L501" s="130">
        <f t="shared" si="106"/>
        <v>4</v>
      </c>
      <c r="M501" s="129">
        <v>2</v>
      </c>
      <c r="N501" s="129">
        <v>4</v>
      </c>
      <c r="O501" s="124"/>
      <c r="P501" s="130">
        <f t="shared" si="107"/>
        <v>4</v>
      </c>
      <c r="Q501" s="131">
        <f t="shared" si="108"/>
        <v>2.6666666666666665</v>
      </c>
    </row>
    <row r="502" spans="1:17" ht="16.5">
      <c r="A502" s="451"/>
      <c r="B502" s="124" t="s">
        <v>274</v>
      </c>
      <c r="C502" s="125"/>
      <c r="D502" s="126" t="str">
        <f t="shared" si="104"/>
        <v>Pieza de 2inX4inX2_Pies</v>
      </c>
      <c r="E502" s="127" t="s">
        <v>137</v>
      </c>
      <c r="F502" s="128">
        <v>4</v>
      </c>
      <c r="G502" s="124"/>
      <c r="H502" s="129">
        <v>1.5</v>
      </c>
      <c r="I502" s="129">
        <v>3.5</v>
      </c>
      <c r="J502" s="129">
        <v>14.41</v>
      </c>
      <c r="K502" s="129">
        <f t="shared" si="105"/>
        <v>24</v>
      </c>
      <c r="L502" s="130">
        <f t="shared" si="106"/>
        <v>2</v>
      </c>
      <c r="M502" s="129">
        <v>2</v>
      </c>
      <c r="N502" s="129">
        <v>4</v>
      </c>
      <c r="O502" s="124"/>
      <c r="P502" s="130">
        <f t="shared" si="107"/>
        <v>2</v>
      </c>
      <c r="Q502" s="131">
        <f t="shared" si="108"/>
        <v>5.333333333333333</v>
      </c>
    </row>
    <row r="503" spans="1:17" ht="16.5">
      <c r="A503" s="451"/>
      <c r="B503" s="124" t="s">
        <v>275</v>
      </c>
      <c r="C503" s="125"/>
      <c r="D503" s="126" t="str">
        <f t="shared" si="104"/>
        <v>Pieza de 2inX4inX3_Pies</v>
      </c>
      <c r="E503" s="127" t="s">
        <v>137</v>
      </c>
      <c r="F503" s="128">
        <v>2</v>
      </c>
      <c r="G503" s="124"/>
      <c r="H503" s="129">
        <v>1.5</v>
      </c>
      <c r="I503" s="129">
        <v>3.5</v>
      </c>
      <c r="J503" s="129">
        <v>30.43</v>
      </c>
      <c r="K503" s="129">
        <f t="shared" si="105"/>
        <v>36</v>
      </c>
      <c r="L503" s="130">
        <f t="shared" si="106"/>
        <v>3</v>
      </c>
      <c r="M503" s="129">
        <v>2</v>
      </c>
      <c r="N503" s="129">
        <v>4</v>
      </c>
      <c r="O503" s="124"/>
      <c r="P503" s="130">
        <f t="shared" si="107"/>
        <v>3</v>
      </c>
      <c r="Q503" s="131">
        <f t="shared" si="108"/>
        <v>4</v>
      </c>
    </row>
    <row r="504" spans="1:17" ht="16.5">
      <c r="A504" s="451"/>
      <c r="B504" s="124" t="s">
        <v>276</v>
      </c>
      <c r="C504" s="125"/>
      <c r="D504" s="126" t="str">
        <f t="shared" si="104"/>
        <v>Pieza de 2inX4inX8_Pies</v>
      </c>
      <c r="E504" s="127" t="s">
        <v>137</v>
      </c>
      <c r="F504" s="128">
        <v>3</v>
      </c>
      <c r="G504" s="124"/>
      <c r="H504" s="129">
        <v>1.5</v>
      </c>
      <c r="I504" s="129">
        <v>3.5</v>
      </c>
      <c r="J504" s="129">
        <v>91.25</v>
      </c>
      <c r="K504" s="129">
        <f t="shared" si="105"/>
        <v>96</v>
      </c>
      <c r="L504" s="130">
        <f t="shared" si="106"/>
        <v>8</v>
      </c>
      <c r="M504" s="129">
        <v>2</v>
      </c>
      <c r="N504" s="129">
        <v>4</v>
      </c>
      <c r="O504" s="124"/>
      <c r="P504" s="130">
        <f t="shared" si="107"/>
        <v>8</v>
      </c>
      <c r="Q504" s="131">
        <f t="shared" si="108"/>
        <v>16</v>
      </c>
    </row>
    <row r="505" spans="1:17" ht="16.5">
      <c r="A505" s="451"/>
      <c r="B505" s="124" t="s">
        <v>277</v>
      </c>
      <c r="C505" s="125"/>
      <c r="D505" s="126" t="str">
        <f t="shared" si="104"/>
        <v>Pieza de 2inX4inX2_Pies</v>
      </c>
      <c r="E505" s="127" t="s">
        <v>137</v>
      </c>
      <c r="F505" s="128">
        <v>8</v>
      </c>
      <c r="G505" s="124"/>
      <c r="H505" s="129">
        <v>1.5</v>
      </c>
      <c r="I505" s="129">
        <v>3.5</v>
      </c>
      <c r="J505" s="129">
        <v>12.85</v>
      </c>
      <c r="K505" s="129">
        <f t="shared" si="105"/>
        <v>24</v>
      </c>
      <c r="L505" s="130">
        <f t="shared" si="106"/>
        <v>2</v>
      </c>
      <c r="M505" s="129">
        <v>2</v>
      </c>
      <c r="N505" s="129">
        <v>4</v>
      </c>
      <c r="O505" s="124"/>
      <c r="P505" s="130">
        <f t="shared" si="107"/>
        <v>2</v>
      </c>
      <c r="Q505" s="131">
        <f t="shared" si="108"/>
        <v>10.666666666666666</v>
      </c>
    </row>
    <row r="506" spans="1:17" ht="16.5">
      <c r="A506" s="451"/>
      <c r="B506" s="124" t="s">
        <v>278</v>
      </c>
      <c r="C506" s="125"/>
      <c r="D506" s="126" t="str">
        <f t="shared" si="104"/>
        <v>Pieza de 2inX4inX8_Pies</v>
      </c>
      <c r="E506" s="127" t="s">
        <v>137</v>
      </c>
      <c r="F506" s="128">
        <v>2</v>
      </c>
      <c r="G506" s="124"/>
      <c r="H506" s="129">
        <v>1.5</v>
      </c>
      <c r="I506" s="129">
        <v>3.5</v>
      </c>
      <c r="J506" s="129">
        <v>91.27</v>
      </c>
      <c r="K506" s="129">
        <f t="shared" si="105"/>
        <v>96</v>
      </c>
      <c r="L506" s="130">
        <f t="shared" si="106"/>
        <v>8</v>
      </c>
      <c r="M506" s="129">
        <v>2</v>
      </c>
      <c r="N506" s="129">
        <v>4</v>
      </c>
      <c r="O506" s="124"/>
      <c r="P506" s="130">
        <f t="shared" si="107"/>
        <v>8</v>
      </c>
      <c r="Q506" s="131">
        <f t="shared" si="108"/>
        <v>10.666666666666666</v>
      </c>
    </row>
    <row r="507" spans="1:17" ht="16.5">
      <c r="A507" s="451"/>
      <c r="B507" s="124" t="s">
        <v>279</v>
      </c>
      <c r="C507" s="125"/>
      <c r="D507" s="126" t="str">
        <f t="shared" si="104"/>
        <v>Pieza de 2inX4inX4_Pies</v>
      </c>
      <c r="E507" s="127" t="s">
        <v>137</v>
      </c>
      <c r="F507" s="128">
        <v>1</v>
      </c>
      <c r="G507" s="124"/>
      <c r="H507" s="129">
        <v>1.5</v>
      </c>
      <c r="I507" s="129">
        <v>3.5</v>
      </c>
      <c r="J507" s="129">
        <v>44.06</v>
      </c>
      <c r="K507" s="129">
        <f t="shared" si="105"/>
        <v>48</v>
      </c>
      <c r="L507" s="130">
        <f t="shared" si="106"/>
        <v>4</v>
      </c>
      <c r="M507" s="129">
        <v>2</v>
      </c>
      <c r="N507" s="129">
        <v>4</v>
      </c>
      <c r="O507" s="124"/>
      <c r="P507" s="130">
        <f t="shared" si="107"/>
        <v>4</v>
      </c>
      <c r="Q507" s="131">
        <f t="shared" si="108"/>
        <v>2.6666666666666665</v>
      </c>
    </row>
    <row r="508" spans="1:17" ht="16.5">
      <c r="A508" s="451"/>
      <c r="B508" s="124" t="s">
        <v>280</v>
      </c>
      <c r="C508" s="125"/>
      <c r="D508" s="126" t="str">
        <f t="shared" si="104"/>
        <v>Pieza de 2inX4inX2_Pies</v>
      </c>
      <c r="E508" s="127" t="s">
        <v>137</v>
      </c>
      <c r="F508" s="128">
        <v>4</v>
      </c>
      <c r="G508" s="124"/>
      <c r="H508" s="129">
        <v>1.5</v>
      </c>
      <c r="I508" s="129">
        <v>3.5</v>
      </c>
      <c r="J508" s="129">
        <v>14.41</v>
      </c>
      <c r="K508" s="129">
        <f t="shared" si="105"/>
        <v>24</v>
      </c>
      <c r="L508" s="130">
        <f t="shared" si="106"/>
        <v>2</v>
      </c>
      <c r="M508" s="129">
        <v>2</v>
      </c>
      <c r="N508" s="129">
        <v>4</v>
      </c>
      <c r="O508" s="124"/>
      <c r="P508" s="130">
        <f t="shared" si="107"/>
        <v>2</v>
      </c>
      <c r="Q508" s="131">
        <f t="shared" si="108"/>
        <v>5.333333333333333</v>
      </c>
    </row>
    <row r="509" spans="1:17" ht="16.5">
      <c r="A509" s="451"/>
      <c r="B509" s="124" t="s">
        <v>281</v>
      </c>
      <c r="C509" s="125"/>
      <c r="D509" s="126" t="str">
        <f t="shared" si="104"/>
        <v>Pieza de 2inX4inX3_Pies</v>
      </c>
      <c r="E509" s="127" t="s">
        <v>137</v>
      </c>
      <c r="F509" s="128">
        <v>2</v>
      </c>
      <c r="G509" s="124"/>
      <c r="H509" s="129">
        <v>1.5</v>
      </c>
      <c r="I509" s="129">
        <v>3.5</v>
      </c>
      <c r="J509" s="129">
        <v>30.43</v>
      </c>
      <c r="K509" s="129">
        <f t="shared" si="105"/>
        <v>36</v>
      </c>
      <c r="L509" s="130">
        <f t="shared" si="106"/>
        <v>3</v>
      </c>
      <c r="M509" s="129">
        <v>2</v>
      </c>
      <c r="N509" s="129">
        <v>4</v>
      </c>
      <c r="O509" s="124"/>
      <c r="P509" s="130">
        <f t="shared" si="107"/>
        <v>3</v>
      </c>
      <c r="Q509" s="131">
        <f t="shared" si="108"/>
        <v>4</v>
      </c>
    </row>
    <row r="510" spans="1:17" ht="16.5">
      <c r="A510" s="451"/>
      <c r="B510" s="124" t="s">
        <v>282</v>
      </c>
      <c r="C510" s="125"/>
      <c r="D510" s="126" t="str">
        <f t="shared" si="104"/>
        <v>Pieza de 2inX4inX8_Pies</v>
      </c>
      <c r="E510" s="127" t="s">
        <v>137</v>
      </c>
      <c r="F510" s="128">
        <v>3</v>
      </c>
      <c r="G510" s="124"/>
      <c r="H510" s="129">
        <v>1.5</v>
      </c>
      <c r="I510" s="129">
        <v>3.5</v>
      </c>
      <c r="J510" s="129">
        <v>91.25</v>
      </c>
      <c r="K510" s="129">
        <f t="shared" si="105"/>
        <v>96</v>
      </c>
      <c r="L510" s="130">
        <f t="shared" si="106"/>
        <v>8</v>
      </c>
      <c r="M510" s="129">
        <v>2</v>
      </c>
      <c r="N510" s="129">
        <v>4</v>
      </c>
      <c r="O510" s="124"/>
      <c r="P510" s="130">
        <f t="shared" si="107"/>
        <v>8</v>
      </c>
      <c r="Q510" s="131">
        <f t="shared" si="108"/>
        <v>16</v>
      </c>
    </row>
    <row r="511" spans="1:17" ht="16.5">
      <c r="A511" s="451"/>
      <c r="B511" s="124" t="s">
        <v>283</v>
      </c>
      <c r="C511" s="125"/>
      <c r="D511" s="126" t="str">
        <f t="shared" si="104"/>
        <v>Pieza de 2inX4inX1_Pies</v>
      </c>
      <c r="E511" s="127" t="s">
        <v>137</v>
      </c>
      <c r="F511" s="128">
        <v>4</v>
      </c>
      <c r="G511" s="124"/>
      <c r="H511" s="129">
        <v>1.5</v>
      </c>
      <c r="I511" s="129">
        <v>3.5</v>
      </c>
      <c r="J511" s="129">
        <v>10.14</v>
      </c>
      <c r="K511" s="129">
        <f t="shared" si="105"/>
        <v>12</v>
      </c>
      <c r="L511" s="130">
        <f t="shared" si="106"/>
        <v>1</v>
      </c>
      <c r="M511" s="129">
        <v>2</v>
      </c>
      <c r="N511" s="129">
        <v>4</v>
      </c>
      <c r="O511" s="124"/>
      <c r="P511" s="130">
        <f t="shared" si="107"/>
        <v>1</v>
      </c>
      <c r="Q511" s="131">
        <f t="shared" si="108"/>
        <v>2.6666666666666665</v>
      </c>
    </row>
    <row r="512" spans="1:17" ht="17.25" thickBot="1">
      <c r="A512" s="452"/>
      <c r="B512" s="133" t="s">
        <v>284</v>
      </c>
      <c r="C512" s="134"/>
      <c r="D512" s="135" t="str">
        <f t="shared" si="104"/>
        <v>Pieza de 2inX4inX2_Pies</v>
      </c>
      <c r="E512" s="136" t="s">
        <v>137</v>
      </c>
      <c r="F512" s="137">
        <v>4</v>
      </c>
      <c r="G512" s="133"/>
      <c r="H512" s="138">
        <v>1.5</v>
      </c>
      <c r="I512" s="138">
        <v>3.5</v>
      </c>
      <c r="J512" s="138">
        <v>12.85</v>
      </c>
      <c r="K512" s="138">
        <f t="shared" si="105"/>
        <v>24</v>
      </c>
      <c r="L512" s="139">
        <f t="shared" si="106"/>
        <v>2</v>
      </c>
      <c r="M512" s="138">
        <v>2</v>
      </c>
      <c r="N512" s="138">
        <v>4</v>
      </c>
      <c r="O512" s="133"/>
      <c r="P512" s="139">
        <f t="shared" si="107"/>
        <v>2</v>
      </c>
      <c r="Q512" s="140">
        <f t="shared" si="108"/>
        <v>5.333333333333333</v>
      </c>
    </row>
    <row r="513" spans="1:17" ht="16.5">
      <c r="A513" s="435">
        <v>2</v>
      </c>
      <c r="B513" s="116" t="s">
        <v>267</v>
      </c>
      <c r="C513" s="117"/>
      <c r="D513" s="118" t="str">
        <f t="shared" si="104"/>
        <v>Pieza de 2inX4inX13_Pies</v>
      </c>
      <c r="E513" s="119" t="s">
        <v>137</v>
      </c>
      <c r="F513" s="120">
        <v>1</v>
      </c>
      <c r="G513" s="116"/>
      <c r="H513" s="121">
        <v>1.5</v>
      </c>
      <c r="I513" s="121">
        <v>3.5</v>
      </c>
      <c r="J513" s="121">
        <v>153</v>
      </c>
      <c r="K513" s="121">
        <f t="shared" si="105"/>
        <v>156</v>
      </c>
      <c r="L513" s="122">
        <f t="shared" si="106"/>
        <v>13</v>
      </c>
      <c r="M513" s="121">
        <v>2</v>
      </c>
      <c r="N513" s="121">
        <v>4</v>
      </c>
      <c r="O513" s="116"/>
      <c r="P513" s="122">
        <f t="shared" si="107"/>
        <v>13</v>
      </c>
      <c r="Q513" s="123">
        <f t="shared" si="108"/>
        <v>8.6666666666666661</v>
      </c>
    </row>
    <row r="514" spans="1:17" ht="16.5">
      <c r="A514" s="436"/>
      <c r="B514" s="124" t="s">
        <v>268</v>
      </c>
      <c r="C514" s="125"/>
      <c r="D514" s="126" t="str">
        <f t="shared" si="104"/>
        <v>Pieza de 2inX6inX14_Pies</v>
      </c>
      <c r="E514" s="127" t="s">
        <v>137</v>
      </c>
      <c r="F514" s="128">
        <v>2</v>
      </c>
      <c r="G514" s="124"/>
      <c r="H514" s="129">
        <v>1.5</v>
      </c>
      <c r="I514" s="129">
        <v>5.5</v>
      </c>
      <c r="J514" s="129">
        <v>159.1</v>
      </c>
      <c r="K514" s="129">
        <f t="shared" si="105"/>
        <v>168</v>
      </c>
      <c r="L514" s="130">
        <f t="shared" si="106"/>
        <v>14</v>
      </c>
      <c r="M514" s="129">
        <v>2</v>
      </c>
      <c r="N514" s="129">
        <v>6</v>
      </c>
      <c r="O514" s="124"/>
      <c r="P514" s="130">
        <f t="shared" si="107"/>
        <v>14</v>
      </c>
      <c r="Q514" s="131">
        <f t="shared" si="108"/>
        <v>28</v>
      </c>
    </row>
    <row r="515" spans="1:17" ht="16.5">
      <c r="A515" s="436"/>
      <c r="B515" s="124" t="s">
        <v>269</v>
      </c>
      <c r="C515" s="125"/>
      <c r="D515" s="126" t="str">
        <f t="shared" si="104"/>
        <v>Pieza de 2inX4inX8_Pies</v>
      </c>
      <c r="E515" s="127" t="s">
        <v>137</v>
      </c>
      <c r="F515" s="128">
        <v>8</v>
      </c>
      <c r="G515" s="124"/>
      <c r="H515" s="129">
        <v>1.5</v>
      </c>
      <c r="I515" s="129">
        <v>3.5</v>
      </c>
      <c r="J515" s="132">
        <v>91.28</v>
      </c>
      <c r="K515" s="129">
        <f t="shared" si="105"/>
        <v>96</v>
      </c>
      <c r="L515" s="130">
        <f t="shared" si="106"/>
        <v>8</v>
      </c>
      <c r="M515" s="129">
        <v>2</v>
      </c>
      <c r="N515" s="129">
        <v>4</v>
      </c>
      <c r="O515" s="124"/>
      <c r="P515" s="130">
        <f t="shared" si="107"/>
        <v>8</v>
      </c>
      <c r="Q515" s="131">
        <f t="shared" si="108"/>
        <v>42.666666666666664</v>
      </c>
    </row>
    <row r="516" spans="1:17" ht="16.5">
      <c r="A516" s="436"/>
      <c r="B516" s="124" t="s">
        <v>270</v>
      </c>
      <c r="C516" s="125"/>
      <c r="D516" s="126" t="str">
        <f t="shared" si="104"/>
        <v>Pieza de 2inX4inX1_Pies</v>
      </c>
      <c r="E516" s="127" t="s">
        <v>137</v>
      </c>
      <c r="F516" s="128">
        <v>4</v>
      </c>
      <c r="G516" s="124"/>
      <c r="H516" s="129">
        <v>1.5</v>
      </c>
      <c r="I516" s="129">
        <v>3.5</v>
      </c>
      <c r="J516" s="129">
        <v>10.14</v>
      </c>
      <c r="K516" s="129">
        <f t="shared" si="105"/>
        <v>12</v>
      </c>
      <c r="L516" s="130">
        <f t="shared" si="106"/>
        <v>1</v>
      </c>
      <c r="M516" s="129">
        <v>2</v>
      </c>
      <c r="N516" s="129">
        <v>4</v>
      </c>
      <c r="O516" s="124"/>
      <c r="P516" s="130">
        <f t="shared" si="107"/>
        <v>1</v>
      </c>
      <c r="Q516" s="131">
        <f t="shared" si="108"/>
        <v>2.6666666666666665</v>
      </c>
    </row>
    <row r="517" spans="1:17" ht="16.5">
      <c r="A517" s="436"/>
      <c r="B517" s="124" t="s">
        <v>271</v>
      </c>
      <c r="C517" s="125"/>
      <c r="D517" s="126" t="str">
        <f t="shared" si="104"/>
        <v>Pieza de 2inX4inX2_Pies</v>
      </c>
      <c r="E517" s="127" t="s">
        <v>137</v>
      </c>
      <c r="F517" s="128">
        <v>16</v>
      </c>
      <c r="G517" s="124"/>
      <c r="H517" s="129">
        <v>1.5</v>
      </c>
      <c r="I517" s="129">
        <v>3.5</v>
      </c>
      <c r="J517" s="129">
        <v>14.43</v>
      </c>
      <c r="K517" s="129">
        <f t="shared" si="105"/>
        <v>24</v>
      </c>
      <c r="L517" s="130">
        <f t="shared" si="106"/>
        <v>2</v>
      </c>
      <c r="M517" s="129">
        <v>2</v>
      </c>
      <c r="N517" s="129">
        <v>4</v>
      </c>
      <c r="O517" s="124"/>
      <c r="P517" s="130">
        <f t="shared" si="107"/>
        <v>2</v>
      </c>
      <c r="Q517" s="131">
        <f t="shared" si="108"/>
        <v>21.333333333333332</v>
      </c>
    </row>
    <row r="518" spans="1:17" ht="16.5">
      <c r="A518" s="436"/>
      <c r="B518" s="124" t="s">
        <v>285</v>
      </c>
      <c r="C518" s="125"/>
      <c r="D518" s="126" t="str">
        <f t="shared" si="104"/>
        <v>Pieza de 2inX4inX2_Pies</v>
      </c>
      <c r="E518" s="127" t="s">
        <v>137</v>
      </c>
      <c r="F518" s="128">
        <v>4</v>
      </c>
      <c r="G518" s="124"/>
      <c r="H518" s="129">
        <v>1.5</v>
      </c>
      <c r="I518" s="129">
        <v>3.5</v>
      </c>
      <c r="J518" s="129">
        <v>12.85</v>
      </c>
      <c r="K518" s="129">
        <f t="shared" si="105"/>
        <v>24</v>
      </c>
      <c r="L518" s="130">
        <f t="shared" si="106"/>
        <v>2</v>
      </c>
      <c r="M518" s="129">
        <v>2</v>
      </c>
      <c r="N518" s="129">
        <v>4</v>
      </c>
      <c r="O518" s="124"/>
      <c r="P518" s="130">
        <f t="shared" si="107"/>
        <v>2</v>
      </c>
      <c r="Q518" s="131">
        <f t="shared" si="108"/>
        <v>5.333333333333333</v>
      </c>
    </row>
    <row r="519" spans="1:17" ht="16.5">
      <c r="A519" s="436"/>
      <c r="B519" s="124" t="s">
        <v>286</v>
      </c>
      <c r="C519" s="125"/>
      <c r="D519" s="126" t="str">
        <f t="shared" si="104"/>
        <v>Pieza de 2inX4inX8_Pies</v>
      </c>
      <c r="E519" s="127" t="s">
        <v>137</v>
      </c>
      <c r="F519" s="128">
        <v>4</v>
      </c>
      <c r="G519" s="124"/>
      <c r="H519" s="129">
        <v>1.5</v>
      </c>
      <c r="I519" s="129">
        <v>3.5</v>
      </c>
      <c r="J519" s="129">
        <v>91.28</v>
      </c>
      <c r="K519" s="129">
        <f t="shared" si="105"/>
        <v>96</v>
      </c>
      <c r="L519" s="130">
        <f t="shared" si="106"/>
        <v>8</v>
      </c>
      <c r="M519" s="129">
        <v>2</v>
      </c>
      <c r="N519" s="129">
        <v>4</v>
      </c>
      <c r="O519" s="124"/>
      <c r="P519" s="130">
        <f t="shared" si="107"/>
        <v>8</v>
      </c>
      <c r="Q519" s="131">
        <f t="shared" si="108"/>
        <v>21.333333333333332</v>
      </c>
    </row>
    <row r="520" spans="1:17" ht="16.5">
      <c r="A520" s="436"/>
      <c r="B520" s="124" t="s">
        <v>274</v>
      </c>
      <c r="C520" s="125"/>
      <c r="D520" s="126" t="str">
        <f t="shared" si="104"/>
        <v>Pieza de 2inX4inX2_Pies</v>
      </c>
      <c r="E520" s="127" t="s">
        <v>137</v>
      </c>
      <c r="F520" s="128">
        <v>4</v>
      </c>
      <c r="G520" s="124"/>
      <c r="H520" s="129">
        <v>1.5</v>
      </c>
      <c r="I520" s="129">
        <v>3.5</v>
      </c>
      <c r="J520" s="129">
        <v>12.85</v>
      </c>
      <c r="K520" s="129">
        <f t="shared" si="105"/>
        <v>24</v>
      </c>
      <c r="L520" s="130">
        <f t="shared" si="106"/>
        <v>2</v>
      </c>
      <c r="M520" s="129">
        <v>2</v>
      </c>
      <c r="N520" s="129">
        <v>4</v>
      </c>
      <c r="O520" s="124"/>
      <c r="P520" s="130">
        <f t="shared" si="107"/>
        <v>2</v>
      </c>
      <c r="Q520" s="131">
        <f t="shared" si="108"/>
        <v>5.333333333333333</v>
      </c>
    </row>
    <row r="521" spans="1:17" ht="16.5">
      <c r="A521" s="436"/>
      <c r="B521" s="124" t="s">
        <v>275</v>
      </c>
      <c r="C521" s="125"/>
      <c r="D521" s="126" t="str">
        <f t="shared" si="104"/>
        <v>Pieza de 2inX4inX1_Pies</v>
      </c>
      <c r="E521" s="127" t="s">
        <v>137</v>
      </c>
      <c r="F521" s="128">
        <v>4</v>
      </c>
      <c r="G521" s="124"/>
      <c r="H521" s="129">
        <v>1.5</v>
      </c>
      <c r="I521" s="129">
        <v>3.5</v>
      </c>
      <c r="J521" s="129">
        <v>10.14</v>
      </c>
      <c r="K521" s="129">
        <f t="shared" si="105"/>
        <v>12</v>
      </c>
      <c r="L521" s="130">
        <f t="shared" si="106"/>
        <v>1</v>
      </c>
      <c r="M521" s="129">
        <v>2</v>
      </c>
      <c r="N521" s="129">
        <v>4</v>
      </c>
      <c r="O521" s="124"/>
      <c r="P521" s="130">
        <f t="shared" si="107"/>
        <v>1</v>
      </c>
      <c r="Q521" s="131">
        <f t="shared" si="108"/>
        <v>2.6666666666666665</v>
      </c>
    </row>
    <row r="522" spans="1:17" ht="16.5">
      <c r="A522" s="436"/>
      <c r="B522" s="124" t="s">
        <v>287</v>
      </c>
      <c r="C522" s="125"/>
      <c r="D522" s="126" t="str">
        <f t="shared" si="104"/>
        <v>Pieza de 2inX4inX13_Pies</v>
      </c>
      <c r="E522" s="127" t="s">
        <v>137</v>
      </c>
      <c r="F522" s="128">
        <v>1</v>
      </c>
      <c r="G522" s="124"/>
      <c r="H522" s="129">
        <v>1.5</v>
      </c>
      <c r="I522" s="129">
        <v>3.5</v>
      </c>
      <c r="J522" s="129">
        <v>153</v>
      </c>
      <c r="K522" s="129">
        <f t="shared" si="105"/>
        <v>156</v>
      </c>
      <c r="L522" s="130">
        <f t="shared" si="106"/>
        <v>13</v>
      </c>
      <c r="M522" s="129">
        <v>2</v>
      </c>
      <c r="N522" s="129">
        <v>4</v>
      </c>
      <c r="O522" s="124"/>
      <c r="P522" s="130">
        <f t="shared" si="107"/>
        <v>13</v>
      </c>
      <c r="Q522" s="131">
        <f t="shared" si="108"/>
        <v>8.6666666666666661</v>
      </c>
    </row>
    <row r="523" spans="1:17" ht="17.25" thickBot="1">
      <c r="A523" s="437"/>
      <c r="B523" s="133" t="s">
        <v>288</v>
      </c>
      <c r="C523" s="134"/>
      <c r="D523" s="135" t="str">
        <f t="shared" si="104"/>
        <v>Pieza de 2inX4inX2_Pies</v>
      </c>
      <c r="E523" s="136" t="s">
        <v>137</v>
      </c>
      <c r="F523" s="137">
        <v>8</v>
      </c>
      <c r="G523" s="133"/>
      <c r="H523" s="138">
        <v>1.5</v>
      </c>
      <c r="I523" s="138">
        <v>3.5</v>
      </c>
      <c r="J523" s="138">
        <v>17.100000000000001</v>
      </c>
      <c r="K523" s="138">
        <f t="shared" si="105"/>
        <v>24</v>
      </c>
      <c r="L523" s="139">
        <f t="shared" si="106"/>
        <v>2</v>
      </c>
      <c r="M523" s="138">
        <v>2</v>
      </c>
      <c r="N523" s="138">
        <v>4</v>
      </c>
      <c r="O523" s="133"/>
      <c r="P523" s="139">
        <f t="shared" si="107"/>
        <v>2</v>
      </c>
      <c r="Q523" s="140">
        <f t="shared" si="108"/>
        <v>10.666666666666666</v>
      </c>
    </row>
    <row r="524" spans="1:17" ht="16.5">
      <c r="A524" s="435" t="s">
        <v>33</v>
      </c>
      <c r="B524" s="116" t="s">
        <v>267</v>
      </c>
      <c r="C524" s="117"/>
      <c r="D524" s="118" t="str">
        <f t="shared" si="104"/>
        <v>Pieza de 2inX4inX11_Pies</v>
      </c>
      <c r="E524" s="119" t="s">
        <v>137</v>
      </c>
      <c r="F524" s="120">
        <v>1</v>
      </c>
      <c r="G524" s="116"/>
      <c r="H524" s="121">
        <v>1.5</v>
      </c>
      <c r="I524" s="121">
        <v>3.5</v>
      </c>
      <c r="J524" s="121">
        <v>121.7</v>
      </c>
      <c r="K524" s="121">
        <f t="shared" si="105"/>
        <v>132</v>
      </c>
      <c r="L524" s="122">
        <f t="shared" si="106"/>
        <v>11</v>
      </c>
      <c r="M524" s="121">
        <v>2</v>
      </c>
      <c r="N524" s="121">
        <v>4</v>
      </c>
      <c r="O524" s="116"/>
      <c r="P524" s="122">
        <f t="shared" si="107"/>
        <v>11</v>
      </c>
      <c r="Q524" s="123">
        <f t="shared" si="108"/>
        <v>7.333333333333333</v>
      </c>
    </row>
    <row r="525" spans="1:17" ht="16.5">
      <c r="A525" s="436"/>
      <c r="B525" s="124" t="s">
        <v>268</v>
      </c>
      <c r="C525" s="125"/>
      <c r="D525" s="126" t="str">
        <f t="shared" si="104"/>
        <v>Pieza de 2inX6inX12_Pies</v>
      </c>
      <c r="E525" s="127" t="s">
        <v>137</v>
      </c>
      <c r="F525" s="128">
        <v>2</v>
      </c>
      <c r="G525" s="124"/>
      <c r="H525" s="129">
        <v>1.5</v>
      </c>
      <c r="I525" s="129">
        <v>5.5</v>
      </c>
      <c r="J525" s="129">
        <v>134</v>
      </c>
      <c r="K525" s="129">
        <f t="shared" si="105"/>
        <v>144</v>
      </c>
      <c r="L525" s="130">
        <f t="shared" si="106"/>
        <v>12</v>
      </c>
      <c r="M525" s="129">
        <v>2</v>
      </c>
      <c r="N525" s="129">
        <v>6</v>
      </c>
      <c r="O525" s="124"/>
      <c r="P525" s="130">
        <f t="shared" si="107"/>
        <v>12</v>
      </c>
      <c r="Q525" s="131">
        <f t="shared" si="108"/>
        <v>24</v>
      </c>
    </row>
    <row r="526" spans="1:17" ht="16.5">
      <c r="A526" s="436"/>
      <c r="B526" s="124" t="s">
        <v>289</v>
      </c>
      <c r="C526" s="125"/>
      <c r="D526" s="126" t="str">
        <f t="shared" si="104"/>
        <v>Pieza de 2inX4inX8_Pies</v>
      </c>
      <c r="E526" s="127" t="s">
        <v>137</v>
      </c>
      <c r="F526" s="128">
        <v>4</v>
      </c>
      <c r="G526" s="124"/>
      <c r="H526" s="129">
        <v>1.5</v>
      </c>
      <c r="I526" s="129">
        <v>3.5</v>
      </c>
      <c r="J526" s="129">
        <v>96</v>
      </c>
      <c r="K526" s="129">
        <f t="shared" si="105"/>
        <v>96</v>
      </c>
      <c r="L526" s="130">
        <f t="shared" si="106"/>
        <v>8</v>
      </c>
      <c r="M526" s="129">
        <v>2</v>
      </c>
      <c r="N526" s="129">
        <v>4</v>
      </c>
      <c r="O526" s="124"/>
      <c r="P526" s="130">
        <f t="shared" si="107"/>
        <v>8</v>
      </c>
      <c r="Q526" s="131">
        <f t="shared" si="108"/>
        <v>21.333333333333332</v>
      </c>
    </row>
    <row r="527" spans="1:17" ht="16.5">
      <c r="A527" s="436"/>
      <c r="B527" s="124" t="s">
        <v>290</v>
      </c>
      <c r="C527" s="125"/>
      <c r="D527" s="126" t="str">
        <f t="shared" si="104"/>
        <v>Pieza de 2inX4inX8_Pies</v>
      </c>
      <c r="E527" s="127" t="s">
        <v>137</v>
      </c>
      <c r="F527" s="128">
        <v>7</v>
      </c>
      <c r="G527" s="124"/>
      <c r="H527" s="129">
        <v>1.5</v>
      </c>
      <c r="I527" s="129">
        <v>3.5</v>
      </c>
      <c r="J527" s="129">
        <v>91.28</v>
      </c>
      <c r="K527" s="129">
        <f t="shared" si="105"/>
        <v>96</v>
      </c>
      <c r="L527" s="130">
        <f t="shared" si="106"/>
        <v>8</v>
      </c>
      <c r="M527" s="129">
        <v>2</v>
      </c>
      <c r="N527" s="129">
        <v>4</v>
      </c>
      <c r="O527" s="124"/>
      <c r="P527" s="130">
        <f t="shared" si="107"/>
        <v>8</v>
      </c>
      <c r="Q527" s="131">
        <f t="shared" si="108"/>
        <v>37.333333333333336</v>
      </c>
    </row>
    <row r="528" spans="1:17" ht="16.5">
      <c r="A528" s="436"/>
      <c r="B528" s="124" t="s">
        <v>291</v>
      </c>
      <c r="C528" s="125"/>
      <c r="D528" s="126" t="str">
        <f t="shared" si="104"/>
        <v>Pieza de 2inX4inX2_Pies</v>
      </c>
      <c r="E528" s="127" t="s">
        <v>137</v>
      </c>
      <c r="F528" s="128">
        <v>8</v>
      </c>
      <c r="G528" s="124"/>
      <c r="H528" s="129">
        <v>1.5</v>
      </c>
      <c r="I528" s="129">
        <v>3.5</v>
      </c>
      <c r="J528" s="129">
        <v>12.07</v>
      </c>
      <c r="K528" s="129">
        <f t="shared" si="105"/>
        <v>24</v>
      </c>
      <c r="L528" s="130">
        <f t="shared" si="106"/>
        <v>2</v>
      </c>
      <c r="M528" s="129">
        <v>2</v>
      </c>
      <c r="N528" s="129">
        <v>4</v>
      </c>
      <c r="O528" s="124"/>
      <c r="P528" s="130">
        <f t="shared" si="107"/>
        <v>2</v>
      </c>
      <c r="Q528" s="131">
        <f t="shared" si="108"/>
        <v>10.666666666666666</v>
      </c>
    </row>
    <row r="529" spans="1:17" ht="16.5">
      <c r="A529" s="436"/>
      <c r="B529" s="124" t="s">
        <v>292</v>
      </c>
      <c r="C529" s="125"/>
      <c r="D529" s="126" t="str">
        <f t="shared" si="104"/>
        <v>Pieza de 2inX4inX2_Pies</v>
      </c>
      <c r="E529" s="127" t="s">
        <v>137</v>
      </c>
      <c r="F529" s="128">
        <v>24</v>
      </c>
      <c r="G529" s="124"/>
      <c r="H529" s="129">
        <v>1.5</v>
      </c>
      <c r="I529" s="129">
        <v>3.5</v>
      </c>
      <c r="J529" s="129">
        <v>14.43</v>
      </c>
      <c r="K529" s="129">
        <f t="shared" si="105"/>
        <v>24</v>
      </c>
      <c r="L529" s="130">
        <f t="shared" si="106"/>
        <v>2</v>
      </c>
      <c r="M529" s="129">
        <v>2</v>
      </c>
      <c r="N529" s="129">
        <v>4</v>
      </c>
      <c r="O529" s="124"/>
      <c r="P529" s="130">
        <f t="shared" si="107"/>
        <v>2</v>
      </c>
      <c r="Q529" s="131">
        <f t="shared" si="108"/>
        <v>32</v>
      </c>
    </row>
    <row r="530" spans="1:17" ht="16.5">
      <c r="A530" s="436"/>
      <c r="B530" s="124" t="s">
        <v>293</v>
      </c>
      <c r="C530" s="125"/>
      <c r="D530" s="126" t="str">
        <f t="shared" si="104"/>
        <v>Pieza de 2inX4inX11_Pies</v>
      </c>
      <c r="E530" s="127" t="s">
        <v>137</v>
      </c>
      <c r="F530" s="128">
        <v>1</v>
      </c>
      <c r="G530" s="124"/>
      <c r="H530" s="129">
        <v>1.5</v>
      </c>
      <c r="I530" s="129">
        <v>3.5</v>
      </c>
      <c r="J530" s="129">
        <v>124.5</v>
      </c>
      <c r="K530" s="129">
        <f t="shared" si="105"/>
        <v>132</v>
      </c>
      <c r="L530" s="130">
        <f t="shared" si="106"/>
        <v>11</v>
      </c>
      <c r="M530" s="129">
        <v>2</v>
      </c>
      <c r="N530" s="129">
        <v>4</v>
      </c>
      <c r="O530" s="124"/>
      <c r="P530" s="130">
        <f t="shared" si="107"/>
        <v>11</v>
      </c>
      <c r="Q530" s="131">
        <f t="shared" si="108"/>
        <v>7.333333333333333</v>
      </c>
    </row>
    <row r="531" spans="1:17" ht="16.5">
      <c r="A531" s="436"/>
      <c r="B531" s="124" t="s">
        <v>294</v>
      </c>
      <c r="C531" s="125"/>
      <c r="D531" s="126" t="str">
        <f t="shared" si="104"/>
        <v>Pieza de 2inX4inX2_Pies</v>
      </c>
      <c r="E531" s="127" t="s">
        <v>137</v>
      </c>
      <c r="F531" s="128">
        <v>2</v>
      </c>
      <c r="G531" s="124"/>
      <c r="H531" s="129">
        <v>1.5</v>
      </c>
      <c r="I531" s="129">
        <v>3.5</v>
      </c>
      <c r="J531" s="129">
        <v>17.100000000000001</v>
      </c>
      <c r="K531" s="129">
        <f t="shared" si="105"/>
        <v>24</v>
      </c>
      <c r="L531" s="130">
        <f t="shared" si="106"/>
        <v>2</v>
      </c>
      <c r="M531" s="129">
        <v>2</v>
      </c>
      <c r="N531" s="129">
        <v>4</v>
      </c>
      <c r="O531" s="124"/>
      <c r="P531" s="130">
        <f t="shared" si="107"/>
        <v>2</v>
      </c>
      <c r="Q531" s="131">
        <f t="shared" si="108"/>
        <v>2.6666666666666665</v>
      </c>
    </row>
    <row r="532" spans="1:17" ht="16.5">
      <c r="A532" s="436"/>
      <c r="B532" s="124" t="s">
        <v>295</v>
      </c>
      <c r="C532" s="125"/>
      <c r="D532" s="126" t="str">
        <f t="shared" si="104"/>
        <v>Pieza de 2inX4inX2_Pies</v>
      </c>
      <c r="E532" s="127" t="s">
        <v>137</v>
      </c>
      <c r="F532" s="128">
        <v>1</v>
      </c>
      <c r="G532" s="124"/>
      <c r="H532" s="129">
        <v>1.5</v>
      </c>
      <c r="I532" s="129">
        <v>3.5</v>
      </c>
      <c r="J532" s="129">
        <v>12.57</v>
      </c>
      <c r="K532" s="129">
        <f t="shared" si="105"/>
        <v>24</v>
      </c>
      <c r="L532" s="130">
        <f t="shared" si="106"/>
        <v>2</v>
      </c>
      <c r="M532" s="129">
        <v>2</v>
      </c>
      <c r="N532" s="129">
        <v>4</v>
      </c>
      <c r="O532" s="124"/>
      <c r="P532" s="130">
        <f t="shared" si="107"/>
        <v>2</v>
      </c>
      <c r="Q532" s="131">
        <f t="shared" si="108"/>
        <v>1.3333333333333333</v>
      </c>
    </row>
    <row r="533" spans="1:17" ht="16.5">
      <c r="A533" s="436"/>
      <c r="B533" s="124" t="s">
        <v>296</v>
      </c>
      <c r="C533" s="125"/>
      <c r="D533" s="126" t="str">
        <f t="shared" si="104"/>
        <v>Pieza de 2inX4inX1_Pies</v>
      </c>
      <c r="E533" s="127" t="s">
        <v>137</v>
      </c>
      <c r="F533" s="128">
        <v>1</v>
      </c>
      <c r="G533" s="124"/>
      <c r="H533" s="129">
        <v>1.5</v>
      </c>
      <c r="I533" s="129">
        <v>3.5</v>
      </c>
      <c r="J533" s="129">
        <v>7.6</v>
      </c>
      <c r="K533" s="129">
        <f t="shared" si="105"/>
        <v>12</v>
      </c>
      <c r="L533" s="130">
        <f t="shared" si="106"/>
        <v>1</v>
      </c>
      <c r="M533" s="129">
        <v>2</v>
      </c>
      <c r="N533" s="129">
        <v>4</v>
      </c>
      <c r="O533" s="124"/>
      <c r="P533" s="130">
        <f t="shared" si="107"/>
        <v>1</v>
      </c>
      <c r="Q533" s="131">
        <f t="shared" si="108"/>
        <v>0.66666666666666663</v>
      </c>
    </row>
    <row r="534" spans="1:17" ht="17.25" thickBot="1">
      <c r="A534" s="437"/>
      <c r="B534" s="133" t="s">
        <v>297</v>
      </c>
      <c r="C534" s="134"/>
      <c r="D534" s="135" t="str">
        <f t="shared" si="104"/>
        <v>Pieza de 2inX4inX1_Pies</v>
      </c>
      <c r="E534" s="136" t="s">
        <v>137</v>
      </c>
      <c r="F534" s="137">
        <v>1</v>
      </c>
      <c r="G534" s="133"/>
      <c r="H534" s="138">
        <v>1.5</v>
      </c>
      <c r="I534" s="138">
        <v>3.5</v>
      </c>
      <c r="J534" s="138">
        <v>2.7</v>
      </c>
      <c r="K534" s="138">
        <f t="shared" si="105"/>
        <v>12</v>
      </c>
      <c r="L534" s="139">
        <f t="shared" si="106"/>
        <v>1</v>
      </c>
      <c r="M534" s="138">
        <v>2</v>
      </c>
      <c r="N534" s="138">
        <v>4</v>
      </c>
      <c r="O534" s="133"/>
      <c r="P534" s="139">
        <f t="shared" si="107"/>
        <v>1</v>
      </c>
      <c r="Q534" s="140">
        <f t="shared" si="108"/>
        <v>0.66666666666666663</v>
      </c>
    </row>
    <row r="535" spans="1:17" ht="16.5">
      <c r="A535" s="435" t="s">
        <v>34</v>
      </c>
      <c r="B535" s="116" t="s">
        <v>267</v>
      </c>
      <c r="C535" s="117"/>
      <c r="D535" s="118" t="str">
        <f t="shared" si="104"/>
        <v>Pieza de 2inX4inX11_Pies</v>
      </c>
      <c r="E535" s="119" t="s">
        <v>137</v>
      </c>
      <c r="F535" s="120">
        <v>1</v>
      </c>
      <c r="G535" s="116"/>
      <c r="H535" s="121">
        <v>1.5</v>
      </c>
      <c r="I535" s="121">
        <v>3.5</v>
      </c>
      <c r="J535" s="121">
        <v>121.7</v>
      </c>
      <c r="K535" s="121">
        <f t="shared" si="105"/>
        <v>132</v>
      </c>
      <c r="L535" s="122">
        <f t="shared" si="106"/>
        <v>11</v>
      </c>
      <c r="M535" s="121">
        <v>2</v>
      </c>
      <c r="N535" s="121">
        <v>4</v>
      </c>
      <c r="O535" s="116"/>
      <c r="P535" s="122">
        <f t="shared" si="107"/>
        <v>11</v>
      </c>
      <c r="Q535" s="123">
        <f t="shared" si="108"/>
        <v>7.333333333333333</v>
      </c>
    </row>
    <row r="536" spans="1:17" ht="16.5">
      <c r="A536" s="436"/>
      <c r="B536" s="124" t="s">
        <v>268</v>
      </c>
      <c r="C536" s="125"/>
      <c r="D536" s="126" t="str">
        <f t="shared" si="104"/>
        <v>Pieza de 2inX6inX12_Pies</v>
      </c>
      <c r="E536" s="127" t="s">
        <v>137</v>
      </c>
      <c r="F536" s="128">
        <v>2</v>
      </c>
      <c r="G536" s="124"/>
      <c r="H536" s="129">
        <v>1.5</v>
      </c>
      <c r="I536" s="129">
        <v>5.5</v>
      </c>
      <c r="J536" s="129">
        <v>134</v>
      </c>
      <c r="K536" s="129">
        <f t="shared" si="105"/>
        <v>144</v>
      </c>
      <c r="L536" s="130">
        <f t="shared" si="106"/>
        <v>12</v>
      </c>
      <c r="M536" s="129">
        <v>2</v>
      </c>
      <c r="N536" s="129">
        <v>6</v>
      </c>
      <c r="O536" s="124"/>
      <c r="P536" s="130">
        <f t="shared" si="107"/>
        <v>12</v>
      </c>
      <c r="Q536" s="131">
        <f t="shared" si="108"/>
        <v>24</v>
      </c>
    </row>
    <row r="537" spans="1:17" ht="16.5">
      <c r="A537" s="436"/>
      <c r="B537" s="124" t="s">
        <v>298</v>
      </c>
      <c r="C537" s="125"/>
      <c r="D537" s="126" t="str">
        <f t="shared" si="104"/>
        <v>Pieza de 2inX4inX8_Pies</v>
      </c>
      <c r="E537" s="127" t="s">
        <v>137</v>
      </c>
      <c r="F537" s="128">
        <v>4</v>
      </c>
      <c r="G537" s="124"/>
      <c r="H537" s="129">
        <v>1.5</v>
      </c>
      <c r="I537" s="129">
        <v>3.5</v>
      </c>
      <c r="J537" s="129">
        <v>96</v>
      </c>
      <c r="K537" s="129">
        <f t="shared" si="105"/>
        <v>96</v>
      </c>
      <c r="L537" s="130">
        <f t="shared" si="106"/>
        <v>8</v>
      </c>
      <c r="M537" s="129">
        <v>2</v>
      </c>
      <c r="N537" s="129">
        <v>4</v>
      </c>
      <c r="O537" s="124"/>
      <c r="P537" s="130">
        <f t="shared" si="107"/>
        <v>8</v>
      </c>
      <c r="Q537" s="131">
        <f t="shared" si="108"/>
        <v>21.333333333333332</v>
      </c>
    </row>
    <row r="538" spans="1:17" ht="16.5">
      <c r="A538" s="436"/>
      <c r="B538" s="124" t="s">
        <v>299</v>
      </c>
      <c r="C538" s="125"/>
      <c r="D538" s="126" t="str">
        <f t="shared" si="104"/>
        <v>Pieza de 2inX4inX8_Pies</v>
      </c>
      <c r="E538" s="127" t="s">
        <v>137</v>
      </c>
      <c r="F538" s="128">
        <v>2</v>
      </c>
      <c r="G538" s="124"/>
      <c r="H538" s="129">
        <v>1.5</v>
      </c>
      <c r="I538" s="129">
        <v>3.5</v>
      </c>
      <c r="J538" s="129">
        <v>91.28</v>
      </c>
      <c r="K538" s="129">
        <f t="shared" si="105"/>
        <v>96</v>
      </c>
      <c r="L538" s="130">
        <f t="shared" si="106"/>
        <v>8</v>
      </c>
      <c r="M538" s="129">
        <v>2</v>
      </c>
      <c r="N538" s="129">
        <v>4</v>
      </c>
      <c r="O538" s="124"/>
      <c r="P538" s="130">
        <f t="shared" si="107"/>
        <v>8</v>
      </c>
      <c r="Q538" s="131">
        <f t="shared" si="108"/>
        <v>10.666666666666666</v>
      </c>
    </row>
    <row r="539" spans="1:17" ht="16.5">
      <c r="A539" s="436"/>
      <c r="B539" s="124" t="s">
        <v>270</v>
      </c>
      <c r="C539" s="125"/>
      <c r="D539" s="126" t="str">
        <f t="shared" si="104"/>
        <v>Pieza de 2inX4inX2_Pies</v>
      </c>
      <c r="E539" s="127" t="s">
        <v>137</v>
      </c>
      <c r="F539" s="128">
        <v>4</v>
      </c>
      <c r="G539" s="124"/>
      <c r="H539" s="129">
        <v>1.5</v>
      </c>
      <c r="I539" s="129">
        <v>3.5</v>
      </c>
      <c r="J539" s="129">
        <v>12.06</v>
      </c>
      <c r="K539" s="129">
        <f t="shared" si="105"/>
        <v>24</v>
      </c>
      <c r="L539" s="130">
        <f t="shared" si="106"/>
        <v>2</v>
      </c>
      <c r="M539" s="129">
        <v>2</v>
      </c>
      <c r="N539" s="129">
        <v>4</v>
      </c>
      <c r="O539" s="124"/>
      <c r="P539" s="130">
        <f t="shared" si="107"/>
        <v>2</v>
      </c>
      <c r="Q539" s="131">
        <f t="shared" si="108"/>
        <v>5.333333333333333</v>
      </c>
    </row>
    <row r="540" spans="1:17" ht="16.5">
      <c r="A540" s="436"/>
      <c r="B540" s="124" t="s">
        <v>271</v>
      </c>
      <c r="C540" s="125"/>
      <c r="D540" s="126" t="str">
        <f t="shared" si="104"/>
        <v>Pieza de 2inX4inX2_Pies</v>
      </c>
      <c r="E540" s="127" t="s">
        <v>137</v>
      </c>
      <c r="F540" s="128">
        <v>4</v>
      </c>
      <c r="G540" s="124"/>
      <c r="H540" s="129">
        <v>1.5</v>
      </c>
      <c r="I540" s="129">
        <v>3.5</v>
      </c>
      <c r="J540" s="129">
        <v>12.85</v>
      </c>
      <c r="K540" s="129">
        <f t="shared" si="105"/>
        <v>24</v>
      </c>
      <c r="L540" s="130">
        <f t="shared" si="106"/>
        <v>2</v>
      </c>
      <c r="M540" s="129">
        <v>2</v>
      </c>
      <c r="N540" s="129">
        <v>4</v>
      </c>
      <c r="O540" s="124"/>
      <c r="P540" s="130">
        <f t="shared" si="107"/>
        <v>2</v>
      </c>
      <c r="Q540" s="131">
        <f t="shared" si="108"/>
        <v>5.333333333333333</v>
      </c>
    </row>
    <row r="541" spans="1:17" ht="16.5">
      <c r="A541" s="436"/>
      <c r="B541" s="124" t="s">
        <v>300</v>
      </c>
      <c r="C541" s="125"/>
      <c r="D541" s="126" t="str">
        <f t="shared" si="104"/>
        <v>Pieza de 2inX4inX8_Pies</v>
      </c>
      <c r="E541" s="127" t="s">
        <v>137</v>
      </c>
      <c r="F541" s="128">
        <v>2</v>
      </c>
      <c r="G541" s="124"/>
      <c r="H541" s="129">
        <v>1.5</v>
      </c>
      <c r="I541" s="129">
        <v>3.5</v>
      </c>
      <c r="J541" s="129">
        <v>91.28</v>
      </c>
      <c r="K541" s="129">
        <f t="shared" si="105"/>
        <v>96</v>
      </c>
      <c r="L541" s="130">
        <f t="shared" si="106"/>
        <v>8</v>
      </c>
      <c r="M541" s="129">
        <v>2</v>
      </c>
      <c r="N541" s="129">
        <v>4</v>
      </c>
      <c r="O541" s="124"/>
      <c r="P541" s="130">
        <f t="shared" si="107"/>
        <v>8</v>
      </c>
      <c r="Q541" s="131">
        <f t="shared" si="108"/>
        <v>10.666666666666666</v>
      </c>
    </row>
    <row r="542" spans="1:17" ht="16.5">
      <c r="A542" s="436"/>
      <c r="B542" s="124" t="s">
        <v>301</v>
      </c>
      <c r="C542" s="125"/>
      <c r="D542" s="126" t="str">
        <f t="shared" si="104"/>
        <v>Pieza de 2inX4inX4_Pies</v>
      </c>
      <c r="E542" s="127" t="s">
        <v>137</v>
      </c>
      <c r="F542" s="128">
        <v>3</v>
      </c>
      <c r="G542" s="124"/>
      <c r="H542" s="129">
        <v>1.5</v>
      </c>
      <c r="I542" s="129">
        <v>3.5</v>
      </c>
      <c r="J542" s="129">
        <v>44.1</v>
      </c>
      <c r="K542" s="129">
        <f t="shared" si="105"/>
        <v>48</v>
      </c>
      <c r="L542" s="130">
        <f t="shared" si="106"/>
        <v>4</v>
      </c>
      <c r="M542" s="129">
        <v>2</v>
      </c>
      <c r="N542" s="129">
        <v>4</v>
      </c>
      <c r="O542" s="124"/>
      <c r="P542" s="130">
        <f t="shared" si="107"/>
        <v>4</v>
      </c>
      <c r="Q542" s="131">
        <f t="shared" si="108"/>
        <v>8</v>
      </c>
    </row>
    <row r="543" spans="1:17" ht="16.5">
      <c r="A543" s="436"/>
      <c r="B543" s="124" t="s">
        <v>302</v>
      </c>
      <c r="C543" s="125"/>
      <c r="D543" s="126" t="str">
        <f t="shared" si="104"/>
        <v>Pieza de 2inX4inX2_Pies</v>
      </c>
      <c r="E543" s="127" t="s">
        <v>137</v>
      </c>
      <c r="F543" s="128">
        <v>8</v>
      </c>
      <c r="G543" s="124"/>
      <c r="H543" s="129">
        <v>1.5</v>
      </c>
      <c r="I543" s="129">
        <v>3.5</v>
      </c>
      <c r="J543" s="129">
        <v>14.43</v>
      </c>
      <c r="K543" s="129">
        <f t="shared" si="105"/>
        <v>24</v>
      </c>
      <c r="L543" s="130">
        <f t="shared" si="106"/>
        <v>2</v>
      </c>
      <c r="M543" s="129">
        <v>2</v>
      </c>
      <c r="N543" s="129">
        <v>4</v>
      </c>
      <c r="O543" s="124"/>
      <c r="P543" s="130">
        <f t="shared" si="107"/>
        <v>2</v>
      </c>
      <c r="Q543" s="131">
        <f t="shared" si="108"/>
        <v>10.666666666666666</v>
      </c>
    </row>
    <row r="544" spans="1:17" ht="16.5">
      <c r="A544" s="436"/>
      <c r="B544" s="124" t="s">
        <v>303</v>
      </c>
      <c r="C544" s="125"/>
      <c r="D544" s="126" t="str">
        <f t="shared" si="104"/>
        <v>Pieza de 2inX4inX6_Pies</v>
      </c>
      <c r="E544" s="127" t="s">
        <v>137</v>
      </c>
      <c r="F544" s="128">
        <v>2</v>
      </c>
      <c r="G544" s="124"/>
      <c r="H544" s="129">
        <v>1.5</v>
      </c>
      <c r="I544" s="129">
        <v>3.5</v>
      </c>
      <c r="J544" s="129">
        <v>62.43</v>
      </c>
      <c r="K544" s="129">
        <f t="shared" si="105"/>
        <v>72</v>
      </c>
      <c r="L544" s="130">
        <f t="shared" si="106"/>
        <v>6</v>
      </c>
      <c r="M544" s="129">
        <v>2</v>
      </c>
      <c r="N544" s="129">
        <v>4</v>
      </c>
      <c r="O544" s="124"/>
      <c r="P544" s="130">
        <f t="shared" si="107"/>
        <v>6</v>
      </c>
      <c r="Q544" s="131">
        <f t="shared" si="108"/>
        <v>8</v>
      </c>
    </row>
    <row r="545" spans="1:17" ht="16.5">
      <c r="A545" s="436"/>
      <c r="B545" s="124" t="s">
        <v>304</v>
      </c>
      <c r="C545" s="125"/>
      <c r="D545" s="126" t="str">
        <f t="shared" si="104"/>
        <v>Pieza de 2inX4inX8_Pies</v>
      </c>
      <c r="E545" s="127" t="s">
        <v>137</v>
      </c>
      <c r="F545" s="128">
        <v>2</v>
      </c>
      <c r="G545" s="124"/>
      <c r="H545" s="129">
        <v>1.5</v>
      </c>
      <c r="I545" s="129">
        <v>3.5</v>
      </c>
      <c r="J545" s="129">
        <v>91.28</v>
      </c>
      <c r="K545" s="129">
        <f t="shared" si="105"/>
        <v>96</v>
      </c>
      <c r="L545" s="130">
        <f t="shared" si="106"/>
        <v>8</v>
      </c>
      <c r="M545" s="129">
        <v>2</v>
      </c>
      <c r="N545" s="129">
        <v>4</v>
      </c>
      <c r="O545" s="124"/>
      <c r="P545" s="130">
        <f t="shared" si="107"/>
        <v>8</v>
      </c>
      <c r="Q545" s="131">
        <f t="shared" si="108"/>
        <v>10.666666666666666</v>
      </c>
    </row>
    <row r="546" spans="1:17" ht="16.5">
      <c r="A546" s="436"/>
      <c r="B546" s="124" t="s">
        <v>305</v>
      </c>
      <c r="C546" s="125"/>
      <c r="D546" s="126" t="str">
        <f t="shared" si="104"/>
        <v>Pieza de 2inX4inX2_Pies</v>
      </c>
      <c r="E546" s="127" t="s">
        <v>137</v>
      </c>
      <c r="F546" s="128">
        <v>4</v>
      </c>
      <c r="G546" s="124"/>
      <c r="H546" s="129">
        <v>1.5</v>
      </c>
      <c r="I546" s="129">
        <v>3.5</v>
      </c>
      <c r="J546" s="129">
        <v>12.85</v>
      </c>
      <c r="K546" s="129">
        <f t="shared" si="105"/>
        <v>24</v>
      </c>
      <c r="L546" s="130">
        <f t="shared" si="106"/>
        <v>2</v>
      </c>
      <c r="M546" s="129">
        <v>2</v>
      </c>
      <c r="N546" s="129">
        <v>4</v>
      </c>
      <c r="O546" s="124"/>
      <c r="P546" s="130">
        <f t="shared" si="107"/>
        <v>2</v>
      </c>
      <c r="Q546" s="131">
        <f t="shared" si="108"/>
        <v>5.333333333333333</v>
      </c>
    </row>
    <row r="547" spans="1:17" ht="16.5">
      <c r="A547" s="436"/>
      <c r="B547" s="124" t="s">
        <v>306</v>
      </c>
      <c r="C547" s="125"/>
      <c r="D547" s="126" t="str">
        <f t="shared" si="104"/>
        <v>Pieza de 2inX4inX2_Pies</v>
      </c>
      <c r="E547" s="127" t="s">
        <v>137</v>
      </c>
      <c r="F547" s="128">
        <v>4</v>
      </c>
      <c r="G547" s="124"/>
      <c r="H547" s="129">
        <v>1.5</v>
      </c>
      <c r="I547" s="129">
        <v>3.5</v>
      </c>
      <c r="J547" s="129">
        <v>12.1</v>
      </c>
      <c r="K547" s="129">
        <f t="shared" si="105"/>
        <v>24</v>
      </c>
      <c r="L547" s="130">
        <f t="shared" si="106"/>
        <v>2</v>
      </c>
      <c r="M547" s="129">
        <v>2</v>
      </c>
      <c r="N547" s="129">
        <v>4</v>
      </c>
      <c r="O547" s="124"/>
      <c r="P547" s="130">
        <f t="shared" si="107"/>
        <v>2</v>
      </c>
      <c r="Q547" s="131">
        <f t="shared" si="108"/>
        <v>5.333333333333333</v>
      </c>
    </row>
    <row r="548" spans="1:17" ht="16.5">
      <c r="A548" s="436"/>
      <c r="B548" s="124" t="s">
        <v>293</v>
      </c>
      <c r="C548" s="125"/>
      <c r="D548" s="126" t="str">
        <f t="shared" si="104"/>
        <v>Pieza de 2inX4inX11_Pies</v>
      </c>
      <c r="E548" s="127" t="s">
        <v>137</v>
      </c>
      <c r="F548" s="128">
        <v>1</v>
      </c>
      <c r="G548" s="124"/>
      <c r="H548" s="129">
        <v>1.5</v>
      </c>
      <c r="I548" s="129">
        <v>3.5</v>
      </c>
      <c r="J548" s="129">
        <v>124.5</v>
      </c>
      <c r="K548" s="129">
        <f t="shared" si="105"/>
        <v>132</v>
      </c>
      <c r="L548" s="130">
        <f t="shared" si="106"/>
        <v>11</v>
      </c>
      <c r="M548" s="129">
        <v>2</v>
      </c>
      <c r="N548" s="129">
        <v>4</v>
      </c>
      <c r="O548" s="124"/>
      <c r="P548" s="130">
        <f t="shared" si="107"/>
        <v>11</v>
      </c>
      <c r="Q548" s="131">
        <f t="shared" si="108"/>
        <v>7.333333333333333</v>
      </c>
    </row>
    <row r="549" spans="1:17" ht="16.5">
      <c r="A549" s="436"/>
      <c r="B549" s="124" t="s">
        <v>294</v>
      </c>
      <c r="C549" s="125"/>
      <c r="D549" s="126" t="str">
        <f t="shared" si="104"/>
        <v>Pieza de 2inX4inX2_Pies</v>
      </c>
      <c r="E549" s="127" t="s">
        <v>137</v>
      </c>
      <c r="F549" s="128">
        <v>2</v>
      </c>
      <c r="G549" s="124"/>
      <c r="H549" s="129">
        <v>1.5</v>
      </c>
      <c r="I549" s="129">
        <v>3.5</v>
      </c>
      <c r="J549" s="129">
        <v>17.100000000000001</v>
      </c>
      <c r="K549" s="129">
        <f t="shared" si="105"/>
        <v>24</v>
      </c>
      <c r="L549" s="130">
        <f t="shared" si="106"/>
        <v>2</v>
      </c>
      <c r="M549" s="129">
        <v>2</v>
      </c>
      <c r="N549" s="129">
        <v>4</v>
      </c>
      <c r="O549" s="124"/>
      <c r="P549" s="130">
        <f t="shared" si="107"/>
        <v>2</v>
      </c>
      <c r="Q549" s="131">
        <f t="shared" si="108"/>
        <v>2.6666666666666665</v>
      </c>
    </row>
    <row r="550" spans="1:17" ht="16.5">
      <c r="A550" s="436"/>
      <c r="B550" s="124" t="s">
        <v>295</v>
      </c>
      <c r="C550" s="125"/>
      <c r="D550" s="126" t="str">
        <f t="shared" si="104"/>
        <v>Pieza de 2inX4inX2_Pies</v>
      </c>
      <c r="E550" s="127" t="s">
        <v>137</v>
      </c>
      <c r="F550" s="128">
        <v>1</v>
      </c>
      <c r="G550" s="124"/>
      <c r="H550" s="129">
        <v>1.5</v>
      </c>
      <c r="I550" s="129">
        <v>3.5</v>
      </c>
      <c r="J550" s="129">
        <v>12.57</v>
      </c>
      <c r="K550" s="129">
        <f t="shared" si="105"/>
        <v>24</v>
      </c>
      <c r="L550" s="130">
        <f t="shared" si="106"/>
        <v>2</v>
      </c>
      <c r="M550" s="129">
        <v>2</v>
      </c>
      <c r="N550" s="129">
        <v>4</v>
      </c>
      <c r="O550" s="124"/>
      <c r="P550" s="130">
        <f t="shared" si="107"/>
        <v>2</v>
      </c>
      <c r="Q550" s="131">
        <f t="shared" si="108"/>
        <v>1.3333333333333333</v>
      </c>
    </row>
    <row r="551" spans="1:17" ht="16.5">
      <c r="A551" s="436"/>
      <c r="B551" s="124" t="s">
        <v>296</v>
      </c>
      <c r="C551" s="125"/>
      <c r="D551" s="126" t="str">
        <f t="shared" si="104"/>
        <v>Pieza de 2inX4inX1_Pies</v>
      </c>
      <c r="E551" s="127" t="s">
        <v>137</v>
      </c>
      <c r="F551" s="128">
        <v>1</v>
      </c>
      <c r="G551" s="124"/>
      <c r="H551" s="129">
        <v>1.5</v>
      </c>
      <c r="I551" s="129">
        <v>3.5</v>
      </c>
      <c r="J551" s="129">
        <v>7.6</v>
      </c>
      <c r="K551" s="129">
        <f t="shared" si="105"/>
        <v>12</v>
      </c>
      <c r="L551" s="130">
        <f t="shared" si="106"/>
        <v>1</v>
      </c>
      <c r="M551" s="129">
        <v>2</v>
      </c>
      <c r="N551" s="129">
        <v>4</v>
      </c>
      <c r="O551" s="124"/>
      <c r="P551" s="130">
        <f t="shared" si="107"/>
        <v>1</v>
      </c>
      <c r="Q551" s="131">
        <f t="shared" si="108"/>
        <v>0.66666666666666663</v>
      </c>
    </row>
    <row r="552" spans="1:17" ht="17.25" thickBot="1">
      <c r="A552" s="437"/>
      <c r="B552" s="133" t="s">
        <v>297</v>
      </c>
      <c r="C552" s="134"/>
      <c r="D552" s="135" t="str">
        <f t="shared" si="104"/>
        <v>Pieza de 2inX4inX1_Pies</v>
      </c>
      <c r="E552" s="136" t="s">
        <v>137</v>
      </c>
      <c r="F552" s="137">
        <v>1</v>
      </c>
      <c r="G552" s="133"/>
      <c r="H552" s="138">
        <v>1.5</v>
      </c>
      <c r="I552" s="138">
        <v>3.5</v>
      </c>
      <c r="J552" s="138">
        <v>2.7</v>
      </c>
      <c r="K552" s="138">
        <f t="shared" si="105"/>
        <v>12</v>
      </c>
      <c r="L552" s="139">
        <f t="shared" si="106"/>
        <v>1</v>
      </c>
      <c r="M552" s="138">
        <v>2</v>
      </c>
      <c r="N552" s="138">
        <v>4</v>
      </c>
      <c r="O552" s="133"/>
      <c r="P552" s="139">
        <f t="shared" si="107"/>
        <v>1</v>
      </c>
      <c r="Q552" s="140">
        <f t="shared" si="108"/>
        <v>0.66666666666666663</v>
      </c>
    </row>
    <row r="553" spans="1:17" ht="16.5" thickBot="1">
      <c r="A553" s="438" t="s">
        <v>142</v>
      </c>
      <c r="B553" s="439"/>
      <c r="C553" s="439"/>
      <c r="D553" s="439"/>
      <c r="E553" s="439"/>
      <c r="F553" s="440"/>
      <c r="G553" s="441"/>
      <c r="H553" s="442"/>
      <c r="I553" s="442"/>
      <c r="J553" s="442"/>
      <c r="K553" s="442"/>
      <c r="L553" s="443"/>
      <c r="M553" s="441"/>
      <c r="N553" s="442"/>
      <c r="O553" s="442"/>
      <c r="P553" s="443"/>
      <c r="Q553" s="141">
        <f>+SUM(Q554)</f>
        <v>120</v>
      </c>
    </row>
    <row r="554" spans="1:17" ht="17.25" thickBot="1">
      <c r="A554" s="142"/>
      <c r="B554" s="142" t="s">
        <v>307</v>
      </c>
      <c r="C554" s="143"/>
      <c r="D554" s="144" t="str">
        <f>+IF(_xlfn.NUMBERVALUE(O554)=0,CONCATENATE("Pieza de ",M554,"inX",N554,"inX",P554,"_Pies"),CONCATENATE("Rollizo de ",O554,"''ØX",P554,"_Pies"))</f>
        <v>Pieza de 2inX6inX15_Pies</v>
      </c>
      <c r="E554" s="145" t="s">
        <v>137</v>
      </c>
      <c r="F554" s="146">
        <v>8</v>
      </c>
      <c r="G554" s="142"/>
      <c r="H554" s="147">
        <v>1.5</v>
      </c>
      <c r="I554" s="147">
        <v>5.5</v>
      </c>
      <c r="J554" s="147">
        <v>171.25</v>
      </c>
      <c r="K554" s="147">
        <f>+L554*12</f>
        <v>180</v>
      </c>
      <c r="L554" s="148">
        <f>ROUNDUP(J554/12,0)</f>
        <v>15</v>
      </c>
      <c r="M554" s="147">
        <v>2</v>
      </c>
      <c r="N554" s="147">
        <v>6</v>
      </c>
      <c r="O554" s="142"/>
      <c r="P554" s="148">
        <f>+L554</f>
        <v>15</v>
      </c>
      <c r="Q554" s="149">
        <f>F554*M554*N554*P554/12</f>
        <v>120</v>
      </c>
    </row>
    <row r="555" spans="1:17" ht="16.5" thickBot="1">
      <c r="A555" s="444" t="s">
        <v>145</v>
      </c>
      <c r="B555" s="445"/>
      <c r="C555" s="445"/>
      <c r="D555" s="445"/>
      <c r="E555" s="445"/>
      <c r="F555" s="446"/>
      <c r="G555" s="447"/>
      <c r="H555" s="448"/>
      <c r="I555" s="448"/>
      <c r="J555" s="448"/>
      <c r="K555" s="448"/>
      <c r="L555" s="449"/>
      <c r="M555" s="447"/>
      <c r="N555" s="448"/>
      <c r="O555" s="448"/>
      <c r="P555" s="449"/>
      <c r="Q555" s="115">
        <f>+SUM(Q556:Q557)</f>
        <v>393.75</v>
      </c>
    </row>
    <row r="556" spans="1:17" ht="16.5">
      <c r="A556" s="453"/>
      <c r="B556" s="116" t="s">
        <v>308</v>
      </c>
      <c r="C556" s="117"/>
      <c r="D556" s="118" t="str">
        <f>+IF(_xlfn.NUMBERVALUE(O556)=0,CONCATENATE("Pieza de ",M556,"inX",N556,"inX",P556,"_Pies"),CONCATENATE("Rollizo de ",O556,"''ØX",P556,"_Pies"))</f>
        <v>Pieza de 1,25inX3,5inX5_Pies</v>
      </c>
      <c r="E556" s="119" t="s">
        <v>309</v>
      </c>
      <c r="F556" s="120">
        <v>120</v>
      </c>
      <c r="G556" s="116"/>
      <c r="H556" s="121">
        <v>1</v>
      </c>
      <c r="I556" s="121">
        <v>3</v>
      </c>
      <c r="J556" s="121">
        <v>53.67</v>
      </c>
      <c r="K556" s="121">
        <f>+L556*12</f>
        <v>60</v>
      </c>
      <c r="L556" s="122">
        <f>ROUNDUP(J556/12,0)</f>
        <v>5</v>
      </c>
      <c r="M556" s="121">
        <v>1.25</v>
      </c>
      <c r="N556" s="121">
        <v>3.5</v>
      </c>
      <c r="O556" s="116"/>
      <c r="P556" s="122">
        <f>+L556</f>
        <v>5</v>
      </c>
      <c r="Q556" s="123">
        <f>F556*M556*N556*P556/12</f>
        <v>218.75</v>
      </c>
    </row>
    <row r="557" spans="1:17" ht="17.25" thickBot="1">
      <c r="A557" s="454"/>
      <c r="B557" s="133" t="s">
        <v>310</v>
      </c>
      <c r="C557" s="134"/>
      <c r="D557" s="135" t="str">
        <f>+IF(_xlfn.NUMBERVALUE(O557)=0,CONCATENATE("Pieza de ",M557,"inX",N557,"inX",P557,"_Pies"),CONCATENATE("Rollizo de ",O557,"''ØX",P557,"_Pies"))</f>
        <v>Pieza de 1,25inX3,5inX8_Pies</v>
      </c>
      <c r="E557" s="136" t="s">
        <v>309</v>
      </c>
      <c r="F557" s="137">
        <v>60</v>
      </c>
      <c r="G557" s="133"/>
      <c r="H557" s="138">
        <v>1</v>
      </c>
      <c r="I557" s="138">
        <v>3</v>
      </c>
      <c r="J557" s="138">
        <v>96</v>
      </c>
      <c r="K557" s="138">
        <f>+L557*12</f>
        <v>96</v>
      </c>
      <c r="L557" s="139">
        <f>ROUNDUP(J557/12,0)</f>
        <v>8</v>
      </c>
      <c r="M557" s="138">
        <v>1.25</v>
      </c>
      <c r="N557" s="138">
        <v>3.5</v>
      </c>
      <c r="O557" s="133"/>
      <c r="P557" s="139">
        <f>+L557</f>
        <v>8</v>
      </c>
      <c r="Q557" s="140">
        <f>F557*M557*N557*P557/12</f>
        <v>175</v>
      </c>
    </row>
    <row r="558" spans="1:17" ht="16.5" thickBot="1">
      <c r="A558" s="438" t="s">
        <v>7</v>
      </c>
      <c r="B558" s="439"/>
      <c r="C558" s="439"/>
      <c r="D558" s="439"/>
      <c r="E558" s="439"/>
      <c r="F558" s="440"/>
      <c r="G558" s="441"/>
      <c r="H558" s="442"/>
      <c r="I558" s="442"/>
      <c r="J558" s="442"/>
      <c r="K558" s="442"/>
      <c r="L558" s="443"/>
      <c r="M558" s="441"/>
      <c r="N558" s="442"/>
      <c r="O558" s="442"/>
      <c r="P558" s="443"/>
      <c r="Q558" s="141">
        <f>+SUM(Q559:Q562)</f>
        <v>190</v>
      </c>
    </row>
    <row r="559" spans="1:17" ht="16.5">
      <c r="A559" s="453"/>
      <c r="B559" s="116" t="s">
        <v>311</v>
      </c>
      <c r="C559" s="117"/>
      <c r="D559" s="118" t="str">
        <f>+IF(_xlfn.NUMBERVALUE(O559)=0,CONCATENATE("Pieza de ",M559,"inX",N559,"inX",P559,"_Pies"),CONCATENATE("Rollizo de ",O559,"''ØX",P559,"_Pies"))</f>
        <v>Pieza de 2inX6inX10_Pies</v>
      </c>
      <c r="E559" s="119" t="s">
        <v>137</v>
      </c>
      <c r="F559" s="120">
        <v>3</v>
      </c>
      <c r="G559" s="116"/>
      <c r="H559" s="121">
        <v>1.5</v>
      </c>
      <c r="I559" s="121">
        <v>5.5</v>
      </c>
      <c r="J559" s="121">
        <v>118.11</v>
      </c>
      <c r="K559" s="121">
        <f>+L559*12</f>
        <v>120</v>
      </c>
      <c r="L559" s="122">
        <f>ROUNDUP(J559/12,0)</f>
        <v>10</v>
      </c>
      <c r="M559" s="121">
        <v>2</v>
      </c>
      <c r="N559" s="121">
        <v>6</v>
      </c>
      <c r="O559" s="116"/>
      <c r="P559" s="122">
        <f>+L559</f>
        <v>10</v>
      </c>
      <c r="Q559" s="123">
        <f>F559*M559*N559*P559/12</f>
        <v>30</v>
      </c>
    </row>
    <row r="560" spans="1:17" ht="16.5">
      <c r="A560" s="455"/>
      <c r="B560" s="124" t="s">
        <v>312</v>
      </c>
      <c r="C560" s="125"/>
      <c r="D560" s="126" t="str">
        <f>+IF(_xlfn.NUMBERVALUE(O560)=0,CONCATENATE("Pieza de ",M560,"inX",N560,"inX",P560,"_Pies"),CONCATENATE("Rollizo de ",O560,"''ØX",P560,"_Pies"))</f>
        <v>Pieza de 2inX6inX8_Pies</v>
      </c>
      <c r="E560" s="127" t="s">
        <v>137</v>
      </c>
      <c r="F560" s="128">
        <v>6</v>
      </c>
      <c r="G560" s="124"/>
      <c r="H560" s="129">
        <v>1.5</v>
      </c>
      <c r="I560" s="129">
        <v>5.5</v>
      </c>
      <c r="J560" s="129">
        <v>84.65</v>
      </c>
      <c r="K560" s="129">
        <f>+L560*12</f>
        <v>96</v>
      </c>
      <c r="L560" s="130">
        <f>ROUNDUP(J560/12,0)</f>
        <v>8</v>
      </c>
      <c r="M560" s="129">
        <v>2</v>
      </c>
      <c r="N560" s="129">
        <v>6</v>
      </c>
      <c r="O560" s="124"/>
      <c r="P560" s="130">
        <f>+L560</f>
        <v>8</v>
      </c>
      <c r="Q560" s="131">
        <f>F560*M560*N560*P560/12</f>
        <v>48</v>
      </c>
    </row>
    <row r="561" spans="1:17" ht="16.5">
      <c r="A561" s="455"/>
      <c r="B561" s="124" t="s">
        <v>313</v>
      </c>
      <c r="C561" s="125"/>
      <c r="D561" s="126" t="str">
        <f>+IF(_xlfn.NUMBERVALUE(O561)=0,CONCATENATE("Pieza de ",M561,"inX",N561,"inX",P561,"_Pies"),CONCATENATE("Rollizo de ",O561,"''ØX",P561,"_Pies"))</f>
        <v>Pieza de 2inX6inX3_Pies</v>
      </c>
      <c r="E561" s="127" t="s">
        <v>137</v>
      </c>
      <c r="F561" s="128">
        <v>16</v>
      </c>
      <c r="G561" s="124"/>
      <c r="H561" s="129">
        <v>1.5</v>
      </c>
      <c r="I561" s="129">
        <v>5.5</v>
      </c>
      <c r="J561" s="129">
        <v>29.53</v>
      </c>
      <c r="K561" s="129">
        <f>+L561*12</f>
        <v>36</v>
      </c>
      <c r="L561" s="130">
        <f>ROUNDUP(J561/12,0)</f>
        <v>3</v>
      </c>
      <c r="M561" s="129">
        <v>2</v>
      </c>
      <c r="N561" s="129">
        <v>6</v>
      </c>
      <c r="O561" s="124"/>
      <c r="P561" s="130">
        <f>+L561</f>
        <v>3</v>
      </c>
      <c r="Q561" s="131">
        <f>F561*M561*N561*P561/12</f>
        <v>48</v>
      </c>
    </row>
    <row r="562" spans="1:17" ht="17.25" thickBot="1">
      <c r="A562" s="454"/>
      <c r="B562" s="133" t="s">
        <v>314</v>
      </c>
      <c r="C562" s="134"/>
      <c r="D562" s="135" t="str">
        <f>+IF(_xlfn.NUMBERVALUE(O562)=0,CONCATENATE("Pieza de ",M562,"inX",N562,"inX",P562,"_Pies"),CONCATENATE("Rollizo de ",O562,"''ØX",P562,"_Pies"))</f>
        <v>Pieza de 2inX6inX8_Pies</v>
      </c>
      <c r="E562" s="136" t="s">
        <v>137</v>
      </c>
      <c r="F562" s="137">
        <v>8</v>
      </c>
      <c r="G562" s="133"/>
      <c r="H562" s="138">
        <v>1.5</v>
      </c>
      <c r="I562" s="138">
        <v>5.5</v>
      </c>
      <c r="J562" s="138">
        <v>84.65</v>
      </c>
      <c r="K562" s="138">
        <f>+L562*12</f>
        <v>96</v>
      </c>
      <c r="L562" s="139">
        <f>ROUNDUP(J562/12,0)</f>
        <v>8</v>
      </c>
      <c r="M562" s="138">
        <v>2</v>
      </c>
      <c r="N562" s="138">
        <v>6</v>
      </c>
      <c r="O562" s="133"/>
      <c r="P562" s="139">
        <f>+L562</f>
        <v>8</v>
      </c>
      <c r="Q562" s="140">
        <f>F562*M562*N562*P562/12</f>
        <v>64</v>
      </c>
    </row>
    <row r="563" spans="1:17" ht="16.5" thickBot="1">
      <c r="A563" s="438" t="s">
        <v>9</v>
      </c>
      <c r="B563" s="439"/>
      <c r="C563" s="439"/>
      <c r="D563" s="439"/>
      <c r="E563" s="439"/>
      <c r="F563" s="440"/>
      <c r="G563" s="441"/>
      <c r="H563" s="442"/>
      <c r="I563" s="442"/>
      <c r="J563" s="442"/>
      <c r="K563" s="442"/>
      <c r="L563" s="443"/>
      <c r="M563" s="441"/>
      <c r="N563" s="442"/>
      <c r="O563" s="442"/>
      <c r="P563" s="443"/>
      <c r="Q563" s="141">
        <f>+SUM(Q564:Q567)</f>
        <v>42.333333333333336</v>
      </c>
    </row>
    <row r="564" spans="1:17" ht="16.5">
      <c r="A564" s="435" t="s">
        <v>315</v>
      </c>
      <c r="B564" s="116" t="s">
        <v>316</v>
      </c>
      <c r="C564" s="117"/>
      <c r="D564" s="118" t="str">
        <f t="shared" ref="D564:D575" si="109">+IF(_xlfn.NUMBERVALUE(O564)=0,CONCATENATE("Pieza de ",M564,"inX",N564,"inX",P564,"_Pies"),CONCATENATE("Rollizo de ",O564,"''ØX",P564,"_Pies"))</f>
        <v>Pieza de 1inX3,5inX6_Pies</v>
      </c>
      <c r="E564" s="119" t="s">
        <v>317</v>
      </c>
      <c r="F564" s="120">
        <v>16</v>
      </c>
      <c r="G564" s="116"/>
      <c r="H564" s="121">
        <v>0.75</v>
      </c>
      <c r="I564" s="121">
        <v>3</v>
      </c>
      <c r="J564" s="121">
        <v>60.44</v>
      </c>
      <c r="K564" s="121">
        <f t="shared" ref="K564:K575" si="110">+L564*12</f>
        <v>72</v>
      </c>
      <c r="L564" s="122">
        <f t="shared" ref="L564:L575" si="111">ROUNDUP(J564/12,0)</f>
        <v>6</v>
      </c>
      <c r="M564" s="121">
        <v>1</v>
      </c>
      <c r="N564" s="121">
        <v>3.5</v>
      </c>
      <c r="O564" s="116"/>
      <c r="P564" s="122">
        <f t="shared" ref="P564:P575" si="112">+L564</f>
        <v>6</v>
      </c>
      <c r="Q564" s="123">
        <f t="shared" ref="Q564:Q575" si="113">F564*M564*N564*P564/12</f>
        <v>28</v>
      </c>
    </row>
    <row r="565" spans="1:17" ht="16.5">
      <c r="A565" s="436"/>
      <c r="B565" s="124" t="s">
        <v>318</v>
      </c>
      <c r="C565" s="125"/>
      <c r="D565" s="126" t="str">
        <f t="shared" si="109"/>
        <v>Pieza de 1,25inX4inX6_Pies</v>
      </c>
      <c r="E565" s="127" t="s">
        <v>317</v>
      </c>
      <c r="F565" s="128">
        <v>2</v>
      </c>
      <c r="G565" s="124"/>
      <c r="H565" s="129">
        <v>1</v>
      </c>
      <c r="I565" s="129">
        <v>3.5</v>
      </c>
      <c r="J565" s="129">
        <v>62.43</v>
      </c>
      <c r="K565" s="129">
        <f t="shared" si="110"/>
        <v>72</v>
      </c>
      <c r="L565" s="130">
        <f t="shared" si="111"/>
        <v>6</v>
      </c>
      <c r="M565" s="129">
        <v>1.25</v>
      </c>
      <c r="N565" s="129">
        <v>4</v>
      </c>
      <c r="O565" s="124"/>
      <c r="P565" s="130">
        <f t="shared" si="112"/>
        <v>6</v>
      </c>
      <c r="Q565" s="131">
        <f t="shared" si="113"/>
        <v>5</v>
      </c>
    </row>
    <row r="566" spans="1:17" ht="16.5">
      <c r="A566" s="436"/>
      <c r="B566" s="124" t="s">
        <v>319</v>
      </c>
      <c r="C566" s="125"/>
      <c r="D566" s="126" t="str">
        <f t="shared" si="109"/>
        <v>Pieza de 1,25inX4inX4_Pies</v>
      </c>
      <c r="E566" s="127" t="s">
        <v>317</v>
      </c>
      <c r="F566" s="128">
        <v>2</v>
      </c>
      <c r="G566" s="124"/>
      <c r="H566" s="129">
        <v>1</v>
      </c>
      <c r="I566" s="129">
        <v>3.5</v>
      </c>
      <c r="J566" s="129">
        <v>44.06</v>
      </c>
      <c r="K566" s="129">
        <f t="shared" si="110"/>
        <v>48</v>
      </c>
      <c r="L566" s="130">
        <f t="shared" si="111"/>
        <v>4</v>
      </c>
      <c r="M566" s="129">
        <v>1.25</v>
      </c>
      <c r="N566" s="129">
        <v>4</v>
      </c>
      <c r="O566" s="124"/>
      <c r="P566" s="130">
        <f t="shared" si="112"/>
        <v>4</v>
      </c>
      <c r="Q566" s="131">
        <f t="shared" si="113"/>
        <v>3.3333333333333335</v>
      </c>
    </row>
    <row r="567" spans="1:17" ht="17.25" thickBot="1">
      <c r="A567" s="437"/>
      <c r="B567" s="133" t="s">
        <v>320</v>
      </c>
      <c r="C567" s="134"/>
      <c r="D567" s="135" t="str">
        <f t="shared" si="109"/>
        <v>Pieza de 2inX6inX6_Pies</v>
      </c>
      <c r="E567" s="136" t="s">
        <v>317</v>
      </c>
      <c r="F567" s="137">
        <v>1</v>
      </c>
      <c r="G567" s="133"/>
      <c r="H567" s="138">
        <v>1.5</v>
      </c>
      <c r="I567" s="138">
        <v>5.5</v>
      </c>
      <c r="J567" s="138">
        <v>62.43</v>
      </c>
      <c r="K567" s="138">
        <f t="shared" si="110"/>
        <v>72</v>
      </c>
      <c r="L567" s="139">
        <f t="shared" si="111"/>
        <v>6</v>
      </c>
      <c r="M567" s="138">
        <v>2</v>
      </c>
      <c r="N567" s="138">
        <v>6</v>
      </c>
      <c r="O567" s="133"/>
      <c r="P567" s="139">
        <f t="shared" si="112"/>
        <v>6</v>
      </c>
      <c r="Q567" s="140">
        <f t="shared" si="113"/>
        <v>6</v>
      </c>
    </row>
    <row r="568" spans="1:17" ht="16.5">
      <c r="A568" s="435" t="s">
        <v>321</v>
      </c>
      <c r="B568" s="116" t="s">
        <v>316</v>
      </c>
      <c r="C568" s="117"/>
      <c r="D568" s="118" t="str">
        <f t="shared" si="109"/>
        <v>Pieza de 1inX3,5inX3_Pies</v>
      </c>
      <c r="E568" s="119" t="s">
        <v>317</v>
      </c>
      <c r="F568" s="120">
        <v>16</v>
      </c>
      <c r="G568" s="116"/>
      <c r="H568" s="121">
        <v>0.75</v>
      </c>
      <c r="I568" s="121">
        <v>3</v>
      </c>
      <c r="J568" s="121">
        <v>28.44</v>
      </c>
      <c r="K568" s="121">
        <f t="shared" si="110"/>
        <v>36</v>
      </c>
      <c r="L568" s="122">
        <f t="shared" si="111"/>
        <v>3</v>
      </c>
      <c r="M568" s="121">
        <v>1</v>
      </c>
      <c r="N568" s="121">
        <v>3.5</v>
      </c>
      <c r="O568" s="116"/>
      <c r="P568" s="122">
        <f t="shared" si="112"/>
        <v>3</v>
      </c>
      <c r="Q568" s="123">
        <f t="shared" si="113"/>
        <v>14</v>
      </c>
    </row>
    <row r="569" spans="1:17" ht="16.5">
      <c r="A569" s="436"/>
      <c r="B569" s="124" t="s">
        <v>318</v>
      </c>
      <c r="C569" s="125"/>
      <c r="D569" s="126" t="str">
        <f t="shared" si="109"/>
        <v>Pieza de 1,25inX4inX3_Pies</v>
      </c>
      <c r="E569" s="127" t="s">
        <v>317</v>
      </c>
      <c r="F569" s="128">
        <v>2</v>
      </c>
      <c r="G569" s="124"/>
      <c r="H569" s="129">
        <v>1</v>
      </c>
      <c r="I569" s="129">
        <v>3.5</v>
      </c>
      <c r="J569" s="129">
        <v>30.43</v>
      </c>
      <c r="K569" s="129">
        <f t="shared" si="110"/>
        <v>36</v>
      </c>
      <c r="L569" s="130">
        <f t="shared" si="111"/>
        <v>3</v>
      </c>
      <c r="M569" s="129">
        <v>1.25</v>
      </c>
      <c r="N569" s="129">
        <v>4</v>
      </c>
      <c r="O569" s="124"/>
      <c r="P569" s="130">
        <f t="shared" si="112"/>
        <v>3</v>
      </c>
      <c r="Q569" s="131">
        <f t="shared" si="113"/>
        <v>2.5</v>
      </c>
    </row>
    <row r="570" spans="1:17" ht="16.5">
      <c r="A570" s="436"/>
      <c r="B570" s="124" t="s">
        <v>319</v>
      </c>
      <c r="C570" s="125"/>
      <c r="D570" s="126" t="str">
        <f t="shared" si="109"/>
        <v>Pieza de 1,25inX4inX4_Pies</v>
      </c>
      <c r="E570" s="127" t="s">
        <v>317</v>
      </c>
      <c r="F570" s="128">
        <v>2</v>
      </c>
      <c r="G570" s="124"/>
      <c r="H570" s="129">
        <v>1</v>
      </c>
      <c r="I570" s="129">
        <v>3.5</v>
      </c>
      <c r="J570" s="129">
        <v>44.06</v>
      </c>
      <c r="K570" s="129">
        <f t="shared" si="110"/>
        <v>48</v>
      </c>
      <c r="L570" s="130">
        <f t="shared" si="111"/>
        <v>4</v>
      </c>
      <c r="M570" s="129">
        <v>1.25</v>
      </c>
      <c r="N570" s="129">
        <v>4</v>
      </c>
      <c r="O570" s="124"/>
      <c r="P570" s="130">
        <f t="shared" si="112"/>
        <v>4</v>
      </c>
      <c r="Q570" s="131">
        <f t="shared" si="113"/>
        <v>3.3333333333333335</v>
      </c>
    </row>
    <row r="571" spans="1:17" ht="17.25" thickBot="1">
      <c r="A571" s="437"/>
      <c r="B571" s="133" t="s">
        <v>320</v>
      </c>
      <c r="C571" s="134"/>
      <c r="D571" s="135" t="str">
        <f t="shared" si="109"/>
        <v>Pieza de 2inX6inX3_Pies</v>
      </c>
      <c r="E571" s="136" t="s">
        <v>317</v>
      </c>
      <c r="F571" s="137">
        <v>1</v>
      </c>
      <c r="G571" s="133"/>
      <c r="H571" s="138">
        <v>1.5</v>
      </c>
      <c r="I571" s="138">
        <v>5.5</v>
      </c>
      <c r="J571" s="138">
        <v>30.43</v>
      </c>
      <c r="K571" s="138">
        <f t="shared" si="110"/>
        <v>36</v>
      </c>
      <c r="L571" s="139">
        <f t="shared" si="111"/>
        <v>3</v>
      </c>
      <c r="M571" s="138">
        <v>2</v>
      </c>
      <c r="N571" s="138">
        <v>6</v>
      </c>
      <c r="O571" s="133"/>
      <c r="P571" s="139">
        <f t="shared" si="112"/>
        <v>3</v>
      </c>
      <c r="Q571" s="140">
        <f t="shared" si="113"/>
        <v>3</v>
      </c>
    </row>
    <row r="572" spans="1:17" ht="16.5">
      <c r="A572" s="436" t="s">
        <v>322</v>
      </c>
      <c r="B572" s="142" t="s">
        <v>316</v>
      </c>
      <c r="C572" s="143"/>
      <c r="D572" s="144" t="str">
        <f t="shared" si="109"/>
        <v>Pieza de 1inX3,5inX3_Pies</v>
      </c>
      <c r="E572" s="145" t="s">
        <v>317</v>
      </c>
      <c r="F572" s="146">
        <v>16</v>
      </c>
      <c r="G572" s="142"/>
      <c r="H572" s="121">
        <v>0.75</v>
      </c>
      <c r="I572" s="121">
        <v>3</v>
      </c>
      <c r="J572" s="147">
        <v>28.44</v>
      </c>
      <c r="K572" s="147">
        <f t="shared" si="110"/>
        <v>36</v>
      </c>
      <c r="L572" s="148">
        <f t="shared" si="111"/>
        <v>3</v>
      </c>
      <c r="M572" s="121">
        <v>1</v>
      </c>
      <c r="N572" s="121">
        <v>3.5</v>
      </c>
      <c r="O572" s="142"/>
      <c r="P572" s="148">
        <f t="shared" si="112"/>
        <v>3</v>
      </c>
      <c r="Q572" s="150">
        <f t="shared" si="113"/>
        <v>14</v>
      </c>
    </row>
    <row r="573" spans="1:17" ht="16.5">
      <c r="A573" s="436"/>
      <c r="B573" s="124" t="s">
        <v>318</v>
      </c>
      <c r="C573" s="125"/>
      <c r="D573" s="126" t="str">
        <f t="shared" si="109"/>
        <v>Pieza de 1,25inX4inX3_Pies</v>
      </c>
      <c r="E573" s="127" t="s">
        <v>317</v>
      </c>
      <c r="F573" s="128">
        <v>2</v>
      </c>
      <c r="G573" s="124"/>
      <c r="H573" s="129">
        <v>1</v>
      </c>
      <c r="I573" s="129">
        <v>3.5</v>
      </c>
      <c r="J573" s="129">
        <v>30.43</v>
      </c>
      <c r="K573" s="129">
        <f t="shared" si="110"/>
        <v>36</v>
      </c>
      <c r="L573" s="130">
        <f t="shared" si="111"/>
        <v>3</v>
      </c>
      <c r="M573" s="129">
        <v>1.25</v>
      </c>
      <c r="N573" s="129">
        <v>4</v>
      </c>
      <c r="O573" s="124"/>
      <c r="P573" s="130">
        <f t="shared" si="112"/>
        <v>3</v>
      </c>
      <c r="Q573" s="131">
        <f t="shared" si="113"/>
        <v>2.5</v>
      </c>
    </row>
    <row r="574" spans="1:17" ht="16.5">
      <c r="A574" s="436"/>
      <c r="B574" s="124" t="s">
        <v>319</v>
      </c>
      <c r="C574" s="125"/>
      <c r="D574" s="126" t="str">
        <f t="shared" si="109"/>
        <v>Pieza de 1,25inX4inX4_Pies</v>
      </c>
      <c r="E574" s="127" t="s">
        <v>317</v>
      </c>
      <c r="F574" s="128">
        <v>2</v>
      </c>
      <c r="G574" s="124"/>
      <c r="H574" s="129">
        <v>1</v>
      </c>
      <c r="I574" s="129">
        <v>3.5</v>
      </c>
      <c r="J574" s="129">
        <v>44.06</v>
      </c>
      <c r="K574" s="129">
        <f t="shared" si="110"/>
        <v>48</v>
      </c>
      <c r="L574" s="130">
        <f t="shared" si="111"/>
        <v>4</v>
      </c>
      <c r="M574" s="129">
        <v>1.25</v>
      </c>
      <c r="N574" s="129">
        <v>4</v>
      </c>
      <c r="O574" s="124"/>
      <c r="P574" s="130">
        <f t="shared" si="112"/>
        <v>4</v>
      </c>
      <c r="Q574" s="131">
        <f t="shared" si="113"/>
        <v>3.3333333333333335</v>
      </c>
    </row>
    <row r="575" spans="1:17" ht="17.25" thickBot="1">
      <c r="A575" s="437"/>
      <c r="B575" s="133" t="s">
        <v>320</v>
      </c>
      <c r="C575" s="134"/>
      <c r="D575" s="135" t="str">
        <f t="shared" si="109"/>
        <v>Pieza de 2inX6inX3_Pies</v>
      </c>
      <c r="E575" s="136" t="s">
        <v>317</v>
      </c>
      <c r="F575" s="137">
        <v>1</v>
      </c>
      <c r="G575" s="133"/>
      <c r="H575" s="138">
        <v>1.5</v>
      </c>
      <c r="I575" s="138">
        <v>5.5</v>
      </c>
      <c r="J575" s="138">
        <v>30.43</v>
      </c>
      <c r="K575" s="138">
        <f t="shared" si="110"/>
        <v>36</v>
      </c>
      <c r="L575" s="139">
        <f t="shared" si="111"/>
        <v>3</v>
      </c>
      <c r="M575" s="138">
        <v>2</v>
      </c>
      <c r="N575" s="138">
        <v>6</v>
      </c>
      <c r="O575" s="133"/>
      <c r="P575" s="139">
        <f t="shared" si="112"/>
        <v>3</v>
      </c>
      <c r="Q575" s="140">
        <f t="shared" si="113"/>
        <v>3</v>
      </c>
    </row>
    <row r="576" spans="1:17" ht="16.5" thickBot="1">
      <c r="A576" s="419" t="s">
        <v>654</v>
      </c>
      <c r="B576" s="420"/>
      <c r="C576" s="420"/>
      <c r="D576" s="420"/>
      <c r="E576" s="420"/>
      <c r="F576" s="421"/>
      <c r="G576" s="422"/>
      <c r="H576" s="423"/>
      <c r="I576" s="423"/>
      <c r="J576" s="423"/>
      <c r="K576" s="423"/>
      <c r="L576" s="424"/>
      <c r="M576" s="423"/>
      <c r="N576" s="423"/>
      <c r="O576" s="423"/>
      <c r="P576" s="423"/>
      <c r="Q576" s="114">
        <f>+Q577+Q651+Q653+Q656+Q661+Q666</f>
        <v>1316.2499999999998</v>
      </c>
    </row>
    <row r="577" spans="1:17" ht="16.5" thickBot="1">
      <c r="A577" s="444" t="s">
        <v>8</v>
      </c>
      <c r="B577" s="445"/>
      <c r="C577" s="445"/>
      <c r="D577" s="445"/>
      <c r="E577" s="445"/>
      <c r="F577" s="446"/>
      <c r="G577" s="447"/>
      <c r="H577" s="448"/>
      <c r="I577" s="448"/>
      <c r="J577" s="448"/>
      <c r="K577" s="448"/>
      <c r="L577" s="449"/>
      <c r="M577" s="448"/>
      <c r="N577" s="448"/>
      <c r="O577" s="448"/>
      <c r="P577" s="448"/>
      <c r="Q577" s="115">
        <f>+SUM(Q578:Q650)</f>
        <v>564.66666666666663</v>
      </c>
    </row>
    <row r="578" spans="1:17" ht="16.5">
      <c r="A578" s="450">
        <v>1</v>
      </c>
      <c r="B578" s="116" t="s">
        <v>323</v>
      </c>
      <c r="C578" s="117"/>
      <c r="D578" s="118" t="str">
        <f t="shared" ref="D578:D610" si="114">+IF(_xlfn.NUMBERVALUE(O578)=0,CONCATENATE("Pieza de ",M578,"inX",N578,"inX",P578,"_Pies"),CONCATENATE("Rollizo de ",O578,"''ØX",P578,"_Pies"))</f>
        <v>Pieza de 2inX4inX11_Pies</v>
      </c>
      <c r="E578" s="119" t="s">
        <v>137</v>
      </c>
      <c r="F578" s="120">
        <v>1</v>
      </c>
      <c r="G578" s="116"/>
      <c r="H578" s="121">
        <v>1.5</v>
      </c>
      <c r="I578" s="121">
        <v>3.5</v>
      </c>
      <c r="J578" s="121">
        <v>121.35</v>
      </c>
      <c r="K578" s="121">
        <f t="shared" ref="K578:K610" si="115">+L578*12</f>
        <v>132</v>
      </c>
      <c r="L578" s="122">
        <f t="shared" ref="L578:L610" si="116">ROUNDUP(J578/12,0)</f>
        <v>11</v>
      </c>
      <c r="M578" s="121">
        <v>2</v>
      </c>
      <c r="N578" s="121">
        <v>4</v>
      </c>
      <c r="O578" s="116"/>
      <c r="P578" s="122">
        <f t="shared" ref="P578:P610" si="117">+L578</f>
        <v>11</v>
      </c>
      <c r="Q578" s="123">
        <f t="shared" ref="Q578:Q610" si="118">F578*M578*N578*P578/12</f>
        <v>7.333333333333333</v>
      </c>
    </row>
    <row r="579" spans="1:17" ht="16.5">
      <c r="A579" s="451"/>
      <c r="B579" s="124" t="s">
        <v>268</v>
      </c>
      <c r="C579" s="125"/>
      <c r="D579" s="126" t="str">
        <f t="shared" si="114"/>
        <v>Pieza de 2inX6inX12_Pies</v>
      </c>
      <c r="E579" s="127" t="s">
        <v>137</v>
      </c>
      <c r="F579" s="128">
        <v>2</v>
      </c>
      <c r="G579" s="124"/>
      <c r="H579" s="129">
        <v>1.5</v>
      </c>
      <c r="I579" s="129">
        <v>5.5</v>
      </c>
      <c r="J579" s="129">
        <v>132.81</v>
      </c>
      <c r="K579" s="129">
        <f t="shared" si="115"/>
        <v>144</v>
      </c>
      <c r="L579" s="130">
        <f t="shared" si="116"/>
        <v>12</v>
      </c>
      <c r="M579" s="129">
        <v>2</v>
      </c>
      <c r="N579" s="129">
        <v>6</v>
      </c>
      <c r="O579" s="124"/>
      <c r="P579" s="130">
        <f t="shared" si="117"/>
        <v>12</v>
      </c>
      <c r="Q579" s="131">
        <f t="shared" si="118"/>
        <v>24</v>
      </c>
    </row>
    <row r="580" spans="1:17" ht="16.5">
      <c r="A580" s="451"/>
      <c r="B580" s="124" t="s">
        <v>324</v>
      </c>
      <c r="C580" s="125"/>
      <c r="D580" s="126" t="str">
        <f t="shared" si="114"/>
        <v>Pieza de 2inX4inX8_Pies</v>
      </c>
      <c r="E580" s="127" t="s">
        <v>137</v>
      </c>
      <c r="F580" s="128">
        <v>4</v>
      </c>
      <c r="G580" s="124"/>
      <c r="H580" s="129">
        <v>1.5</v>
      </c>
      <c r="I580" s="129">
        <v>3.5</v>
      </c>
      <c r="J580" s="132">
        <v>96</v>
      </c>
      <c r="K580" s="129">
        <f t="shared" si="115"/>
        <v>96</v>
      </c>
      <c r="L580" s="130">
        <f t="shared" si="116"/>
        <v>8</v>
      </c>
      <c r="M580" s="129">
        <v>2</v>
      </c>
      <c r="N580" s="129">
        <v>4</v>
      </c>
      <c r="O580" s="124"/>
      <c r="P580" s="130">
        <f t="shared" si="117"/>
        <v>8</v>
      </c>
      <c r="Q580" s="131">
        <f t="shared" si="118"/>
        <v>21.333333333333332</v>
      </c>
    </row>
    <row r="581" spans="1:17" ht="16.5">
      <c r="A581" s="451"/>
      <c r="B581" s="124" t="s">
        <v>325</v>
      </c>
      <c r="C581" s="125"/>
      <c r="D581" s="126" t="str">
        <f>+IF(_xlfn.NUMBERVALUE(O581)=0,CONCATENATE("Pieza de ",M581,"inX",N581,"inX",P581,"_Pies"),CONCATENATE("Rollizo de ",O581,"''ØX",P581,"_Pies"))</f>
        <v>Pieza de 2inX4inX8_Pies</v>
      </c>
      <c r="E581" s="127" t="s">
        <v>137</v>
      </c>
      <c r="F581" s="128">
        <v>4</v>
      </c>
      <c r="G581" s="124"/>
      <c r="H581" s="129">
        <v>1.5</v>
      </c>
      <c r="I581" s="129">
        <v>3.5</v>
      </c>
      <c r="J581" s="129">
        <v>91.28</v>
      </c>
      <c r="K581" s="129">
        <f>+L581*12</f>
        <v>96</v>
      </c>
      <c r="L581" s="130">
        <f>ROUNDUP(J581/12,0)</f>
        <v>8</v>
      </c>
      <c r="M581" s="129">
        <v>2</v>
      </c>
      <c r="N581" s="129">
        <v>4</v>
      </c>
      <c r="O581" s="124"/>
      <c r="P581" s="130">
        <f>+L581</f>
        <v>8</v>
      </c>
      <c r="Q581" s="131">
        <f>F581*M581*N581*P581/12</f>
        <v>21.333333333333332</v>
      </c>
    </row>
    <row r="582" spans="1:17" ht="16.5">
      <c r="A582" s="451"/>
      <c r="B582" s="124" t="s">
        <v>326</v>
      </c>
      <c r="C582" s="125"/>
      <c r="D582" s="126" t="str">
        <f t="shared" si="114"/>
        <v>Pieza de 2inX4inX2_Pies</v>
      </c>
      <c r="E582" s="127" t="s">
        <v>137</v>
      </c>
      <c r="F582" s="128">
        <v>4</v>
      </c>
      <c r="G582" s="124"/>
      <c r="H582" s="129">
        <v>1.5</v>
      </c>
      <c r="I582" s="129">
        <v>3.5</v>
      </c>
      <c r="J582" s="129">
        <v>12.06</v>
      </c>
      <c r="K582" s="129">
        <f t="shared" si="115"/>
        <v>24</v>
      </c>
      <c r="L582" s="130">
        <f t="shared" si="116"/>
        <v>2</v>
      </c>
      <c r="M582" s="129">
        <v>2</v>
      </c>
      <c r="N582" s="129">
        <v>4</v>
      </c>
      <c r="O582" s="124"/>
      <c r="P582" s="130">
        <f t="shared" si="117"/>
        <v>2</v>
      </c>
      <c r="Q582" s="131">
        <f t="shared" si="118"/>
        <v>5.333333333333333</v>
      </c>
    </row>
    <row r="583" spans="1:17" ht="16.5">
      <c r="A583" s="451"/>
      <c r="B583" s="124" t="s">
        <v>327</v>
      </c>
      <c r="C583" s="125"/>
      <c r="D583" s="126" t="str">
        <f t="shared" si="114"/>
        <v>Pieza de 2inX4inX2_Pies</v>
      </c>
      <c r="E583" s="127" t="s">
        <v>137</v>
      </c>
      <c r="F583" s="128">
        <v>8</v>
      </c>
      <c r="G583" s="124"/>
      <c r="H583" s="129">
        <v>1.5</v>
      </c>
      <c r="I583" s="129">
        <v>3.5</v>
      </c>
      <c r="J583" s="129">
        <v>14.43</v>
      </c>
      <c r="K583" s="129">
        <f t="shared" si="115"/>
        <v>24</v>
      </c>
      <c r="L583" s="130">
        <f t="shared" si="116"/>
        <v>2</v>
      </c>
      <c r="M583" s="129">
        <v>2</v>
      </c>
      <c r="N583" s="129">
        <v>4</v>
      </c>
      <c r="O583" s="124"/>
      <c r="P583" s="130">
        <f t="shared" si="117"/>
        <v>2</v>
      </c>
      <c r="Q583" s="131">
        <f t="shared" si="118"/>
        <v>10.666666666666666</v>
      </c>
    </row>
    <row r="584" spans="1:17" ht="16.5">
      <c r="A584" s="451"/>
      <c r="B584" s="124" t="s">
        <v>328</v>
      </c>
      <c r="C584" s="125"/>
      <c r="D584" s="126" t="str">
        <f t="shared" si="114"/>
        <v>Pieza de 2inX4inX2_Pies</v>
      </c>
      <c r="E584" s="127" t="s">
        <v>137</v>
      </c>
      <c r="F584" s="128">
        <v>4</v>
      </c>
      <c r="G584" s="124"/>
      <c r="H584" s="129">
        <v>1.5</v>
      </c>
      <c r="I584" s="129">
        <v>3.5</v>
      </c>
      <c r="J584" s="129">
        <v>12.85</v>
      </c>
      <c r="K584" s="129">
        <f t="shared" si="115"/>
        <v>24</v>
      </c>
      <c r="L584" s="130">
        <f t="shared" si="116"/>
        <v>2</v>
      </c>
      <c r="M584" s="129">
        <v>2</v>
      </c>
      <c r="N584" s="129">
        <v>4</v>
      </c>
      <c r="O584" s="124"/>
      <c r="P584" s="130">
        <f t="shared" si="117"/>
        <v>2</v>
      </c>
      <c r="Q584" s="131">
        <f t="shared" si="118"/>
        <v>5.333333333333333</v>
      </c>
    </row>
    <row r="585" spans="1:17" ht="16.5">
      <c r="A585" s="451"/>
      <c r="B585" s="124" t="s">
        <v>329</v>
      </c>
      <c r="C585" s="125"/>
      <c r="D585" s="126" t="str">
        <f>+IF(_xlfn.NUMBERVALUE(O585)=0,CONCATENATE("Pieza de ",M585,"inX",N585,"inX",P585,"_Pies"),CONCATENATE("Rollizo de ",O585,"''ØX",P585,"_Pies"))</f>
        <v>Pieza de 2inX4inX8_Pies</v>
      </c>
      <c r="E585" s="127" t="s">
        <v>137</v>
      </c>
      <c r="F585" s="128">
        <v>4</v>
      </c>
      <c r="G585" s="124"/>
      <c r="H585" s="129">
        <v>1.5</v>
      </c>
      <c r="I585" s="129">
        <v>3.5</v>
      </c>
      <c r="J585" s="129">
        <v>91.28</v>
      </c>
      <c r="K585" s="129">
        <f>+L585*12</f>
        <v>96</v>
      </c>
      <c r="L585" s="130">
        <f>ROUNDUP(J585/12,0)</f>
        <v>8</v>
      </c>
      <c r="M585" s="129">
        <v>2</v>
      </c>
      <c r="N585" s="129">
        <v>4</v>
      </c>
      <c r="O585" s="124"/>
      <c r="P585" s="130">
        <f>+L585</f>
        <v>8</v>
      </c>
      <c r="Q585" s="131">
        <f>F585*M585*N585*P585/12</f>
        <v>21.333333333333332</v>
      </c>
    </row>
    <row r="586" spans="1:17" ht="16.5">
      <c r="A586" s="451"/>
      <c r="B586" s="124" t="s">
        <v>330</v>
      </c>
      <c r="C586" s="125"/>
      <c r="D586" s="126" t="str">
        <f t="shared" si="114"/>
        <v>Pieza de 2inX4inX4_Pies</v>
      </c>
      <c r="E586" s="127" t="s">
        <v>137</v>
      </c>
      <c r="F586" s="128">
        <v>1</v>
      </c>
      <c r="G586" s="124"/>
      <c r="H586" s="129">
        <v>1.5</v>
      </c>
      <c r="I586" s="129">
        <v>3.5</v>
      </c>
      <c r="J586" s="129">
        <v>45.64</v>
      </c>
      <c r="K586" s="129">
        <f t="shared" si="115"/>
        <v>48</v>
      </c>
      <c r="L586" s="130">
        <f t="shared" si="116"/>
        <v>4</v>
      </c>
      <c r="M586" s="129">
        <v>2</v>
      </c>
      <c r="N586" s="129">
        <v>4</v>
      </c>
      <c r="O586" s="124"/>
      <c r="P586" s="130">
        <f t="shared" si="117"/>
        <v>4</v>
      </c>
      <c r="Q586" s="131">
        <f t="shared" si="118"/>
        <v>2.6666666666666665</v>
      </c>
    </row>
    <row r="587" spans="1:17" ht="16.5">
      <c r="A587" s="451"/>
      <c r="B587" s="124" t="s">
        <v>331</v>
      </c>
      <c r="C587" s="125"/>
      <c r="D587" s="126" t="str">
        <f t="shared" si="114"/>
        <v>Pieza de 2inX4inX2_Pies</v>
      </c>
      <c r="E587" s="127" t="s">
        <v>137</v>
      </c>
      <c r="F587" s="128">
        <v>4</v>
      </c>
      <c r="G587" s="124"/>
      <c r="H587" s="129">
        <v>1.5</v>
      </c>
      <c r="I587" s="129">
        <v>3.5</v>
      </c>
      <c r="J587" s="129">
        <v>14.43</v>
      </c>
      <c r="K587" s="129">
        <f t="shared" si="115"/>
        <v>24</v>
      </c>
      <c r="L587" s="130">
        <f t="shared" si="116"/>
        <v>2</v>
      </c>
      <c r="M587" s="129">
        <v>2</v>
      </c>
      <c r="N587" s="129">
        <v>4</v>
      </c>
      <c r="O587" s="124"/>
      <c r="P587" s="130">
        <f t="shared" si="117"/>
        <v>2</v>
      </c>
      <c r="Q587" s="131">
        <f t="shared" si="118"/>
        <v>5.333333333333333</v>
      </c>
    </row>
    <row r="588" spans="1:17" ht="16.5">
      <c r="A588" s="451"/>
      <c r="B588" s="124" t="s">
        <v>332</v>
      </c>
      <c r="C588" s="125"/>
      <c r="D588" s="126" t="str">
        <f t="shared" si="114"/>
        <v>Pieza de 2inX4inX2_Pies</v>
      </c>
      <c r="E588" s="127" t="s">
        <v>137</v>
      </c>
      <c r="F588" s="128">
        <v>4</v>
      </c>
      <c r="G588" s="124"/>
      <c r="H588" s="129">
        <v>1.5</v>
      </c>
      <c r="I588" s="129">
        <v>3.5</v>
      </c>
      <c r="J588" s="129">
        <v>12.06</v>
      </c>
      <c r="K588" s="129">
        <f t="shared" si="115"/>
        <v>24</v>
      </c>
      <c r="L588" s="130">
        <f t="shared" si="116"/>
        <v>2</v>
      </c>
      <c r="M588" s="129">
        <v>2</v>
      </c>
      <c r="N588" s="129">
        <v>4</v>
      </c>
      <c r="O588" s="124"/>
      <c r="P588" s="130">
        <f t="shared" si="117"/>
        <v>2</v>
      </c>
      <c r="Q588" s="131">
        <f t="shared" si="118"/>
        <v>5.333333333333333</v>
      </c>
    </row>
    <row r="589" spans="1:17" ht="16.5">
      <c r="A589" s="451"/>
      <c r="B589" s="124" t="s">
        <v>333</v>
      </c>
      <c r="C589" s="125"/>
      <c r="D589" s="126" t="str">
        <f t="shared" si="114"/>
        <v>Pieza de 2inX4inX2_Pies</v>
      </c>
      <c r="E589" s="127" t="s">
        <v>137</v>
      </c>
      <c r="F589" s="128">
        <v>4</v>
      </c>
      <c r="G589" s="124"/>
      <c r="H589" s="129">
        <v>1.5</v>
      </c>
      <c r="I589" s="129">
        <v>3.5</v>
      </c>
      <c r="J589" s="129">
        <v>12.85</v>
      </c>
      <c r="K589" s="129">
        <f t="shared" si="115"/>
        <v>24</v>
      </c>
      <c r="L589" s="130">
        <f t="shared" si="116"/>
        <v>2</v>
      </c>
      <c r="M589" s="129">
        <v>2</v>
      </c>
      <c r="N589" s="129">
        <v>4</v>
      </c>
      <c r="O589" s="124"/>
      <c r="P589" s="130">
        <f t="shared" si="117"/>
        <v>2</v>
      </c>
      <c r="Q589" s="131">
        <f t="shared" si="118"/>
        <v>5.333333333333333</v>
      </c>
    </row>
    <row r="590" spans="1:17" ht="16.5">
      <c r="A590" s="451"/>
      <c r="B590" s="124" t="s">
        <v>334</v>
      </c>
      <c r="C590" s="125"/>
      <c r="D590" s="126" t="str">
        <f t="shared" si="114"/>
        <v>Pieza de 2inX4inX3_Pies</v>
      </c>
      <c r="E590" s="127" t="s">
        <v>137</v>
      </c>
      <c r="F590" s="128">
        <v>1</v>
      </c>
      <c r="G590" s="124"/>
      <c r="H590" s="129">
        <v>1.5</v>
      </c>
      <c r="I590" s="129">
        <v>3.5</v>
      </c>
      <c r="J590" s="129">
        <v>30.66</v>
      </c>
      <c r="K590" s="129">
        <f t="shared" si="115"/>
        <v>36</v>
      </c>
      <c r="L590" s="130">
        <f t="shared" si="116"/>
        <v>3</v>
      </c>
      <c r="M590" s="129">
        <v>2</v>
      </c>
      <c r="N590" s="129">
        <v>4</v>
      </c>
      <c r="O590" s="124"/>
      <c r="P590" s="130">
        <f t="shared" si="117"/>
        <v>3</v>
      </c>
      <c r="Q590" s="131">
        <f t="shared" si="118"/>
        <v>2</v>
      </c>
    </row>
    <row r="591" spans="1:17" ht="16.5">
      <c r="A591" s="451"/>
      <c r="B591" s="124" t="s">
        <v>293</v>
      </c>
      <c r="C591" s="125"/>
      <c r="D591" s="126" t="str">
        <f t="shared" si="114"/>
        <v>Pieza de 2inX4inX11_Pies</v>
      </c>
      <c r="E591" s="127" t="s">
        <v>137</v>
      </c>
      <c r="F591" s="128">
        <v>1</v>
      </c>
      <c r="G591" s="124"/>
      <c r="H591" s="129">
        <v>1.5</v>
      </c>
      <c r="I591" s="129">
        <v>3.5</v>
      </c>
      <c r="J591" s="129">
        <v>124.89</v>
      </c>
      <c r="K591" s="129">
        <f t="shared" si="115"/>
        <v>132</v>
      </c>
      <c r="L591" s="130">
        <f t="shared" si="116"/>
        <v>11</v>
      </c>
      <c r="M591" s="129">
        <v>2</v>
      </c>
      <c r="N591" s="129">
        <v>4</v>
      </c>
      <c r="O591" s="124"/>
      <c r="P591" s="130">
        <f t="shared" si="117"/>
        <v>11</v>
      </c>
      <c r="Q591" s="131">
        <f t="shared" si="118"/>
        <v>7.333333333333333</v>
      </c>
    </row>
    <row r="592" spans="1:17" ht="16.5">
      <c r="A592" s="451"/>
      <c r="B592" s="124" t="s">
        <v>294</v>
      </c>
      <c r="C592" s="125"/>
      <c r="D592" s="126" t="str">
        <f t="shared" si="114"/>
        <v>Pieza de 2inX4inX2_Pies</v>
      </c>
      <c r="E592" s="127" t="s">
        <v>137</v>
      </c>
      <c r="F592" s="128">
        <v>2</v>
      </c>
      <c r="G592" s="124"/>
      <c r="H592" s="129">
        <v>1.5</v>
      </c>
      <c r="I592" s="129">
        <v>3.5</v>
      </c>
      <c r="J592" s="129">
        <v>17.059999999999999</v>
      </c>
      <c r="K592" s="129">
        <f t="shared" si="115"/>
        <v>24</v>
      </c>
      <c r="L592" s="130">
        <f t="shared" si="116"/>
        <v>2</v>
      </c>
      <c r="M592" s="129">
        <v>2</v>
      </c>
      <c r="N592" s="129">
        <v>4</v>
      </c>
      <c r="O592" s="124"/>
      <c r="P592" s="130">
        <f t="shared" si="117"/>
        <v>2</v>
      </c>
      <c r="Q592" s="131">
        <f t="shared" si="118"/>
        <v>2.6666666666666665</v>
      </c>
    </row>
    <row r="593" spans="1:17" ht="16.5">
      <c r="A593" s="451"/>
      <c r="B593" s="124" t="s">
        <v>295</v>
      </c>
      <c r="C593" s="125"/>
      <c r="D593" s="126" t="str">
        <f t="shared" si="114"/>
        <v>Pieza de 2inX4inX2_Pies</v>
      </c>
      <c r="E593" s="127" t="s">
        <v>137</v>
      </c>
      <c r="F593" s="128">
        <v>1</v>
      </c>
      <c r="G593" s="124"/>
      <c r="H593" s="129">
        <v>1.5</v>
      </c>
      <c r="I593" s="129">
        <v>3.5</v>
      </c>
      <c r="J593" s="129">
        <v>12.57</v>
      </c>
      <c r="K593" s="129">
        <f t="shared" si="115"/>
        <v>24</v>
      </c>
      <c r="L593" s="130">
        <f t="shared" si="116"/>
        <v>2</v>
      </c>
      <c r="M593" s="129">
        <v>2</v>
      </c>
      <c r="N593" s="129">
        <v>4</v>
      </c>
      <c r="O593" s="124"/>
      <c r="P593" s="130">
        <f t="shared" si="117"/>
        <v>2</v>
      </c>
      <c r="Q593" s="131">
        <f t="shared" si="118"/>
        <v>1.3333333333333333</v>
      </c>
    </row>
    <row r="594" spans="1:17" ht="16.5">
      <c r="A594" s="451"/>
      <c r="B594" s="124" t="s">
        <v>296</v>
      </c>
      <c r="C594" s="125"/>
      <c r="D594" s="126" t="str">
        <f t="shared" si="114"/>
        <v>Pieza de 2inX4inX1_Pies</v>
      </c>
      <c r="E594" s="127" t="s">
        <v>137</v>
      </c>
      <c r="F594" s="128">
        <v>1</v>
      </c>
      <c r="G594" s="124"/>
      <c r="H594" s="129">
        <v>1.5</v>
      </c>
      <c r="I594" s="129">
        <v>3.5</v>
      </c>
      <c r="J594" s="129">
        <v>7.49</v>
      </c>
      <c r="K594" s="129">
        <f t="shared" si="115"/>
        <v>12</v>
      </c>
      <c r="L594" s="130">
        <f t="shared" si="116"/>
        <v>1</v>
      </c>
      <c r="M594" s="129">
        <v>2</v>
      </c>
      <c r="N594" s="129">
        <v>4</v>
      </c>
      <c r="O594" s="124"/>
      <c r="P594" s="130">
        <f t="shared" si="117"/>
        <v>1</v>
      </c>
      <c r="Q594" s="131">
        <f t="shared" si="118"/>
        <v>0.66666666666666663</v>
      </c>
    </row>
    <row r="595" spans="1:17" ht="17.25" thickBot="1">
      <c r="A595" s="452"/>
      <c r="B595" s="133" t="s">
        <v>297</v>
      </c>
      <c r="C595" s="134"/>
      <c r="D595" s="135" t="str">
        <f t="shared" si="114"/>
        <v>Pieza de 2inX4inX1_Pies</v>
      </c>
      <c r="E595" s="136" t="s">
        <v>137</v>
      </c>
      <c r="F595" s="137">
        <v>1</v>
      </c>
      <c r="G595" s="133"/>
      <c r="H595" s="138">
        <v>1.5</v>
      </c>
      <c r="I595" s="138">
        <v>3.5</v>
      </c>
      <c r="J595" s="138">
        <v>2.76</v>
      </c>
      <c r="K595" s="138">
        <f t="shared" si="115"/>
        <v>12</v>
      </c>
      <c r="L595" s="139">
        <f t="shared" si="116"/>
        <v>1</v>
      </c>
      <c r="M595" s="138">
        <v>2</v>
      </c>
      <c r="N595" s="138">
        <v>4</v>
      </c>
      <c r="O595" s="133"/>
      <c r="P595" s="139">
        <f t="shared" si="117"/>
        <v>1</v>
      </c>
      <c r="Q595" s="140">
        <f t="shared" si="118"/>
        <v>0.66666666666666663</v>
      </c>
    </row>
    <row r="596" spans="1:17" ht="16.5">
      <c r="A596" s="435">
        <v>2</v>
      </c>
      <c r="B596" s="116" t="s">
        <v>323</v>
      </c>
      <c r="C596" s="117"/>
      <c r="D596" s="118" t="str">
        <f t="shared" si="114"/>
        <v>Pieza de 2inX4inX11_Pies</v>
      </c>
      <c r="E596" s="119" t="s">
        <v>137</v>
      </c>
      <c r="F596" s="120">
        <v>0</v>
      </c>
      <c r="G596" s="116"/>
      <c r="H596" s="121">
        <v>1.5</v>
      </c>
      <c r="I596" s="121">
        <v>3.5</v>
      </c>
      <c r="J596" s="121">
        <v>121.7</v>
      </c>
      <c r="K596" s="121">
        <f t="shared" si="115"/>
        <v>132</v>
      </c>
      <c r="L596" s="122">
        <f t="shared" si="116"/>
        <v>11</v>
      </c>
      <c r="M596" s="121">
        <v>2</v>
      </c>
      <c r="N596" s="121">
        <v>4</v>
      </c>
      <c r="O596" s="116"/>
      <c r="P596" s="122">
        <f t="shared" si="117"/>
        <v>11</v>
      </c>
      <c r="Q596" s="123">
        <f t="shared" si="118"/>
        <v>0</v>
      </c>
    </row>
    <row r="597" spans="1:17" ht="16.5">
      <c r="A597" s="436"/>
      <c r="B597" s="124" t="s">
        <v>325</v>
      </c>
      <c r="C597" s="125"/>
      <c r="D597" s="126" t="str">
        <f t="shared" si="114"/>
        <v>Pieza de 2inX4inX8_Pies</v>
      </c>
      <c r="E597" s="127" t="s">
        <v>137</v>
      </c>
      <c r="F597" s="128">
        <v>0</v>
      </c>
      <c r="G597" s="124"/>
      <c r="H597" s="129">
        <v>1.5</v>
      </c>
      <c r="I597" s="129">
        <v>3.5</v>
      </c>
      <c r="J597" s="132">
        <v>91.28</v>
      </c>
      <c r="K597" s="129">
        <f t="shared" si="115"/>
        <v>96</v>
      </c>
      <c r="L597" s="130">
        <f t="shared" si="116"/>
        <v>8</v>
      </c>
      <c r="M597" s="129">
        <v>2</v>
      </c>
      <c r="N597" s="129">
        <v>4</v>
      </c>
      <c r="O597" s="124"/>
      <c r="P597" s="130">
        <f t="shared" si="117"/>
        <v>8</v>
      </c>
      <c r="Q597" s="131">
        <f t="shared" si="118"/>
        <v>0</v>
      </c>
    </row>
    <row r="598" spans="1:17" ht="16.5">
      <c r="A598" s="436"/>
      <c r="B598" s="124" t="s">
        <v>335</v>
      </c>
      <c r="C598" s="125"/>
      <c r="D598" s="126" t="str">
        <f t="shared" si="114"/>
        <v>Pieza de 2inX4inX3_Pies</v>
      </c>
      <c r="E598" s="127" t="s">
        <v>137</v>
      </c>
      <c r="F598" s="128">
        <v>0</v>
      </c>
      <c r="G598" s="124"/>
      <c r="H598" s="129">
        <v>1.5</v>
      </c>
      <c r="I598" s="129">
        <v>3.5</v>
      </c>
      <c r="J598" s="129">
        <v>25.79</v>
      </c>
      <c r="K598" s="129">
        <f t="shared" si="115"/>
        <v>36</v>
      </c>
      <c r="L598" s="130">
        <f t="shared" si="116"/>
        <v>3</v>
      </c>
      <c r="M598" s="129">
        <v>2</v>
      </c>
      <c r="N598" s="129">
        <v>4</v>
      </c>
      <c r="O598" s="124"/>
      <c r="P598" s="130">
        <f t="shared" si="117"/>
        <v>3</v>
      </c>
      <c r="Q598" s="131">
        <f t="shared" si="118"/>
        <v>0</v>
      </c>
    </row>
    <row r="599" spans="1:17" ht="16.5">
      <c r="A599" s="436"/>
      <c r="B599" s="124" t="s">
        <v>336</v>
      </c>
      <c r="C599" s="125"/>
      <c r="D599" s="126" t="str">
        <f t="shared" si="114"/>
        <v>Pieza de 2inX4inX8_Pies</v>
      </c>
      <c r="E599" s="127" t="s">
        <v>137</v>
      </c>
      <c r="F599" s="128">
        <v>0</v>
      </c>
      <c r="G599" s="124"/>
      <c r="H599" s="129">
        <v>1.5</v>
      </c>
      <c r="I599" s="129">
        <v>3.5</v>
      </c>
      <c r="J599" s="129">
        <v>91.28</v>
      </c>
      <c r="K599" s="129">
        <f t="shared" si="115"/>
        <v>96</v>
      </c>
      <c r="L599" s="130">
        <f t="shared" si="116"/>
        <v>8</v>
      </c>
      <c r="M599" s="129">
        <v>2</v>
      </c>
      <c r="N599" s="129">
        <v>4</v>
      </c>
      <c r="O599" s="124"/>
      <c r="P599" s="130">
        <f t="shared" si="117"/>
        <v>8</v>
      </c>
      <c r="Q599" s="131">
        <f t="shared" si="118"/>
        <v>0</v>
      </c>
    </row>
    <row r="600" spans="1:17" ht="16.5">
      <c r="A600" s="436"/>
      <c r="B600" s="124" t="s">
        <v>337</v>
      </c>
      <c r="C600" s="125"/>
      <c r="D600" s="126" t="str">
        <f t="shared" si="114"/>
        <v>Pieza de 2inX4inX3_Pies</v>
      </c>
      <c r="E600" s="127" t="s">
        <v>137</v>
      </c>
      <c r="F600" s="128">
        <v>0</v>
      </c>
      <c r="G600" s="124"/>
      <c r="H600" s="129">
        <v>1.5</v>
      </c>
      <c r="I600" s="129">
        <v>3.5</v>
      </c>
      <c r="J600" s="129">
        <v>30.19</v>
      </c>
      <c r="K600" s="129">
        <f t="shared" si="115"/>
        <v>36</v>
      </c>
      <c r="L600" s="130">
        <f t="shared" si="116"/>
        <v>3</v>
      </c>
      <c r="M600" s="129">
        <v>2</v>
      </c>
      <c r="N600" s="129">
        <v>4</v>
      </c>
      <c r="O600" s="124"/>
      <c r="P600" s="130">
        <f t="shared" si="117"/>
        <v>3</v>
      </c>
      <c r="Q600" s="131">
        <f t="shared" si="118"/>
        <v>0</v>
      </c>
    </row>
    <row r="601" spans="1:17" ht="16.5">
      <c r="A601" s="436"/>
      <c r="B601" s="124" t="s">
        <v>338</v>
      </c>
      <c r="C601" s="125"/>
      <c r="D601" s="126" t="str">
        <f t="shared" si="114"/>
        <v>Pieza de 2inX4inX8_Pies</v>
      </c>
      <c r="E601" s="127" t="s">
        <v>137</v>
      </c>
      <c r="F601" s="128">
        <v>0</v>
      </c>
      <c r="G601" s="124"/>
      <c r="H601" s="129">
        <v>1.5</v>
      </c>
      <c r="I601" s="129">
        <v>3.5</v>
      </c>
      <c r="J601" s="129">
        <v>91.28</v>
      </c>
      <c r="K601" s="129">
        <f t="shared" si="115"/>
        <v>96</v>
      </c>
      <c r="L601" s="130">
        <f t="shared" si="116"/>
        <v>8</v>
      </c>
      <c r="M601" s="129">
        <v>2</v>
      </c>
      <c r="N601" s="129">
        <v>4</v>
      </c>
      <c r="O601" s="124"/>
      <c r="P601" s="130">
        <f t="shared" si="117"/>
        <v>8</v>
      </c>
      <c r="Q601" s="131">
        <f t="shared" si="118"/>
        <v>0</v>
      </c>
    </row>
    <row r="602" spans="1:17" ht="16.5">
      <c r="A602" s="436"/>
      <c r="B602" s="124" t="s">
        <v>339</v>
      </c>
      <c r="C602" s="125"/>
      <c r="D602" s="126" t="str">
        <f t="shared" si="114"/>
        <v>Pieza de 2inX4inX3_Pies</v>
      </c>
      <c r="E602" s="127" t="s">
        <v>137</v>
      </c>
      <c r="F602" s="128">
        <v>0</v>
      </c>
      <c r="G602" s="124"/>
      <c r="H602" s="129">
        <v>1.5</v>
      </c>
      <c r="I602" s="129">
        <v>3.5</v>
      </c>
      <c r="J602" s="129">
        <v>26.49</v>
      </c>
      <c r="K602" s="129">
        <f t="shared" si="115"/>
        <v>36</v>
      </c>
      <c r="L602" s="130">
        <f t="shared" si="116"/>
        <v>3</v>
      </c>
      <c r="M602" s="129">
        <v>2</v>
      </c>
      <c r="N602" s="129">
        <v>4</v>
      </c>
      <c r="O602" s="124"/>
      <c r="P602" s="130">
        <f t="shared" si="117"/>
        <v>3</v>
      </c>
      <c r="Q602" s="131">
        <f t="shared" si="118"/>
        <v>0</v>
      </c>
    </row>
    <row r="603" spans="1:17" ht="16.5">
      <c r="A603" s="436"/>
      <c r="B603" s="124" t="s">
        <v>293</v>
      </c>
      <c r="C603" s="125"/>
      <c r="D603" s="126" t="str">
        <f t="shared" si="114"/>
        <v>Pieza de 2inX4inX11_Pies</v>
      </c>
      <c r="E603" s="127" t="s">
        <v>137</v>
      </c>
      <c r="F603" s="128">
        <v>0</v>
      </c>
      <c r="G603" s="124"/>
      <c r="H603" s="129">
        <v>1.5</v>
      </c>
      <c r="I603" s="129">
        <v>3.5</v>
      </c>
      <c r="J603" s="129">
        <v>124.89</v>
      </c>
      <c r="K603" s="129">
        <f t="shared" si="115"/>
        <v>132</v>
      </c>
      <c r="L603" s="130">
        <f t="shared" si="116"/>
        <v>11</v>
      </c>
      <c r="M603" s="129">
        <v>2</v>
      </c>
      <c r="N603" s="129">
        <v>4</v>
      </c>
      <c r="O603" s="124"/>
      <c r="P603" s="130">
        <f t="shared" si="117"/>
        <v>11</v>
      </c>
      <c r="Q603" s="131">
        <f t="shared" si="118"/>
        <v>0</v>
      </c>
    </row>
    <row r="604" spans="1:17" ht="16.5">
      <c r="A604" s="436"/>
      <c r="B604" s="124" t="s">
        <v>294</v>
      </c>
      <c r="C604" s="125"/>
      <c r="D604" s="126" t="str">
        <f t="shared" si="114"/>
        <v>Pieza de 2inX4inX2_Pies</v>
      </c>
      <c r="E604" s="127" t="s">
        <v>137</v>
      </c>
      <c r="F604" s="128">
        <v>0</v>
      </c>
      <c r="G604" s="124"/>
      <c r="H604" s="129">
        <v>1.5</v>
      </c>
      <c r="I604" s="129">
        <v>3.5</v>
      </c>
      <c r="J604" s="129">
        <v>17.07</v>
      </c>
      <c r="K604" s="129">
        <f t="shared" si="115"/>
        <v>24</v>
      </c>
      <c r="L604" s="130">
        <f t="shared" si="116"/>
        <v>2</v>
      </c>
      <c r="M604" s="129">
        <v>2</v>
      </c>
      <c r="N604" s="129">
        <v>4</v>
      </c>
      <c r="O604" s="124"/>
      <c r="P604" s="130">
        <f t="shared" si="117"/>
        <v>2</v>
      </c>
      <c r="Q604" s="131">
        <f t="shared" si="118"/>
        <v>0</v>
      </c>
    </row>
    <row r="605" spans="1:17" ht="16.5">
      <c r="A605" s="436"/>
      <c r="B605" s="124" t="s">
        <v>295</v>
      </c>
      <c r="C605" s="125"/>
      <c r="D605" s="126" t="str">
        <f t="shared" si="114"/>
        <v>Pieza de 2inX4inX2_Pies</v>
      </c>
      <c r="E605" s="127" t="s">
        <v>137</v>
      </c>
      <c r="F605" s="128">
        <v>0</v>
      </c>
      <c r="G605" s="124"/>
      <c r="H605" s="129">
        <v>1.5</v>
      </c>
      <c r="I605" s="129">
        <v>3.5</v>
      </c>
      <c r="J605" s="129">
        <v>12.57</v>
      </c>
      <c r="K605" s="129">
        <f t="shared" si="115"/>
        <v>24</v>
      </c>
      <c r="L605" s="130">
        <f t="shared" si="116"/>
        <v>2</v>
      </c>
      <c r="M605" s="129">
        <v>2</v>
      </c>
      <c r="N605" s="129">
        <v>4</v>
      </c>
      <c r="O605" s="124"/>
      <c r="P605" s="130">
        <f t="shared" si="117"/>
        <v>2</v>
      </c>
      <c r="Q605" s="131">
        <f t="shared" si="118"/>
        <v>0</v>
      </c>
    </row>
    <row r="606" spans="1:17" ht="16.5">
      <c r="A606" s="436"/>
      <c r="B606" s="124" t="s">
        <v>296</v>
      </c>
      <c r="C606" s="125"/>
      <c r="D606" s="126" t="str">
        <f t="shared" si="114"/>
        <v>Pieza de 2inX4inX1_Pies</v>
      </c>
      <c r="E606" s="127" t="s">
        <v>137</v>
      </c>
      <c r="F606" s="128">
        <v>0</v>
      </c>
      <c r="G606" s="124"/>
      <c r="H606" s="129">
        <v>1.5</v>
      </c>
      <c r="I606" s="129">
        <v>3.5</v>
      </c>
      <c r="J606" s="129">
        <v>7.49</v>
      </c>
      <c r="K606" s="129">
        <f t="shared" si="115"/>
        <v>12</v>
      </c>
      <c r="L606" s="130">
        <f t="shared" si="116"/>
        <v>1</v>
      </c>
      <c r="M606" s="129">
        <v>2</v>
      </c>
      <c r="N606" s="129">
        <v>4</v>
      </c>
      <c r="O606" s="124"/>
      <c r="P606" s="130">
        <f t="shared" si="117"/>
        <v>1</v>
      </c>
      <c r="Q606" s="131">
        <f t="shared" si="118"/>
        <v>0</v>
      </c>
    </row>
    <row r="607" spans="1:17" ht="17.25" thickBot="1">
      <c r="A607" s="437"/>
      <c r="B607" s="133" t="s">
        <v>297</v>
      </c>
      <c r="C607" s="134"/>
      <c r="D607" s="135" t="str">
        <f t="shared" si="114"/>
        <v>Pieza de 2inX4inX1_Pies</v>
      </c>
      <c r="E607" s="136" t="s">
        <v>137</v>
      </c>
      <c r="F607" s="137">
        <v>0</v>
      </c>
      <c r="G607" s="133"/>
      <c r="H607" s="138">
        <v>1.5</v>
      </c>
      <c r="I607" s="138">
        <v>3.5</v>
      </c>
      <c r="J607" s="138">
        <v>2.7</v>
      </c>
      <c r="K607" s="138">
        <f t="shared" si="115"/>
        <v>12</v>
      </c>
      <c r="L607" s="139">
        <f t="shared" si="116"/>
        <v>1</v>
      </c>
      <c r="M607" s="138">
        <v>2</v>
      </c>
      <c r="N607" s="138">
        <v>4</v>
      </c>
      <c r="O607" s="133"/>
      <c r="P607" s="139">
        <f t="shared" si="117"/>
        <v>1</v>
      </c>
      <c r="Q607" s="140">
        <f t="shared" si="118"/>
        <v>0</v>
      </c>
    </row>
    <row r="608" spans="1:17" ht="16.5">
      <c r="A608" s="435">
        <v>3</v>
      </c>
      <c r="B608" s="116" t="s">
        <v>323</v>
      </c>
      <c r="C608" s="117"/>
      <c r="D608" s="118" t="str">
        <f t="shared" si="114"/>
        <v>Pieza de 2inX4inX11_Pies</v>
      </c>
      <c r="E608" s="119" t="s">
        <v>137</v>
      </c>
      <c r="F608" s="120">
        <v>1</v>
      </c>
      <c r="G608" s="116"/>
      <c r="H608" s="121">
        <v>1.5</v>
      </c>
      <c r="I608" s="121">
        <v>3.5</v>
      </c>
      <c r="J608" s="121">
        <v>121.7</v>
      </c>
      <c r="K608" s="121">
        <f t="shared" si="115"/>
        <v>132</v>
      </c>
      <c r="L608" s="122">
        <f t="shared" si="116"/>
        <v>11</v>
      </c>
      <c r="M608" s="121">
        <v>2</v>
      </c>
      <c r="N608" s="121">
        <v>4</v>
      </c>
      <c r="O608" s="116"/>
      <c r="P608" s="122">
        <f t="shared" si="117"/>
        <v>11</v>
      </c>
      <c r="Q608" s="123">
        <f t="shared" si="118"/>
        <v>7.333333333333333</v>
      </c>
    </row>
    <row r="609" spans="1:17" ht="16.5">
      <c r="A609" s="436"/>
      <c r="B609" s="124" t="s">
        <v>268</v>
      </c>
      <c r="C609" s="125"/>
      <c r="D609" s="126" t="str">
        <f t="shared" si="114"/>
        <v>Pieza de 2inX6inX12_Pies</v>
      </c>
      <c r="E609" s="127" t="s">
        <v>137</v>
      </c>
      <c r="F609" s="128">
        <v>2</v>
      </c>
      <c r="G609" s="124"/>
      <c r="H609" s="129">
        <v>1.5</v>
      </c>
      <c r="I609" s="129">
        <v>5.5</v>
      </c>
      <c r="J609" s="129">
        <v>132.81</v>
      </c>
      <c r="K609" s="129">
        <f t="shared" si="115"/>
        <v>144</v>
      </c>
      <c r="L609" s="130">
        <f t="shared" si="116"/>
        <v>12</v>
      </c>
      <c r="M609" s="129">
        <v>2</v>
      </c>
      <c r="N609" s="129">
        <v>6</v>
      </c>
      <c r="O609" s="124"/>
      <c r="P609" s="130">
        <f t="shared" si="117"/>
        <v>12</v>
      </c>
      <c r="Q609" s="131">
        <f t="shared" si="118"/>
        <v>24</v>
      </c>
    </row>
    <row r="610" spans="1:17" ht="16.5">
      <c r="A610" s="436"/>
      <c r="B610" s="124" t="s">
        <v>324</v>
      </c>
      <c r="C610" s="125"/>
      <c r="D610" s="126" t="str">
        <f t="shared" si="114"/>
        <v>Pieza de 2inX4inX8_Pies</v>
      </c>
      <c r="E610" s="127" t="s">
        <v>137</v>
      </c>
      <c r="F610" s="128">
        <v>4</v>
      </c>
      <c r="G610" s="124"/>
      <c r="H610" s="129">
        <v>1.5</v>
      </c>
      <c r="I610" s="129">
        <v>3.5</v>
      </c>
      <c r="J610" s="132">
        <v>96</v>
      </c>
      <c r="K610" s="129">
        <f t="shared" si="115"/>
        <v>96</v>
      </c>
      <c r="L610" s="130">
        <f t="shared" si="116"/>
        <v>8</v>
      </c>
      <c r="M610" s="129">
        <v>2</v>
      </c>
      <c r="N610" s="129">
        <v>4</v>
      </c>
      <c r="O610" s="124"/>
      <c r="P610" s="130">
        <f t="shared" si="117"/>
        <v>8</v>
      </c>
      <c r="Q610" s="131">
        <f t="shared" si="118"/>
        <v>21.333333333333332</v>
      </c>
    </row>
    <row r="611" spans="1:17" ht="16.5">
      <c r="A611" s="436"/>
      <c r="B611" s="124" t="s">
        <v>340</v>
      </c>
      <c r="C611" s="125"/>
      <c r="D611" s="126" t="str">
        <f>+IF(_xlfn.NUMBERVALUE(O611)=0,CONCATENATE("Pieza de ",M611,"inX",N611,"inX",P611,"_Pies"),CONCATENATE("Rollizo de ",O611,"''ØX",P611,"_Pies"))</f>
        <v>Pieza de 2inX4inX8_Pies</v>
      </c>
      <c r="E611" s="127" t="s">
        <v>137</v>
      </c>
      <c r="F611" s="128">
        <v>2</v>
      </c>
      <c r="G611" s="124"/>
      <c r="H611" s="129">
        <v>1.5</v>
      </c>
      <c r="I611" s="129">
        <v>3.5</v>
      </c>
      <c r="J611" s="129">
        <v>91.28</v>
      </c>
      <c r="K611" s="129">
        <f>+L611*12</f>
        <v>96</v>
      </c>
      <c r="L611" s="130">
        <f>ROUNDUP(J611/12,0)</f>
        <v>8</v>
      </c>
      <c r="M611" s="129">
        <v>2</v>
      </c>
      <c r="N611" s="129">
        <v>4</v>
      </c>
      <c r="O611" s="124"/>
      <c r="P611" s="130">
        <f>+L611</f>
        <v>8</v>
      </c>
      <c r="Q611" s="131">
        <f>F611*M611*N611*P611/12</f>
        <v>10.666666666666666</v>
      </c>
    </row>
    <row r="612" spans="1:17" ht="16.5">
      <c r="A612" s="436"/>
      <c r="B612" s="124" t="s">
        <v>341</v>
      </c>
      <c r="C612" s="125"/>
      <c r="D612" s="126" t="str">
        <f>+IF(_xlfn.NUMBERVALUE(O612)=0,CONCATENATE("Pieza de ",M612,"inX",N612,"inX",P612,"_Pies"),CONCATENATE("Rollizo de ",O612,"''ØX",P612,"_Pies"))</f>
        <v>Pieza de 2inX4inX4_Pies</v>
      </c>
      <c r="E612" s="127" t="s">
        <v>137</v>
      </c>
      <c r="F612" s="128">
        <v>2</v>
      </c>
      <c r="G612" s="124"/>
      <c r="H612" s="129">
        <v>1.5</v>
      </c>
      <c r="I612" s="129">
        <v>3.5</v>
      </c>
      <c r="J612" s="129">
        <v>45.64</v>
      </c>
      <c r="K612" s="129">
        <f>+L612*12</f>
        <v>48</v>
      </c>
      <c r="L612" s="130">
        <f>ROUNDUP(J612/12,0)</f>
        <v>4</v>
      </c>
      <c r="M612" s="129">
        <v>2</v>
      </c>
      <c r="N612" s="129">
        <v>4</v>
      </c>
      <c r="O612" s="124"/>
      <c r="P612" s="130">
        <f>+L612</f>
        <v>4</v>
      </c>
      <c r="Q612" s="131">
        <f>F612*M612*N612*P612/12</f>
        <v>5.333333333333333</v>
      </c>
    </row>
    <row r="613" spans="1:17" ht="16.5">
      <c r="A613" s="436"/>
      <c r="B613" s="124" t="s">
        <v>326</v>
      </c>
      <c r="C613" s="125"/>
      <c r="D613" s="126" t="str">
        <f>+IF(_xlfn.NUMBERVALUE(O613)=0,CONCATENATE("Pieza de ",M613,"inX",N613,"inX",P613,"_Pies"),CONCATENATE("Rollizo de ",O613,"''ØX",P613,"_Pies"))</f>
        <v>Pieza de 2inX4inX2_Pies</v>
      </c>
      <c r="E613" s="127" t="s">
        <v>137</v>
      </c>
      <c r="F613" s="128">
        <v>2</v>
      </c>
      <c r="G613" s="124"/>
      <c r="H613" s="129">
        <v>1.5</v>
      </c>
      <c r="I613" s="129">
        <v>3.5</v>
      </c>
      <c r="J613" s="129">
        <v>12.06</v>
      </c>
      <c r="K613" s="129">
        <f>+L613*12</f>
        <v>24</v>
      </c>
      <c r="L613" s="130">
        <f>ROUNDUP(J613/12,0)</f>
        <v>2</v>
      </c>
      <c r="M613" s="129">
        <v>2</v>
      </c>
      <c r="N613" s="129">
        <v>4</v>
      </c>
      <c r="O613" s="124"/>
      <c r="P613" s="130">
        <f>+L613</f>
        <v>2</v>
      </c>
      <c r="Q613" s="131">
        <f>F613*M613*N613*P613/12</f>
        <v>2.6666666666666665</v>
      </c>
    </row>
    <row r="614" spans="1:17" ht="16.5">
      <c r="A614" s="436"/>
      <c r="B614" s="124" t="s">
        <v>327</v>
      </c>
      <c r="C614" s="125"/>
      <c r="D614" s="126" t="str">
        <f>+IF(_xlfn.NUMBERVALUE(O614)=0,CONCATENATE("Pieza de ",M614,"inX",N614,"inX",P614,"_Pies"),CONCATENATE("Rollizo de ",O614,"''ØX",P614,"_Pies"))</f>
        <v>Pieza de 2inX4inX2_Pies</v>
      </c>
      <c r="E614" s="127" t="s">
        <v>137</v>
      </c>
      <c r="F614" s="128">
        <v>6</v>
      </c>
      <c r="G614" s="124"/>
      <c r="H614" s="129">
        <v>1.5</v>
      </c>
      <c r="I614" s="129">
        <v>3.5</v>
      </c>
      <c r="J614" s="129">
        <v>14.57</v>
      </c>
      <c r="K614" s="129">
        <f>+L614*12</f>
        <v>24</v>
      </c>
      <c r="L614" s="130">
        <f>ROUNDUP(J614/12,0)</f>
        <v>2</v>
      </c>
      <c r="M614" s="129">
        <v>2</v>
      </c>
      <c r="N614" s="129">
        <v>4</v>
      </c>
      <c r="O614" s="124"/>
      <c r="P614" s="130">
        <f>+L614</f>
        <v>2</v>
      </c>
      <c r="Q614" s="131">
        <f>F614*M614*N614*P614/12</f>
        <v>8</v>
      </c>
    </row>
    <row r="615" spans="1:17" ht="16.5">
      <c r="A615" s="436"/>
      <c r="B615" s="124" t="s">
        <v>342</v>
      </c>
      <c r="C615" s="125"/>
      <c r="D615" s="126" t="str">
        <f t="shared" ref="D615:D627" si="119">+IF(_xlfn.NUMBERVALUE(O615)=0,CONCATENATE("Pieza de ",M615,"inX",N615,"inX",P615,"_Pies"),CONCATENATE("Rollizo de ",O615,"''ØX",P615,"_Pies"))</f>
        <v>Pieza de 2inX4inX3_Pies</v>
      </c>
      <c r="E615" s="127" t="s">
        <v>137</v>
      </c>
      <c r="F615" s="128">
        <v>2</v>
      </c>
      <c r="G615" s="124"/>
      <c r="H615" s="129">
        <v>1.5</v>
      </c>
      <c r="I615" s="129">
        <v>3.5</v>
      </c>
      <c r="J615" s="129">
        <v>28.06</v>
      </c>
      <c r="K615" s="129">
        <f t="shared" ref="K615:K627" si="120">+L615*12</f>
        <v>36</v>
      </c>
      <c r="L615" s="130">
        <f t="shared" ref="L615:L627" si="121">ROUNDUP(J615/12,0)</f>
        <v>3</v>
      </c>
      <c r="M615" s="129">
        <v>2</v>
      </c>
      <c r="N615" s="129">
        <v>4</v>
      </c>
      <c r="O615" s="124"/>
      <c r="P615" s="130">
        <f t="shared" ref="P615:P627" si="122">+L615</f>
        <v>3</v>
      </c>
      <c r="Q615" s="131">
        <f t="shared" ref="Q615:Q627" si="123">F615*M615*N615*P615/12</f>
        <v>4</v>
      </c>
    </row>
    <row r="616" spans="1:17" ht="16.5">
      <c r="A616" s="436"/>
      <c r="B616" s="124" t="s">
        <v>329</v>
      </c>
      <c r="C616" s="125"/>
      <c r="D616" s="126" t="str">
        <f t="shared" si="119"/>
        <v>Pieza de 2inX4inX8_Pies</v>
      </c>
      <c r="E616" s="127" t="s">
        <v>137</v>
      </c>
      <c r="F616" s="128">
        <v>4</v>
      </c>
      <c r="G616" s="124"/>
      <c r="H616" s="129">
        <v>1.5</v>
      </c>
      <c r="I616" s="129">
        <v>3.5</v>
      </c>
      <c r="J616" s="129">
        <v>91.28</v>
      </c>
      <c r="K616" s="129">
        <f t="shared" si="120"/>
        <v>96</v>
      </c>
      <c r="L616" s="130">
        <f t="shared" si="121"/>
        <v>8</v>
      </c>
      <c r="M616" s="129">
        <v>2</v>
      </c>
      <c r="N616" s="129">
        <v>4</v>
      </c>
      <c r="O616" s="124"/>
      <c r="P616" s="130">
        <f t="shared" si="122"/>
        <v>8</v>
      </c>
      <c r="Q616" s="131">
        <f t="shared" si="123"/>
        <v>21.333333333333332</v>
      </c>
    </row>
    <row r="617" spans="1:17" ht="16.5">
      <c r="A617" s="436"/>
      <c r="B617" s="124" t="s">
        <v>331</v>
      </c>
      <c r="C617" s="125"/>
      <c r="D617" s="126" t="str">
        <f t="shared" si="119"/>
        <v>Pieza de 2inX4inX2_Pies</v>
      </c>
      <c r="E617" s="127" t="s">
        <v>137</v>
      </c>
      <c r="F617" s="128">
        <v>4</v>
      </c>
      <c r="G617" s="124"/>
      <c r="H617" s="129">
        <v>1.5</v>
      </c>
      <c r="I617" s="129">
        <v>3.5</v>
      </c>
      <c r="J617" s="129">
        <v>12.85</v>
      </c>
      <c r="K617" s="129">
        <f t="shared" si="120"/>
        <v>24</v>
      </c>
      <c r="L617" s="130">
        <f t="shared" si="121"/>
        <v>2</v>
      </c>
      <c r="M617" s="129">
        <v>2</v>
      </c>
      <c r="N617" s="129">
        <v>4</v>
      </c>
      <c r="O617" s="124"/>
      <c r="P617" s="130">
        <f t="shared" si="122"/>
        <v>2</v>
      </c>
      <c r="Q617" s="131">
        <f t="shared" si="123"/>
        <v>5.333333333333333</v>
      </c>
    </row>
    <row r="618" spans="1:17" ht="16.5">
      <c r="A618" s="436"/>
      <c r="B618" s="124" t="s">
        <v>332</v>
      </c>
      <c r="C618" s="125"/>
      <c r="D618" s="126" t="str">
        <f t="shared" si="119"/>
        <v>Pieza de 2inX4inX2_Pies</v>
      </c>
      <c r="E618" s="127" t="s">
        <v>137</v>
      </c>
      <c r="F618" s="128">
        <v>8</v>
      </c>
      <c r="G618" s="124"/>
      <c r="H618" s="129">
        <v>1.5</v>
      </c>
      <c r="I618" s="129">
        <v>3.5</v>
      </c>
      <c r="J618" s="129">
        <v>14.43</v>
      </c>
      <c r="K618" s="129">
        <f t="shared" si="120"/>
        <v>24</v>
      </c>
      <c r="L618" s="130">
        <f t="shared" si="121"/>
        <v>2</v>
      </c>
      <c r="M618" s="129">
        <v>2</v>
      </c>
      <c r="N618" s="129">
        <v>4</v>
      </c>
      <c r="O618" s="124"/>
      <c r="P618" s="130">
        <f t="shared" si="122"/>
        <v>2</v>
      </c>
      <c r="Q618" s="131">
        <f t="shared" si="123"/>
        <v>10.666666666666666</v>
      </c>
    </row>
    <row r="619" spans="1:17" ht="16.5">
      <c r="A619" s="436"/>
      <c r="B619" s="124" t="s">
        <v>333</v>
      </c>
      <c r="C619" s="125"/>
      <c r="D619" s="126" t="str">
        <f t="shared" si="119"/>
        <v>Pieza de 2inX4inX2_Pies</v>
      </c>
      <c r="E619" s="127" t="s">
        <v>137</v>
      </c>
      <c r="F619" s="128">
        <v>4</v>
      </c>
      <c r="G619" s="124"/>
      <c r="H619" s="129">
        <v>1.5</v>
      </c>
      <c r="I619" s="129">
        <v>3.5</v>
      </c>
      <c r="J619" s="129">
        <v>12.06</v>
      </c>
      <c r="K619" s="129">
        <f t="shared" si="120"/>
        <v>24</v>
      </c>
      <c r="L619" s="130">
        <f t="shared" si="121"/>
        <v>2</v>
      </c>
      <c r="M619" s="129">
        <v>2</v>
      </c>
      <c r="N619" s="129">
        <v>4</v>
      </c>
      <c r="O619" s="124"/>
      <c r="P619" s="130">
        <f t="shared" si="122"/>
        <v>2</v>
      </c>
      <c r="Q619" s="131">
        <f t="shared" si="123"/>
        <v>5.333333333333333</v>
      </c>
    </row>
    <row r="620" spans="1:17" ht="16.5">
      <c r="A620" s="436"/>
      <c r="B620" s="124" t="s">
        <v>293</v>
      </c>
      <c r="C620" s="125"/>
      <c r="D620" s="126" t="str">
        <f t="shared" si="119"/>
        <v>Pieza de 2inX4inX11_Pies</v>
      </c>
      <c r="E620" s="127" t="s">
        <v>137</v>
      </c>
      <c r="F620" s="128">
        <v>1</v>
      </c>
      <c r="G620" s="124"/>
      <c r="H620" s="129">
        <v>1.5</v>
      </c>
      <c r="I620" s="129">
        <v>3.5</v>
      </c>
      <c r="J620" s="129">
        <v>124.89</v>
      </c>
      <c r="K620" s="129">
        <f t="shared" si="120"/>
        <v>132</v>
      </c>
      <c r="L620" s="130">
        <f t="shared" si="121"/>
        <v>11</v>
      </c>
      <c r="M620" s="129">
        <v>2</v>
      </c>
      <c r="N620" s="129">
        <v>4</v>
      </c>
      <c r="O620" s="124"/>
      <c r="P620" s="130">
        <f t="shared" si="122"/>
        <v>11</v>
      </c>
      <c r="Q620" s="131">
        <f t="shared" si="123"/>
        <v>7.333333333333333</v>
      </c>
    </row>
    <row r="621" spans="1:17" ht="16.5">
      <c r="A621" s="436"/>
      <c r="B621" s="124" t="s">
        <v>294</v>
      </c>
      <c r="C621" s="125"/>
      <c r="D621" s="126" t="str">
        <f t="shared" si="119"/>
        <v>Pieza de 2inX4inX2_Pies</v>
      </c>
      <c r="E621" s="127" t="s">
        <v>137</v>
      </c>
      <c r="F621" s="128">
        <v>2</v>
      </c>
      <c r="G621" s="124"/>
      <c r="H621" s="129">
        <v>1.5</v>
      </c>
      <c r="I621" s="129">
        <v>3.5</v>
      </c>
      <c r="J621" s="129">
        <v>17.07</v>
      </c>
      <c r="K621" s="129">
        <f t="shared" si="120"/>
        <v>24</v>
      </c>
      <c r="L621" s="130">
        <f t="shared" si="121"/>
        <v>2</v>
      </c>
      <c r="M621" s="129">
        <v>2</v>
      </c>
      <c r="N621" s="129">
        <v>4</v>
      </c>
      <c r="O621" s="124"/>
      <c r="P621" s="130">
        <f t="shared" si="122"/>
        <v>2</v>
      </c>
      <c r="Q621" s="131">
        <f t="shared" si="123"/>
        <v>2.6666666666666665</v>
      </c>
    </row>
    <row r="622" spans="1:17" ht="16.5">
      <c r="A622" s="436"/>
      <c r="B622" s="124" t="s">
        <v>295</v>
      </c>
      <c r="C622" s="125"/>
      <c r="D622" s="126" t="str">
        <f t="shared" si="119"/>
        <v>Pieza de 2inX4inX2_Pies</v>
      </c>
      <c r="E622" s="127" t="s">
        <v>137</v>
      </c>
      <c r="F622" s="128">
        <v>1</v>
      </c>
      <c r="G622" s="124"/>
      <c r="H622" s="129">
        <v>1.5</v>
      </c>
      <c r="I622" s="129">
        <v>3.5</v>
      </c>
      <c r="J622" s="129">
        <v>12.57</v>
      </c>
      <c r="K622" s="129">
        <f t="shared" si="120"/>
        <v>24</v>
      </c>
      <c r="L622" s="130">
        <f t="shared" si="121"/>
        <v>2</v>
      </c>
      <c r="M622" s="129">
        <v>2</v>
      </c>
      <c r="N622" s="129">
        <v>4</v>
      </c>
      <c r="O622" s="124"/>
      <c r="P622" s="130">
        <f t="shared" si="122"/>
        <v>2</v>
      </c>
      <c r="Q622" s="131">
        <f t="shared" si="123"/>
        <v>1.3333333333333333</v>
      </c>
    </row>
    <row r="623" spans="1:17" ht="16.5">
      <c r="A623" s="436"/>
      <c r="B623" s="124" t="s">
        <v>296</v>
      </c>
      <c r="C623" s="125"/>
      <c r="D623" s="126" t="str">
        <f t="shared" si="119"/>
        <v>Pieza de 2inX4inX1_Pies</v>
      </c>
      <c r="E623" s="127" t="s">
        <v>137</v>
      </c>
      <c r="F623" s="128">
        <v>1</v>
      </c>
      <c r="G623" s="124"/>
      <c r="H623" s="129">
        <v>1.5</v>
      </c>
      <c r="I623" s="129">
        <v>3.5</v>
      </c>
      <c r="J623" s="129">
        <v>7.49</v>
      </c>
      <c r="K623" s="129">
        <f t="shared" si="120"/>
        <v>12</v>
      </c>
      <c r="L623" s="130">
        <f t="shared" si="121"/>
        <v>1</v>
      </c>
      <c r="M623" s="129">
        <v>2</v>
      </c>
      <c r="N623" s="129">
        <v>4</v>
      </c>
      <c r="O623" s="124"/>
      <c r="P623" s="130">
        <f t="shared" si="122"/>
        <v>1</v>
      </c>
      <c r="Q623" s="131">
        <f t="shared" si="123"/>
        <v>0.66666666666666663</v>
      </c>
    </row>
    <row r="624" spans="1:17" ht="17.25" thickBot="1">
      <c r="A624" s="437"/>
      <c r="B624" s="133" t="s">
        <v>297</v>
      </c>
      <c r="C624" s="134"/>
      <c r="D624" s="135" t="str">
        <f t="shared" si="119"/>
        <v>Pieza de 2inX4inX1_Pies</v>
      </c>
      <c r="E624" s="136" t="s">
        <v>137</v>
      </c>
      <c r="F624" s="137">
        <v>1</v>
      </c>
      <c r="G624" s="133"/>
      <c r="H624" s="138">
        <v>1.5</v>
      </c>
      <c r="I624" s="138">
        <v>3.5</v>
      </c>
      <c r="J624" s="138">
        <v>2.7</v>
      </c>
      <c r="K624" s="138">
        <f t="shared" si="120"/>
        <v>12</v>
      </c>
      <c r="L624" s="139">
        <f t="shared" si="121"/>
        <v>1</v>
      </c>
      <c r="M624" s="138">
        <v>2</v>
      </c>
      <c r="N624" s="138">
        <v>4</v>
      </c>
      <c r="O624" s="133"/>
      <c r="P624" s="139">
        <f t="shared" si="122"/>
        <v>1</v>
      </c>
      <c r="Q624" s="140">
        <f t="shared" si="123"/>
        <v>0.66666666666666663</v>
      </c>
    </row>
    <row r="625" spans="1:17" ht="16.5">
      <c r="A625" s="435" t="s">
        <v>33</v>
      </c>
      <c r="B625" s="116" t="s">
        <v>323</v>
      </c>
      <c r="C625" s="117"/>
      <c r="D625" s="118" t="str">
        <f t="shared" si="119"/>
        <v>Pieza de 2inX4inX13_Pies</v>
      </c>
      <c r="E625" s="119" t="s">
        <v>137</v>
      </c>
      <c r="F625" s="120">
        <v>1</v>
      </c>
      <c r="G625" s="116"/>
      <c r="H625" s="121">
        <v>1.5</v>
      </c>
      <c r="I625" s="121">
        <v>3.5</v>
      </c>
      <c r="J625" s="121">
        <v>153</v>
      </c>
      <c r="K625" s="121">
        <f t="shared" si="120"/>
        <v>156</v>
      </c>
      <c r="L625" s="122">
        <f t="shared" si="121"/>
        <v>13</v>
      </c>
      <c r="M625" s="121">
        <v>2</v>
      </c>
      <c r="N625" s="121">
        <v>4</v>
      </c>
      <c r="O625" s="116"/>
      <c r="P625" s="122">
        <f t="shared" si="122"/>
        <v>13</v>
      </c>
      <c r="Q625" s="123">
        <f t="shared" si="123"/>
        <v>8.6666666666666661</v>
      </c>
    </row>
    <row r="626" spans="1:17" ht="16.5">
      <c r="A626" s="436"/>
      <c r="B626" s="124" t="s">
        <v>268</v>
      </c>
      <c r="C626" s="125"/>
      <c r="D626" s="126" t="str">
        <f t="shared" si="119"/>
        <v>Pieza de 2inX6inX14_Pies</v>
      </c>
      <c r="E626" s="127" t="s">
        <v>137</v>
      </c>
      <c r="F626" s="128">
        <v>2</v>
      </c>
      <c r="G626" s="124"/>
      <c r="H626" s="129">
        <v>1.5</v>
      </c>
      <c r="I626" s="129">
        <v>5.5</v>
      </c>
      <c r="J626" s="129">
        <v>164.81</v>
      </c>
      <c r="K626" s="129">
        <f t="shared" si="120"/>
        <v>168</v>
      </c>
      <c r="L626" s="130">
        <f t="shared" si="121"/>
        <v>14</v>
      </c>
      <c r="M626" s="129">
        <v>2</v>
      </c>
      <c r="N626" s="129">
        <v>6</v>
      </c>
      <c r="O626" s="124"/>
      <c r="P626" s="130">
        <f t="shared" si="122"/>
        <v>14</v>
      </c>
      <c r="Q626" s="131">
        <f t="shared" si="123"/>
        <v>28</v>
      </c>
    </row>
    <row r="627" spans="1:17" ht="16.5">
      <c r="A627" s="436"/>
      <c r="B627" s="124" t="s">
        <v>325</v>
      </c>
      <c r="C627" s="125"/>
      <c r="D627" s="126" t="str">
        <f t="shared" si="119"/>
        <v>Pieza de 2inX4inX8_Pies</v>
      </c>
      <c r="E627" s="127" t="s">
        <v>137</v>
      </c>
      <c r="F627" s="128">
        <v>5</v>
      </c>
      <c r="G627" s="124"/>
      <c r="H627" s="129">
        <v>1.5</v>
      </c>
      <c r="I627" s="129">
        <v>3.5</v>
      </c>
      <c r="J627" s="132">
        <v>91.28</v>
      </c>
      <c r="K627" s="129">
        <f t="shared" si="120"/>
        <v>96</v>
      </c>
      <c r="L627" s="130">
        <f t="shared" si="121"/>
        <v>8</v>
      </c>
      <c r="M627" s="129">
        <v>2</v>
      </c>
      <c r="N627" s="129">
        <v>4</v>
      </c>
      <c r="O627" s="124"/>
      <c r="P627" s="130">
        <f t="shared" si="122"/>
        <v>8</v>
      </c>
      <c r="Q627" s="131">
        <f t="shared" si="123"/>
        <v>26.666666666666668</v>
      </c>
    </row>
    <row r="628" spans="1:17" ht="16.5">
      <c r="A628" s="436"/>
      <c r="B628" s="124" t="s">
        <v>326</v>
      </c>
      <c r="C628" s="125"/>
      <c r="D628" s="126" t="str">
        <f>+IF(_xlfn.NUMBERVALUE(O628)=0,CONCATENATE("Pieza de ",M628,"inX",N628,"inX",P628,"_Pies"),CONCATENATE("Rollizo de ",O628,"''ØX",P628,"_Pies"))</f>
        <v>Pieza de 2inX4inX1_Pies</v>
      </c>
      <c r="E628" s="127" t="s">
        <v>137</v>
      </c>
      <c r="F628" s="128">
        <v>4</v>
      </c>
      <c r="G628" s="124"/>
      <c r="H628" s="129">
        <v>1.5</v>
      </c>
      <c r="I628" s="129">
        <v>3.5</v>
      </c>
      <c r="J628" s="129">
        <v>10.14</v>
      </c>
      <c r="K628" s="129">
        <f>+L628*12</f>
        <v>12</v>
      </c>
      <c r="L628" s="130">
        <f>ROUNDUP(J628/12,0)</f>
        <v>1</v>
      </c>
      <c r="M628" s="129">
        <v>2</v>
      </c>
      <c r="N628" s="129">
        <v>4</v>
      </c>
      <c r="O628" s="124"/>
      <c r="P628" s="130">
        <f>+L628</f>
        <v>1</v>
      </c>
      <c r="Q628" s="131">
        <f>F628*M628*N628*P628/12</f>
        <v>2.6666666666666665</v>
      </c>
    </row>
    <row r="629" spans="1:17" ht="16.5">
      <c r="A629" s="436"/>
      <c r="B629" s="124" t="s">
        <v>327</v>
      </c>
      <c r="C629" s="125"/>
      <c r="D629" s="126" t="str">
        <f t="shared" ref="D629:D638" si="124">+IF(_xlfn.NUMBERVALUE(O629)=0,CONCATENATE("Pieza de ",M629,"inX",N629,"inX",P629,"_Pies"),CONCATENATE("Rollizo de ",O629,"''ØX",P629,"_Pies"))</f>
        <v>Pieza de 2inX4inX2_Pies</v>
      </c>
      <c r="E629" s="127" t="s">
        <v>137</v>
      </c>
      <c r="F629" s="128">
        <v>12</v>
      </c>
      <c r="G629" s="124"/>
      <c r="H629" s="129">
        <v>1.5</v>
      </c>
      <c r="I629" s="129">
        <v>3.5</v>
      </c>
      <c r="J629" s="129">
        <v>14.43</v>
      </c>
      <c r="K629" s="129">
        <f t="shared" ref="K629:K638" si="125">+L629*12</f>
        <v>24</v>
      </c>
      <c r="L629" s="130">
        <f t="shared" ref="L629:L638" si="126">ROUNDUP(J629/12,0)</f>
        <v>2</v>
      </c>
      <c r="M629" s="129">
        <v>2</v>
      </c>
      <c r="N629" s="129">
        <v>4</v>
      </c>
      <c r="O629" s="124"/>
      <c r="P629" s="130">
        <f t="shared" ref="P629:P638" si="127">+L629</f>
        <v>2</v>
      </c>
      <c r="Q629" s="131">
        <f t="shared" ref="Q629:Q638" si="128">F629*M629*N629*P629/12</f>
        <v>16</v>
      </c>
    </row>
    <row r="630" spans="1:17" ht="16.5">
      <c r="A630" s="436"/>
      <c r="B630" s="124" t="s">
        <v>329</v>
      </c>
      <c r="C630" s="125"/>
      <c r="D630" s="126" t="str">
        <f t="shared" si="124"/>
        <v>Pieza de 2inX4inX8_Pies</v>
      </c>
      <c r="E630" s="127" t="s">
        <v>137</v>
      </c>
      <c r="F630" s="128">
        <v>4</v>
      </c>
      <c r="G630" s="124"/>
      <c r="H630" s="129">
        <v>1.5</v>
      </c>
      <c r="I630" s="129">
        <v>3.5</v>
      </c>
      <c r="J630" s="129">
        <v>91.28</v>
      </c>
      <c r="K630" s="129">
        <f t="shared" si="125"/>
        <v>96</v>
      </c>
      <c r="L630" s="130">
        <f t="shared" si="126"/>
        <v>8</v>
      </c>
      <c r="M630" s="129">
        <v>2</v>
      </c>
      <c r="N630" s="129">
        <v>4</v>
      </c>
      <c r="O630" s="124"/>
      <c r="P630" s="130">
        <f t="shared" si="127"/>
        <v>8</v>
      </c>
      <c r="Q630" s="131">
        <f t="shared" si="128"/>
        <v>21.333333333333332</v>
      </c>
    </row>
    <row r="631" spans="1:17" ht="16.5">
      <c r="A631" s="436"/>
      <c r="B631" s="124" t="s">
        <v>330</v>
      </c>
      <c r="C631" s="125"/>
      <c r="D631" s="126" t="str">
        <f t="shared" si="124"/>
        <v>Pieza de 2inX4inX4_Pies</v>
      </c>
      <c r="E631" s="127" t="s">
        <v>137</v>
      </c>
      <c r="F631" s="128">
        <v>3</v>
      </c>
      <c r="G631" s="124"/>
      <c r="H631" s="129">
        <v>1.5</v>
      </c>
      <c r="I631" s="129">
        <v>3.5</v>
      </c>
      <c r="J631" s="129">
        <v>45.64</v>
      </c>
      <c r="K631" s="129">
        <f t="shared" si="125"/>
        <v>48</v>
      </c>
      <c r="L631" s="130">
        <f t="shared" si="126"/>
        <v>4</v>
      </c>
      <c r="M631" s="129">
        <v>2</v>
      </c>
      <c r="N631" s="129">
        <v>4</v>
      </c>
      <c r="O631" s="124"/>
      <c r="P631" s="130">
        <f t="shared" si="127"/>
        <v>4</v>
      </c>
      <c r="Q631" s="131">
        <f t="shared" si="128"/>
        <v>8</v>
      </c>
    </row>
    <row r="632" spans="1:17" ht="16.5">
      <c r="A632" s="436"/>
      <c r="B632" s="124" t="s">
        <v>331</v>
      </c>
      <c r="C632" s="125"/>
      <c r="D632" s="126" t="str">
        <f t="shared" si="124"/>
        <v>Pieza de 2inX4inX2_Pies</v>
      </c>
      <c r="E632" s="127" t="s">
        <v>137</v>
      </c>
      <c r="F632" s="128">
        <v>2</v>
      </c>
      <c r="G632" s="124"/>
      <c r="H632" s="129">
        <v>1.5</v>
      </c>
      <c r="I632" s="129">
        <v>3.5</v>
      </c>
      <c r="J632" s="129">
        <v>12.85</v>
      </c>
      <c r="K632" s="129">
        <f t="shared" si="125"/>
        <v>24</v>
      </c>
      <c r="L632" s="130">
        <f t="shared" si="126"/>
        <v>2</v>
      </c>
      <c r="M632" s="129">
        <v>2</v>
      </c>
      <c r="N632" s="129">
        <v>4</v>
      </c>
      <c r="O632" s="124"/>
      <c r="P632" s="130">
        <f t="shared" si="127"/>
        <v>2</v>
      </c>
      <c r="Q632" s="131">
        <f t="shared" si="128"/>
        <v>2.6666666666666665</v>
      </c>
    </row>
    <row r="633" spans="1:17" ht="16.5">
      <c r="A633" s="436"/>
      <c r="B633" s="124" t="s">
        <v>332</v>
      </c>
      <c r="C633" s="125"/>
      <c r="D633" s="126" t="str">
        <f t="shared" si="124"/>
        <v>Pieza de 2inX4inX2_Pies</v>
      </c>
      <c r="E633" s="127" t="s">
        <v>137</v>
      </c>
      <c r="F633" s="128">
        <v>8</v>
      </c>
      <c r="G633" s="124"/>
      <c r="H633" s="129">
        <v>1.5</v>
      </c>
      <c r="I633" s="129">
        <v>3.5</v>
      </c>
      <c r="J633" s="129">
        <v>14.43</v>
      </c>
      <c r="K633" s="129">
        <f t="shared" si="125"/>
        <v>24</v>
      </c>
      <c r="L633" s="130">
        <f t="shared" si="126"/>
        <v>2</v>
      </c>
      <c r="M633" s="129">
        <v>2</v>
      </c>
      <c r="N633" s="129">
        <v>4</v>
      </c>
      <c r="O633" s="124"/>
      <c r="P633" s="130">
        <f t="shared" si="127"/>
        <v>2</v>
      </c>
      <c r="Q633" s="131">
        <f t="shared" si="128"/>
        <v>10.666666666666666</v>
      </c>
    </row>
    <row r="634" spans="1:17" ht="16.5">
      <c r="A634" s="436"/>
      <c r="B634" s="124" t="s">
        <v>333</v>
      </c>
      <c r="C634" s="125"/>
      <c r="D634" s="126" t="str">
        <f t="shared" si="124"/>
        <v>Pieza de 2inX4inX1_Pies</v>
      </c>
      <c r="E634" s="127" t="s">
        <v>137</v>
      </c>
      <c r="F634" s="128">
        <v>2</v>
      </c>
      <c r="G634" s="124"/>
      <c r="H634" s="129">
        <v>1.5</v>
      </c>
      <c r="I634" s="129">
        <v>3.5</v>
      </c>
      <c r="J634" s="129">
        <v>10.14</v>
      </c>
      <c r="K634" s="129">
        <f t="shared" si="125"/>
        <v>12</v>
      </c>
      <c r="L634" s="130">
        <f t="shared" si="126"/>
        <v>1</v>
      </c>
      <c r="M634" s="129">
        <v>2</v>
      </c>
      <c r="N634" s="129">
        <v>4</v>
      </c>
      <c r="O634" s="124"/>
      <c r="P634" s="130">
        <f t="shared" si="127"/>
        <v>1</v>
      </c>
      <c r="Q634" s="131">
        <f t="shared" si="128"/>
        <v>1.3333333333333333</v>
      </c>
    </row>
    <row r="635" spans="1:17" ht="17.25" thickBot="1">
      <c r="A635" s="436"/>
      <c r="B635" s="151" t="s">
        <v>334</v>
      </c>
      <c r="C635" s="152"/>
      <c r="D635" s="153" t="str">
        <f t="shared" si="124"/>
        <v>Pieza de 2inX4inX3_Pies</v>
      </c>
      <c r="E635" s="154" t="s">
        <v>137</v>
      </c>
      <c r="F635" s="155">
        <v>3</v>
      </c>
      <c r="G635" s="151"/>
      <c r="H635" s="156">
        <v>1.5</v>
      </c>
      <c r="I635" s="156">
        <v>3.5</v>
      </c>
      <c r="J635" s="156">
        <v>30.43</v>
      </c>
      <c r="K635" s="156">
        <f t="shared" si="125"/>
        <v>36</v>
      </c>
      <c r="L635" s="157">
        <f t="shared" si="126"/>
        <v>3</v>
      </c>
      <c r="M635" s="156">
        <v>2</v>
      </c>
      <c r="N635" s="156">
        <v>4</v>
      </c>
      <c r="O635" s="151"/>
      <c r="P635" s="157">
        <f t="shared" si="127"/>
        <v>3</v>
      </c>
      <c r="Q635" s="158">
        <f t="shared" si="128"/>
        <v>6</v>
      </c>
    </row>
    <row r="636" spans="1:17" ht="16.5">
      <c r="A636" s="450" t="s">
        <v>34</v>
      </c>
      <c r="B636" s="116" t="s">
        <v>343</v>
      </c>
      <c r="C636" s="117"/>
      <c r="D636" s="118" t="str">
        <f t="shared" si="124"/>
        <v>Pieza de 2inX4inX3_Pies</v>
      </c>
      <c r="E636" s="119" t="s">
        <v>137</v>
      </c>
      <c r="F636" s="120">
        <v>1</v>
      </c>
      <c r="G636" s="116"/>
      <c r="H636" s="121">
        <v>1.5</v>
      </c>
      <c r="I636" s="121">
        <v>3.5</v>
      </c>
      <c r="J636" s="121">
        <v>28.85</v>
      </c>
      <c r="K636" s="121">
        <f t="shared" si="125"/>
        <v>36</v>
      </c>
      <c r="L636" s="122">
        <f t="shared" si="126"/>
        <v>3</v>
      </c>
      <c r="M636" s="121">
        <v>2</v>
      </c>
      <c r="N636" s="121">
        <v>4</v>
      </c>
      <c r="O636" s="116"/>
      <c r="P636" s="122">
        <f t="shared" si="127"/>
        <v>3</v>
      </c>
      <c r="Q636" s="123">
        <f t="shared" si="128"/>
        <v>2</v>
      </c>
    </row>
    <row r="637" spans="1:17" ht="16.5">
      <c r="A637" s="451"/>
      <c r="B637" s="124" t="s">
        <v>344</v>
      </c>
      <c r="C637" s="125"/>
      <c r="D637" s="126" t="str">
        <f t="shared" si="124"/>
        <v>Pieza de 2inX4inX3_Pies</v>
      </c>
      <c r="E637" s="127" t="s">
        <v>137</v>
      </c>
      <c r="F637" s="128">
        <v>1</v>
      </c>
      <c r="G637" s="124"/>
      <c r="H637" s="129">
        <v>1.5</v>
      </c>
      <c r="I637" s="129">
        <v>3.5</v>
      </c>
      <c r="J637" s="129">
        <v>33.57</v>
      </c>
      <c r="K637" s="129">
        <f t="shared" si="125"/>
        <v>36</v>
      </c>
      <c r="L637" s="130">
        <f t="shared" si="126"/>
        <v>3</v>
      </c>
      <c r="M637" s="129">
        <v>2</v>
      </c>
      <c r="N637" s="129">
        <v>4</v>
      </c>
      <c r="O637" s="124"/>
      <c r="P637" s="130">
        <f t="shared" si="127"/>
        <v>3</v>
      </c>
      <c r="Q637" s="131">
        <f t="shared" si="128"/>
        <v>2</v>
      </c>
    </row>
    <row r="638" spans="1:17" ht="16.5">
      <c r="A638" s="451"/>
      <c r="B638" s="124" t="s">
        <v>345</v>
      </c>
      <c r="C638" s="125"/>
      <c r="D638" s="126" t="str">
        <f t="shared" si="124"/>
        <v>Pieza de 2inX4inX3_Pies</v>
      </c>
      <c r="E638" s="127" t="s">
        <v>137</v>
      </c>
      <c r="F638" s="128">
        <v>1</v>
      </c>
      <c r="G638" s="124"/>
      <c r="H638" s="129">
        <v>1.5</v>
      </c>
      <c r="I638" s="129">
        <v>3.5</v>
      </c>
      <c r="J638" s="132">
        <v>29.29</v>
      </c>
      <c r="K638" s="129">
        <f t="shared" si="125"/>
        <v>36</v>
      </c>
      <c r="L638" s="130">
        <f t="shared" si="126"/>
        <v>3</v>
      </c>
      <c r="M638" s="129">
        <v>2</v>
      </c>
      <c r="N638" s="129">
        <v>4</v>
      </c>
      <c r="O638" s="124"/>
      <c r="P638" s="130">
        <f t="shared" si="127"/>
        <v>3</v>
      </c>
      <c r="Q638" s="131">
        <f t="shared" si="128"/>
        <v>2</v>
      </c>
    </row>
    <row r="639" spans="1:17" ht="16.5">
      <c r="A639" s="451"/>
      <c r="B639" s="124" t="s">
        <v>268</v>
      </c>
      <c r="C639" s="125"/>
      <c r="D639" s="126" t="str">
        <f>+IF(_xlfn.NUMBERVALUE(O639)=0,CONCATENATE("Pieza de ",M639,"inX",N639,"inX",P639,"_Pies"),CONCATENATE("Rollizo de ",O639,"''ØX",P639,"_Pies"))</f>
        <v>Pieza de 2inX6inX14_Pies</v>
      </c>
      <c r="E639" s="127" t="s">
        <v>137</v>
      </c>
      <c r="F639" s="128">
        <v>2</v>
      </c>
      <c r="G639" s="124"/>
      <c r="H639" s="129">
        <v>1.5</v>
      </c>
      <c r="I639" s="129">
        <v>5.5</v>
      </c>
      <c r="J639" s="129">
        <v>164.81</v>
      </c>
      <c r="K639" s="129">
        <f>+L639*12</f>
        <v>168</v>
      </c>
      <c r="L639" s="130">
        <f>ROUNDUP(J639/12,0)</f>
        <v>14</v>
      </c>
      <c r="M639" s="129">
        <v>2</v>
      </c>
      <c r="N639" s="129">
        <v>6</v>
      </c>
      <c r="O639" s="124"/>
      <c r="P639" s="130">
        <f>+L639</f>
        <v>14</v>
      </c>
      <c r="Q639" s="131">
        <f>F639*M639*N639*P639/12</f>
        <v>28</v>
      </c>
    </row>
    <row r="640" spans="1:17" ht="16.5">
      <c r="A640" s="451"/>
      <c r="B640" s="124" t="s">
        <v>346</v>
      </c>
      <c r="C640" s="125"/>
      <c r="D640" s="126" t="str">
        <f t="shared" ref="D640:D645" si="129">+IF(_xlfn.NUMBERVALUE(O640)=0,CONCATENATE("Pieza de ",M640,"inX",N640,"inX",P640,"_Pies"),CONCATENATE("Rollizo de ",O640,"''ØX",P640,"_Pies"))</f>
        <v>Pieza de 2inX4inX8_Pies</v>
      </c>
      <c r="E640" s="127" t="s">
        <v>137</v>
      </c>
      <c r="F640" s="128">
        <v>4</v>
      </c>
      <c r="G640" s="124"/>
      <c r="H640" s="129">
        <v>1.5</v>
      </c>
      <c r="I640" s="129">
        <v>3.5</v>
      </c>
      <c r="J640" s="129">
        <v>91.28</v>
      </c>
      <c r="K640" s="129">
        <f t="shared" ref="K640:K645" si="130">+L640*12</f>
        <v>96</v>
      </c>
      <c r="L640" s="130">
        <f t="shared" ref="L640:L645" si="131">ROUNDUP(J640/12,0)</f>
        <v>8</v>
      </c>
      <c r="M640" s="129">
        <v>2</v>
      </c>
      <c r="N640" s="129">
        <v>4</v>
      </c>
      <c r="O640" s="124"/>
      <c r="P640" s="130">
        <f t="shared" ref="P640:P645" si="132">+L640</f>
        <v>8</v>
      </c>
      <c r="Q640" s="131">
        <f t="shared" ref="Q640:Q645" si="133">F640*M640*N640*P640/12</f>
        <v>21.333333333333332</v>
      </c>
    </row>
    <row r="641" spans="1:17" ht="16.5">
      <c r="A641" s="451"/>
      <c r="B641" s="124" t="s">
        <v>347</v>
      </c>
      <c r="C641" s="125"/>
      <c r="D641" s="126" t="str">
        <f t="shared" si="129"/>
        <v>Pieza de 2inX4inX1_Pies</v>
      </c>
      <c r="E641" s="127" t="s">
        <v>137</v>
      </c>
      <c r="F641" s="128">
        <v>4</v>
      </c>
      <c r="G641" s="124"/>
      <c r="H641" s="129">
        <v>1.5</v>
      </c>
      <c r="I641" s="129">
        <v>3.5</v>
      </c>
      <c r="J641" s="129">
        <v>10.14</v>
      </c>
      <c r="K641" s="129">
        <f t="shared" si="130"/>
        <v>12</v>
      </c>
      <c r="L641" s="130">
        <f t="shared" si="131"/>
        <v>1</v>
      </c>
      <c r="M641" s="129">
        <v>2</v>
      </c>
      <c r="N641" s="129">
        <v>4</v>
      </c>
      <c r="O641" s="124"/>
      <c r="P641" s="130">
        <f t="shared" si="132"/>
        <v>1</v>
      </c>
      <c r="Q641" s="131">
        <f t="shared" si="133"/>
        <v>2.6666666666666665</v>
      </c>
    </row>
    <row r="642" spans="1:17" ht="16.5">
      <c r="A642" s="451"/>
      <c r="B642" s="124" t="s">
        <v>348</v>
      </c>
      <c r="C642" s="125"/>
      <c r="D642" s="126" t="str">
        <f t="shared" si="129"/>
        <v>Pieza de 2inX4inX2_Pies</v>
      </c>
      <c r="E642" s="127" t="s">
        <v>137</v>
      </c>
      <c r="F642" s="128">
        <v>4</v>
      </c>
      <c r="G642" s="124"/>
      <c r="H642" s="129">
        <v>1.5</v>
      </c>
      <c r="I642" s="129">
        <v>3.5</v>
      </c>
      <c r="J642" s="129">
        <v>12.85</v>
      </c>
      <c r="K642" s="129">
        <f t="shared" si="130"/>
        <v>24</v>
      </c>
      <c r="L642" s="130">
        <f t="shared" si="131"/>
        <v>2</v>
      </c>
      <c r="M642" s="129">
        <v>2</v>
      </c>
      <c r="N642" s="129">
        <v>4</v>
      </c>
      <c r="O642" s="124"/>
      <c r="P642" s="130">
        <f t="shared" si="132"/>
        <v>2</v>
      </c>
      <c r="Q642" s="131">
        <f t="shared" si="133"/>
        <v>5.333333333333333</v>
      </c>
    </row>
    <row r="643" spans="1:17" ht="16.5">
      <c r="A643" s="451"/>
      <c r="B643" s="124" t="s">
        <v>349</v>
      </c>
      <c r="C643" s="125"/>
      <c r="D643" s="126" t="str">
        <f t="shared" si="129"/>
        <v>Pieza de 2inX4inX8_Pies</v>
      </c>
      <c r="E643" s="127" t="s">
        <v>137</v>
      </c>
      <c r="F643" s="128">
        <v>4</v>
      </c>
      <c r="G643" s="124"/>
      <c r="H643" s="129">
        <v>1.5</v>
      </c>
      <c r="I643" s="129">
        <v>3.5</v>
      </c>
      <c r="J643" s="129">
        <v>91.28</v>
      </c>
      <c r="K643" s="129">
        <f t="shared" si="130"/>
        <v>96</v>
      </c>
      <c r="L643" s="130">
        <f t="shared" si="131"/>
        <v>8</v>
      </c>
      <c r="M643" s="129">
        <v>2</v>
      </c>
      <c r="N643" s="129">
        <v>4</v>
      </c>
      <c r="O643" s="124"/>
      <c r="P643" s="130">
        <f t="shared" si="132"/>
        <v>8</v>
      </c>
      <c r="Q643" s="131">
        <f t="shared" si="133"/>
        <v>21.333333333333332</v>
      </c>
    </row>
    <row r="644" spans="1:17" ht="16.5">
      <c r="A644" s="451"/>
      <c r="B644" s="124" t="s">
        <v>350</v>
      </c>
      <c r="C644" s="125"/>
      <c r="D644" s="126" t="str">
        <f t="shared" si="129"/>
        <v>Pieza de 2inX4inX2_Pies</v>
      </c>
      <c r="E644" s="127" t="s">
        <v>137</v>
      </c>
      <c r="F644" s="128">
        <v>4</v>
      </c>
      <c r="G644" s="124"/>
      <c r="H644" s="129">
        <v>1.5</v>
      </c>
      <c r="I644" s="129">
        <v>3.5</v>
      </c>
      <c r="J644" s="129">
        <v>12.85</v>
      </c>
      <c r="K644" s="129">
        <f t="shared" si="130"/>
        <v>24</v>
      </c>
      <c r="L644" s="130">
        <f t="shared" si="131"/>
        <v>2</v>
      </c>
      <c r="M644" s="129">
        <v>2</v>
      </c>
      <c r="N644" s="129">
        <v>4</v>
      </c>
      <c r="O644" s="124"/>
      <c r="P644" s="130">
        <f t="shared" si="132"/>
        <v>2</v>
      </c>
      <c r="Q644" s="131">
        <f t="shared" si="133"/>
        <v>5.333333333333333</v>
      </c>
    </row>
    <row r="645" spans="1:17" ht="16.5">
      <c r="A645" s="451"/>
      <c r="B645" s="124" t="s">
        <v>351</v>
      </c>
      <c r="C645" s="125"/>
      <c r="D645" s="126" t="str">
        <f t="shared" si="129"/>
        <v>Pieza de 2inX4inX2_Pies</v>
      </c>
      <c r="E645" s="127" t="s">
        <v>137</v>
      </c>
      <c r="F645" s="128">
        <v>4</v>
      </c>
      <c r="G645" s="124"/>
      <c r="H645" s="129">
        <v>1.5</v>
      </c>
      <c r="I645" s="129">
        <v>3.5</v>
      </c>
      <c r="J645" s="129">
        <v>14.43</v>
      </c>
      <c r="K645" s="129">
        <f t="shared" si="130"/>
        <v>24</v>
      </c>
      <c r="L645" s="130">
        <f t="shared" si="131"/>
        <v>2</v>
      </c>
      <c r="M645" s="129">
        <v>2</v>
      </c>
      <c r="N645" s="129">
        <v>4</v>
      </c>
      <c r="O645" s="124"/>
      <c r="P645" s="130">
        <f t="shared" si="132"/>
        <v>2</v>
      </c>
      <c r="Q645" s="131">
        <f t="shared" si="133"/>
        <v>5.333333333333333</v>
      </c>
    </row>
    <row r="646" spans="1:17" ht="16.5">
      <c r="A646" s="451"/>
      <c r="B646" s="124" t="s">
        <v>352</v>
      </c>
      <c r="C646" s="125"/>
      <c r="D646" s="126" t="str">
        <f>+IF(_xlfn.NUMBERVALUE(O646)=0,CONCATENATE("Pieza de ",M646,"inX",N646,"inX",P646,"_Pies"),CONCATENATE("Rollizo de ",O646,"''ØX",P646,"_Pies"))</f>
        <v>Pieza de 2inX4inX8_Pies</v>
      </c>
      <c r="E646" s="127" t="s">
        <v>137</v>
      </c>
      <c r="F646" s="128">
        <v>4</v>
      </c>
      <c r="G646" s="124"/>
      <c r="H646" s="129">
        <v>1.5</v>
      </c>
      <c r="I646" s="129">
        <v>3.5</v>
      </c>
      <c r="J646" s="129">
        <v>91.28</v>
      </c>
      <c r="K646" s="129">
        <f>+L646*12</f>
        <v>96</v>
      </c>
      <c r="L646" s="130">
        <f>ROUNDUP(J646/12,0)</f>
        <v>8</v>
      </c>
      <c r="M646" s="129">
        <v>2</v>
      </c>
      <c r="N646" s="129">
        <v>4</v>
      </c>
      <c r="O646" s="124"/>
      <c r="P646" s="130">
        <f>+L646</f>
        <v>8</v>
      </c>
      <c r="Q646" s="131">
        <f>F646*M646*N646*P646/12</f>
        <v>21.333333333333332</v>
      </c>
    </row>
    <row r="647" spans="1:17" ht="16.5">
      <c r="A647" s="451"/>
      <c r="B647" s="124" t="s">
        <v>353</v>
      </c>
      <c r="C647" s="125"/>
      <c r="D647" s="126" t="str">
        <f>+IF(_xlfn.NUMBERVALUE(O647)=0,CONCATENATE("Pieza de ",M647,"inX",N647,"inX",P647,"_Pies"),CONCATENATE("Rollizo de ",O647,"''ØX",P647,"_Pies"))</f>
        <v>Pieza de 2inX4inX1_Pies</v>
      </c>
      <c r="E647" s="127" t="s">
        <v>137</v>
      </c>
      <c r="F647" s="128">
        <v>4</v>
      </c>
      <c r="G647" s="124"/>
      <c r="H647" s="129">
        <v>1.5</v>
      </c>
      <c r="I647" s="129">
        <v>3.5</v>
      </c>
      <c r="J647" s="129">
        <v>10.14</v>
      </c>
      <c r="K647" s="129">
        <f>+L647*12</f>
        <v>12</v>
      </c>
      <c r="L647" s="130">
        <f>ROUNDUP(J647/12,0)</f>
        <v>1</v>
      </c>
      <c r="M647" s="129">
        <v>2</v>
      </c>
      <c r="N647" s="129">
        <v>4</v>
      </c>
      <c r="O647" s="124"/>
      <c r="P647" s="130">
        <f>+L647</f>
        <v>1</v>
      </c>
      <c r="Q647" s="131">
        <f>F647*M647*N647*P647/12</f>
        <v>2.6666666666666665</v>
      </c>
    </row>
    <row r="648" spans="1:17" ht="16.5">
      <c r="A648" s="451"/>
      <c r="B648" s="124" t="s">
        <v>354</v>
      </c>
      <c r="C648" s="125"/>
      <c r="D648" s="126" t="str">
        <f>+IF(_xlfn.NUMBERVALUE(O648)=0,CONCATENATE("Pieza de ",M648,"inX",N648,"inX",P648,"_Pies"),CONCATENATE("Rollizo de ",O648,"''ØX",P648,"_Pies"))</f>
        <v>Pieza de 2inX4inX2_Pies</v>
      </c>
      <c r="E648" s="127" t="s">
        <v>137</v>
      </c>
      <c r="F648" s="128">
        <v>4</v>
      </c>
      <c r="G648" s="124"/>
      <c r="H648" s="129">
        <v>1.5</v>
      </c>
      <c r="I648" s="129">
        <v>3.5</v>
      </c>
      <c r="J648" s="129">
        <v>12.85</v>
      </c>
      <c r="K648" s="129">
        <f>+L648*12</f>
        <v>24</v>
      </c>
      <c r="L648" s="130">
        <f>ROUNDUP(J648/12,0)</f>
        <v>2</v>
      </c>
      <c r="M648" s="129">
        <v>2</v>
      </c>
      <c r="N648" s="129">
        <v>4</v>
      </c>
      <c r="O648" s="124"/>
      <c r="P648" s="130">
        <f>+L648</f>
        <v>2</v>
      </c>
      <c r="Q648" s="131">
        <f>F648*M648*N648*P648/12</f>
        <v>5.333333333333333</v>
      </c>
    </row>
    <row r="649" spans="1:17" ht="16.5">
      <c r="A649" s="451"/>
      <c r="B649" s="124" t="s">
        <v>355</v>
      </c>
      <c r="C649" s="125"/>
      <c r="D649" s="126" t="str">
        <f>+IF(_xlfn.NUMBERVALUE(O649)=0,CONCATENATE("Pieza de ",M649,"inX",N649,"inX",P649,"_Pies"),CONCATENATE("Rollizo de ",O649,"''ØX",P649,"_Pies"))</f>
        <v>Pieza de 2inX4inX13_Pies</v>
      </c>
      <c r="E649" s="127" t="s">
        <v>137</v>
      </c>
      <c r="F649" s="128">
        <v>1</v>
      </c>
      <c r="G649" s="124"/>
      <c r="H649" s="129">
        <v>1.5</v>
      </c>
      <c r="I649" s="129">
        <v>3.5</v>
      </c>
      <c r="J649" s="129">
        <v>153</v>
      </c>
      <c r="K649" s="129">
        <f>+L649*12</f>
        <v>156</v>
      </c>
      <c r="L649" s="130">
        <f>ROUNDUP(J649/12,0)</f>
        <v>13</v>
      </c>
      <c r="M649" s="129">
        <v>2</v>
      </c>
      <c r="N649" s="129">
        <v>4</v>
      </c>
      <c r="O649" s="124"/>
      <c r="P649" s="130">
        <f>+L649</f>
        <v>13</v>
      </c>
      <c r="Q649" s="131">
        <f>F649*M649*N649*P649/12</f>
        <v>8.6666666666666661</v>
      </c>
    </row>
    <row r="650" spans="1:17" ht="17.25" thickBot="1">
      <c r="A650" s="452"/>
      <c r="B650" s="133" t="s">
        <v>356</v>
      </c>
      <c r="C650" s="134"/>
      <c r="D650" s="135" t="str">
        <f>+IF(_xlfn.NUMBERVALUE(O650)=0,CONCATENATE("Pieza de ",M650,"inX",N650,"inX",P650,"_Pies"),CONCATENATE("Rollizo de ",O650,"''ØX",P650,"_Pies"))</f>
        <v>Pieza de 2inX4inX2_Pies</v>
      </c>
      <c r="E650" s="136" t="s">
        <v>137</v>
      </c>
      <c r="F650" s="137">
        <v>8</v>
      </c>
      <c r="G650" s="133"/>
      <c r="H650" s="138">
        <v>1.5</v>
      </c>
      <c r="I650" s="138">
        <v>3.5</v>
      </c>
      <c r="J650" s="138">
        <v>17.09</v>
      </c>
      <c r="K650" s="138">
        <f>+L650*12</f>
        <v>24</v>
      </c>
      <c r="L650" s="139">
        <f>ROUNDUP(J650/12,0)</f>
        <v>2</v>
      </c>
      <c r="M650" s="138">
        <v>2</v>
      </c>
      <c r="N650" s="138">
        <v>4</v>
      </c>
      <c r="O650" s="133"/>
      <c r="P650" s="139">
        <f>+L650</f>
        <v>2</v>
      </c>
      <c r="Q650" s="140">
        <f>F650*M650*N650*P650/12</f>
        <v>10.666666666666666</v>
      </c>
    </row>
    <row r="651" spans="1:17" ht="16.5" thickBot="1">
      <c r="A651" s="438" t="s">
        <v>142</v>
      </c>
      <c r="B651" s="439"/>
      <c r="C651" s="439"/>
      <c r="D651" s="439"/>
      <c r="E651" s="439"/>
      <c r="F651" s="440"/>
      <c r="G651" s="441"/>
      <c r="H651" s="442"/>
      <c r="I651" s="442"/>
      <c r="J651" s="442"/>
      <c r="K651" s="442"/>
      <c r="L651" s="443"/>
      <c r="M651" s="441"/>
      <c r="N651" s="442"/>
      <c r="O651" s="442"/>
      <c r="P651" s="443"/>
      <c r="Q651" s="141">
        <f>+SUM(Q652)</f>
        <v>120</v>
      </c>
    </row>
    <row r="652" spans="1:17" ht="17.25" thickBot="1">
      <c r="A652" s="142"/>
      <c r="B652" s="142" t="s">
        <v>307</v>
      </c>
      <c r="C652" s="143"/>
      <c r="D652" s="144" t="str">
        <f>+IF(_xlfn.NUMBERVALUE(O652)=0,CONCATENATE("Pieza de ",M652,"inX",N652,"inX",P652,"_Pies"),CONCATENATE("Rollizo de ",O652,"''ØX",P652,"_Pies"))</f>
        <v>Pieza de 2inX6inX15_Pies</v>
      </c>
      <c r="E652" s="145" t="s">
        <v>137</v>
      </c>
      <c r="F652" s="146">
        <v>8</v>
      </c>
      <c r="G652" s="142"/>
      <c r="H652" s="147">
        <v>1.5</v>
      </c>
      <c r="I652" s="147">
        <v>5.5</v>
      </c>
      <c r="J652" s="147">
        <v>171.24</v>
      </c>
      <c r="K652" s="147">
        <f>+L652*12</f>
        <v>180</v>
      </c>
      <c r="L652" s="148">
        <f>ROUNDUP(J652/12,0)</f>
        <v>15</v>
      </c>
      <c r="M652" s="147">
        <v>2</v>
      </c>
      <c r="N652" s="147">
        <v>6</v>
      </c>
      <c r="O652" s="142"/>
      <c r="P652" s="148">
        <f>+L652</f>
        <v>15</v>
      </c>
      <c r="Q652" s="149">
        <f>F652*M652*N652*P652/12</f>
        <v>120</v>
      </c>
    </row>
    <row r="653" spans="1:17" ht="16.5" thickBot="1">
      <c r="A653" s="444" t="s">
        <v>145</v>
      </c>
      <c r="B653" s="445"/>
      <c r="C653" s="445"/>
      <c r="D653" s="445"/>
      <c r="E653" s="445"/>
      <c r="F653" s="446"/>
      <c r="G653" s="447"/>
      <c r="H653" s="448"/>
      <c r="I653" s="448"/>
      <c r="J653" s="448"/>
      <c r="K653" s="448"/>
      <c r="L653" s="449"/>
      <c r="M653" s="447"/>
      <c r="N653" s="448"/>
      <c r="O653" s="448"/>
      <c r="P653" s="449"/>
      <c r="Q653" s="115">
        <f>+SUM(Q654:Q655)</f>
        <v>393.75</v>
      </c>
    </row>
    <row r="654" spans="1:17" ht="16.5">
      <c r="A654" s="453"/>
      <c r="B654" s="116" t="s">
        <v>308</v>
      </c>
      <c r="C654" s="117"/>
      <c r="D654" s="118" t="str">
        <f>+IF(_xlfn.NUMBERVALUE(O654)=0,CONCATENATE("Pieza de ",M654,"inX",N654,"inX",P654,"_Pies"),CONCATENATE("Rollizo de ",O654,"''ØX",P654,"_Pies"))</f>
        <v>Pieza de 1,25inX3,5inX5_Pies</v>
      </c>
      <c r="E654" s="119" t="s">
        <v>309</v>
      </c>
      <c r="F654" s="120">
        <v>120</v>
      </c>
      <c r="G654" s="116"/>
      <c r="H654" s="121">
        <v>1</v>
      </c>
      <c r="I654" s="121">
        <v>3</v>
      </c>
      <c r="J654" s="121">
        <v>53.67</v>
      </c>
      <c r="K654" s="121">
        <f>+L654*12</f>
        <v>60</v>
      </c>
      <c r="L654" s="122">
        <f>ROUNDUP(J654/12,0)</f>
        <v>5</v>
      </c>
      <c r="M654" s="121">
        <v>1.25</v>
      </c>
      <c r="N654" s="121">
        <v>3.5</v>
      </c>
      <c r="O654" s="116"/>
      <c r="P654" s="122">
        <f>+L654</f>
        <v>5</v>
      </c>
      <c r="Q654" s="123">
        <f>F654*M654*N654*P654/12</f>
        <v>218.75</v>
      </c>
    </row>
    <row r="655" spans="1:17" ht="17.25" thickBot="1">
      <c r="A655" s="454"/>
      <c r="B655" s="133" t="s">
        <v>310</v>
      </c>
      <c r="C655" s="134"/>
      <c r="D655" s="135" t="str">
        <f>+IF(_xlfn.NUMBERVALUE(O655)=0,CONCATENATE("Pieza de ",M655,"inX",N655,"inX",P655,"_Pies"),CONCATENATE("Rollizo de ",O655,"''ØX",P655,"_Pies"))</f>
        <v>Pieza de 1,25inX3,5inX8_Pies</v>
      </c>
      <c r="E655" s="136" t="s">
        <v>309</v>
      </c>
      <c r="F655" s="137">
        <v>60</v>
      </c>
      <c r="G655" s="133"/>
      <c r="H655" s="138">
        <v>1</v>
      </c>
      <c r="I655" s="138">
        <v>3</v>
      </c>
      <c r="J655" s="138">
        <v>96</v>
      </c>
      <c r="K655" s="138">
        <f>+L655*12</f>
        <v>96</v>
      </c>
      <c r="L655" s="139">
        <f>ROUNDUP(J655/12,0)</f>
        <v>8</v>
      </c>
      <c r="M655" s="138">
        <v>1.25</v>
      </c>
      <c r="N655" s="138">
        <v>3.5</v>
      </c>
      <c r="O655" s="133"/>
      <c r="P655" s="139">
        <f>+L655</f>
        <v>8</v>
      </c>
      <c r="Q655" s="140">
        <f>F655*M655*N655*P655/12</f>
        <v>175</v>
      </c>
    </row>
    <row r="656" spans="1:17" ht="16.5" thickBot="1">
      <c r="A656" s="438" t="s">
        <v>7</v>
      </c>
      <c r="B656" s="439"/>
      <c r="C656" s="439"/>
      <c r="D656" s="439"/>
      <c r="E656" s="439"/>
      <c r="F656" s="440"/>
      <c r="G656" s="441"/>
      <c r="H656" s="442"/>
      <c r="I656" s="442"/>
      <c r="J656" s="442"/>
      <c r="K656" s="442"/>
      <c r="L656" s="443"/>
      <c r="M656" s="441"/>
      <c r="N656" s="442"/>
      <c r="O656" s="442"/>
      <c r="P656" s="443"/>
      <c r="Q656" s="141">
        <f>+SUM(Q657:Q660)</f>
        <v>190</v>
      </c>
    </row>
    <row r="657" spans="1:17" ht="16.5">
      <c r="A657" s="453"/>
      <c r="B657" s="116" t="s">
        <v>311</v>
      </c>
      <c r="C657" s="117"/>
      <c r="D657" s="118" t="str">
        <f t="shared" ref="D657:D665" si="134">+IF(_xlfn.NUMBERVALUE(O657)=0,CONCATENATE("Pieza de ",M657,"inX",N657,"inX",P657,"_Pies"),CONCATENATE("Rollizo de ",O657,"''ØX",P657,"_Pies"))</f>
        <v>Pieza de 2inX6inX10_Pies</v>
      </c>
      <c r="E657" s="119" t="s">
        <v>137</v>
      </c>
      <c r="F657" s="120">
        <v>3</v>
      </c>
      <c r="G657" s="116"/>
      <c r="H657" s="121">
        <v>1.5</v>
      </c>
      <c r="I657" s="121">
        <v>5.5</v>
      </c>
      <c r="J657" s="121">
        <v>118.11</v>
      </c>
      <c r="K657" s="121">
        <f t="shared" ref="K657:K665" si="135">+L657*12</f>
        <v>120</v>
      </c>
      <c r="L657" s="122">
        <f t="shared" ref="L657:L665" si="136">ROUNDUP(J657/12,0)</f>
        <v>10</v>
      </c>
      <c r="M657" s="121">
        <v>2</v>
      </c>
      <c r="N657" s="121">
        <v>6</v>
      </c>
      <c r="O657" s="116"/>
      <c r="P657" s="122">
        <f t="shared" ref="P657:P665" si="137">+L657</f>
        <v>10</v>
      </c>
      <c r="Q657" s="123">
        <f t="shared" ref="Q657:Q665" si="138">F657*M657*N657*P657/12</f>
        <v>30</v>
      </c>
    </row>
    <row r="658" spans="1:17" ht="16.5">
      <c r="A658" s="455"/>
      <c r="B658" s="124" t="s">
        <v>312</v>
      </c>
      <c r="C658" s="125"/>
      <c r="D658" s="126" t="str">
        <f t="shared" si="134"/>
        <v>Pieza de 2inX6inX8_Pies</v>
      </c>
      <c r="E658" s="127" t="s">
        <v>137</v>
      </c>
      <c r="F658" s="128">
        <v>6</v>
      </c>
      <c r="G658" s="124"/>
      <c r="H658" s="129">
        <v>1.5</v>
      </c>
      <c r="I658" s="129">
        <v>5.5</v>
      </c>
      <c r="J658" s="129">
        <v>85.83</v>
      </c>
      <c r="K658" s="129">
        <f t="shared" si="135"/>
        <v>96</v>
      </c>
      <c r="L658" s="130">
        <f t="shared" si="136"/>
        <v>8</v>
      </c>
      <c r="M658" s="129">
        <v>2</v>
      </c>
      <c r="N658" s="129">
        <v>6</v>
      </c>
      <c r="O658" s="124"/>
      <c r="P658" s="130">
        <f t="shared" si="137"/>
        <v>8</v>
      </c>
      <c r="Q658" s="131">
        <f t="shared" si="138"/>
        <v>48</v>
      </c>
    </row>
    <row r="659" spans="1:17" ht="16.5">
      <c r="A659" s="455"/>
      <c r="B659" s="124" t="s">
        <v>313</v>
      </c>
      <c r="C659" s="125"/>
      <c r="D659" s="126" t="str">
        <f t="shared" si="134"/>
        <v>Pieza de 2inX6inX3_Pies</v>
      </c>
      <c r="E659" s="127" t="s">
        <v>137</v>
      </c>
      <c r="F659" s="128">
        <v>16</v>
      </c>
      <c r="G659" s="124"/>
      <c r="H659" s="129">
        <v>1.5</v>
      </c>
      <c r="I659" s="129">
        <v>5.5</v>
      </c>
      <c r="J659" s="129">
        <v>29.53</v>
      </c>
      <c r="K659" s="129">
        <f t="shared" si="135"/>
        <v>36</v>
      </c>
      <c r="L659" s="130">
        <f t="shared" si="136"/>
        <v>3</v>
      </c>
      <c r="M659" s="129">
        <v>2</v>
      </c>
      <c r="N659" s="129">
        <v>6</v>
      </c>
      <c r="O659" s="124"/>
      <c r="P659" s="130">
        <f t="shared" si="137"/>
        <v>3</v>
      </c>
      <c r="Q659" s="131">
        <f t="shared" si="138"/>
        <v>48</v>
      </c>
    </row>
    <row r="660" spans="1:17" ht="17.25" thickBot="1">
      <c r="A660" s="454"/>
      <c r="B660" s="133" t="s">
        <v>314</v>
      </c>
      <c r="C660" s="134"/>
      <c r="D660" s="135" t="str">
        <f t="shared" si="134"/>
        <v>Pieza de 2inX6inX8_Pies</v>
      </c>
      <c r="E660" s="136" t="s">
        <v>137</v>
      </c>
      <c r="F660" s="137">
        <v>8</v>
      </c>
      <c r="G660" s="133"/>
      <c r="H660" s="138">
        <v>1.5</v>
      </c>
      <c r="I660" s="138">
        <v>5.5</v>
      </c>
      <c r="J660" s="138">
        <v>85.83</v>
      </c>
      <c r="K660" s="138">
        <f t="shared" si="135"/>
        <v>96</v>
      </c>
      <c r="L660" s="139">
        <f t="shared" si="136"/>
        <v>8</v>
      </c>
      <c r="M660" s="138">
        <v>2</v>
      </c>
      <c r="N660" s="138">
        <v>6</v>
      </c>
      <c r="O660" s="133"/>
      <c r="P660" s="139">
        <f t="shared" si="137"/>
        <v>8</v>
      </c>
      <c r="Q660" s="140">
        <f t="shared" si="138"/>
        <v>64</v>
      </c>
    </row>
    <row r="661" spans="1:17" ht="16.5" thickBot="1">
      <c r="A661" s="438" t="s">
        <v>9</v>
      </c>
      <c r="B661" s="439"/>
      <c r="C661" s="439"/>
      <c r="D661" s="439"/>
      <c r="E661" s="439"/>
      <c r="F661" s="440"/>
      <c r="G661" s="441"/>
      <c r="H661" s="442"/>
      <c r="I661" s="442"/>
      <c r="J661" s="442"/>
      <c r="K661" s="442"/>
      <c r="L661" s="443"/>
      <c r="M661" s="441"/>
      <c r="N661" s="442"/>
      <c r="O661" s="442"/>
      <c r="P661" s="443"/>
      <c r="Q661" s="141">
        <f>+SUM(Q662:Q665)</f>
        <v>22.833333333333332</v>
      </c>
    </row>
    <row r="662" spans="1:17" ht="16.5">
      <c r="A662" s="436" t="s">
        <v>322</v>
      </c>
      <c r="B662" s="142" t="s">
        <v>316</v>
      </c>
      <c r="C662" s="143"/>
      <c r="D662" s="144" t="str">
        <f t="shared" si="134"/>
        <v>Pieza de 1inX3,5inX3_Pies</v>
      </c>
      <c r="E662" s="145" t="s">
        <v>317</v>
      </c>
      <c r="F662" s="146">
        <v>16</v>
      </c>
      <c r="G662" s="142"/>
      <c r="H662" s="121">
        <v>0.75</v>
      </c>
      <c r="I662" s="121">
        <v>3</v>
      </c>
      <c r="J662" s="147">
        <v>28.44</v>
      </c>
      <c r="K662" s="147">
        <f t="shared" si="135"/>
        <v>36</v>
      </c>
      <c r="L662" s="148">
        <f t="shared" si="136"/>
        <v>3</v>
      </c>
      <c r="M662" s="121">
        <v>1</v>
      </c>
      <c r="N662" s="121">
        <v>3.5</v>
      </c>
      <c r="O662" s="142"/>
      <c r="P662" s="148">
        <f t="shared" si="137"/>
        <v>3</v>
      </c>
      <c r="Q662" s="150">
        <f t="shared" si="138"/>
        <v>14</v>
      </c>
    </row>
    <row r="663" spans="1:17" ht="16.5">
      <c r="A663" s="436"/>
      <c r="B663" s="124" t="s">
        <v>318</v>
      </c>
      <c r="C663" s="125"/>
      <c r="D663" s="126" t="str">
        <f t="shared" si="134"/>
        <v>Pieza de 1,25inX4inX3_Pies</v>
      </c>
      <c r="E663" s="127" t="s">
        <v>317</v>
      </c>
      <c r="F663" s="128">
        <v>2</v>
      </c>
      <c r="G663" s="124"/>
      <c r="H663" s="129">
        <v>1</v>
      </c>
      <c r="I663" s="129">
        <v>3.5</v>
      </c>
      <c r="J663" s="129">
        <v>30.43</v>
      </c>
      <c r="K663" s="129">
        <f t="shared" si="135"/>
        <v>36</v>
      </c>
      <c r="L663" s="130">
        <f t="shared" si="136"/>
        <v>3</v>
      </c>
      <c r="M663" s="129">
        <v>1.25</v>
      </c>
      <c r="N663" s="129">
        <v>4</v>
      </c>
      <c r="O663" s="124"/>
      <c r="P663" s="130">
        <f t="shared" si="137"/>
        <v>3</v>
      </c>
      <c r="Q663" s="131">
        <f t="shared" si="138"/>
        <v>2.5</v>
      </c>
    </row>
    <row r="664" spans="1:17" ht="16.5">
      <c r="A664" s="436"/>
      <c r="B664" s="124" t="s">
        <v>319</v>
      </c>
      <c r="C664" s="125"/>
      <c r="D664" s="126" t="str">
        <f t="shared" si="134"/>
        <v>Pieza de 1,25inX4inX4_Pies</v>
      </c>
      <c r="E664" s="127" t="s">
        <v>317</v>
      </c>
      <c r="F664" s="128">
        <v>2</v>
      </c>
      <c r="G664" s="124"/>
      <c r="H664" s="129">
        <v>1</v>
      </c>
      <c r="I664" s="129">
        <v>3.5</v>
      </c>
      <c r="J664" s="129">
        <v>44.06</v>
      </c>
      <c r="K664" s="129">
        <f t="shared" si="135"/>
        <v>48</v>
      </c>
      <c r="L664" s="130">
        <f t="shared" si="136"/>
        <v>4</v>
      </c>
      <c r="M664" s="129">
        <v>1.25</v>
      </c>
      <c r="N664" s="129">
        <v>4</v>
      </c>
      <c r="O664" s="124"/>
      <c r="P664" s="130">
        <f t="shared" si="137"/>
        <v>4</v>
      </c>
      <c r="Q664" s="131">
        <f t="shared" si="138"/>
        <v>3.3333333333333335</v>
      </c>
    </row>
    <row r="665" spans="1:17" ht="17.25" thickBot="1">
      <c r="A665" s="437"/>
      <c r="B665" s="133" t="s">
        <v>320</v>
      </c>
      <c r="C665" s="134"/>
      <c r="D665" s="135" t="str">
        <f t="shared" si="134"/>
        <v>Pieza de 2inX6inX3_Pies</v>
      </c>
      <c r="E665" s="136" t="s">
        <v>317</v>
      </c>
      <c r="F665" s="137">
        <v>1</v>
      </c>
      <c r="G665" s="133"/>
      <c r="H665" s="138">
        <v>1.5</v>
      </c>
      <c r="I665" s="138">
        <v>5.5</v>
      </c>
      <c r="J665" s="138">
        <v>30.43</v>
      </c>
      <c r="K665" s="138">
        <f t="shared" si="135"/>
        <v>36</v>
      </c>
      <c r="L665" s="139">
        <f t="shared" si="136"/>
        <v>3</v>
      </c>
      <c r="M665" s="138">
        <v>2</v>
      </c>
      <c r="N665" s="138">
        <v>6</v>
      </c>
      <c r="O665" s="133"/>
      <c r="P665" s="139">
        <f t="shared" si="137"/>
        <v>3</v>
      </c>
      <c r="Q665" s="140">
        <f t="shared" si="138"/>
        <v>3</v>
      </c>
    </row>
    <row r="666" spans="1:17" ht="16.5" thickBot="1">
      <c r="A666" s="438" t="s">
        <v>357</v>
      </c>
      <c r="B666" s="439"/>
      <c r="C666" s="439"/>
      <c r="D666" s="439"/>
      <c r="E666" s="439"/>
      <c r="F666" s="440"/>
      <c r="G666" s="441"/>
      <c r="H666" s="442"/>
      <c r="I666" s="442"/>
      <c r="J666" s="442"/>
      <c r="K666" s="442"/>
      <c r="L666" s="443"/>
      <c r="M666" s="441"/>
      <c r="N666" s="442"/>
      <c r="O666" s="442"/>
      <c r="P666" s="443"/>
      <c r="Q666" s="141">
        <f>+SUM(Q667:Q670)</f>
        <v>25</v>
      </c>
    </row>
    <row r="667" spans="1:17" ht="16.5">
      <c r="A667" s="435" t="s">
        <v>358</v>
      </c>
      <c r="B667" s="116" t="s">
        <v>359</v>
      </c>
      <c r="C667" s="117"/>
      <c r="D667" s="118" t="str">
        <f>+IF(_xlfn.NUMBERVALUE(O667)=0,CONCATENATE("Pieza de ",M667,"inX",N667,"inX",P667,"_Pies"),CONCATENATE("Rollizo de ",O667,"''ØX",P667,"_Pies"))</f>
        <v>Pieza de 2inX4inX3_Pies</v>
      </c>
      <c r="E667" s="119" t="s">
        <v>317</v>
      </c>
      <c r="F667" s="120">
        <v>2</v>
      </c>
      <c r="G667" s="116"/>
      <c r="H667" s="121">
        <v>1.5</v>
      </c>
      <c r="I667" s="121">
        <v>3.5</v>
      </c>
      <c r="J667" s="121">
        <v>30.43</v>
      </c>
      <c r="K667" s="121">
        <f>+L667*12</f>
        <v>36</v>
      </c>
      <c r="L667" s="122">
        <f>ROUNDUP(J667/12,0)</f>
        <v>3</v>
      </c>
      <c r="M667" s="121">
        <v>2</v>
      </c>
      <c r="N667" s="121">
        <v>4</v>
      </c>
      <c r="O667" s="116"/>
      <c r="P667" s="122">
        <f>+L667</f>
        <v>3</v>
      </c>
      <c r="Q667" s="123">
        <f>F667*M667*N667*P667/12</f>
        <v>4</v>
      </c>
    </row>
    <row r="668" spans="1:17" ht="16.5">
      <c r="A668" s="436"/>
      <c r="B668" s="124" t="s">
        <v>360</v>
      </c>
      <c r="C668" s="125"/>
      <c r="D668" s="126" t="str">
        <f>+IF(_xlfn.NUMBERVALUE(O668)=0,CONCATENATE("Pieza de ",M668,"inX",N668,"inX",P668,"_Pies"),CONCATENATE("Rollizo de ",O668,"''ØX",P668,"_Pies"))</f>
        <v>Pieza de 2inX6inX6_Pies</v>
      </c>
      <c r="E668" s="127" t="s">
        <v>317</v>
      </c>
      <c r="F668" s="128">
        <v>1</v>
      </c>
      <c r="G668" s="124"/>
      <c r="H668" s="129">
        <v>1.5</v>
      </c>
      <c r="I668" s="129">
        <v>5.5</v>
      </c>
      <c r="J668" s="129">
        <v>66.41</v>
      </c>
      <c r="K668" s="129">
        <f>+L668*12</f>
        <v>72</v>
      </c>
      <c r="L668" s="130">
        <f>ROUNDUP(J668/12,0)</f>
        <v>6</v>
      </c>
      <c r="M668" s="129">
        <v>2</v>
      </c>
      <c r="N668" s="129">
        <v>6</v>
      </c>
      <c r="O668" s="124"/>
      <c r="P668" s="130">
        <f>+L668</f>
        <v>6</v>
      </c>
      <c r="Q668" s="131">
        <f>F668*M668*N668*P668/12</f>
        <v>6</v>
      </c>
    </row>
    <row r="669" spans="1:17" ht="16.5">
      <c r="A669" s="436"/>
      <c r="B669" s="142" t="s">
        <v>361</v>
      </c>
      <c r="C669" s="125"/>
      <c r="D669" s="126" t="str">
        <f>+IF(_xlfn.NUMBERVALUE(O669)=0,CONCATENATE("Pieza de ",M669,"inX",N669,"inX",P669,"_Pies"),CONCATENATE("Rollizo de ",O669,"''ØX",P669,"_Pies"))</f>
        <v>Pieza de 2inX4inX3_Pies</v>
      </c>
      <c r="E669" s="127" t="s">
        <v>317</v>
      </c>
      <c r="F669" s="128">
        <v>3</v>
      </c>
      <c r="G669" s="124"/>
      <c r="H669" s="129">
        <v>1.5</v>
      </c>
      <c r="I669" s="129">
        <v>3.5</v>
      </c>
      <c r="J669" s="129">
        <v>30.43</v>
      </c>
      <c r="K669" s="129">
        <f>+L669*12</f>
        <v>36</v>
      </c>
      <c r="L669" s="130">
        <f>ROUNDUP(J669/12,0)</f>
        <v>3</v>
      </c>
      <c r="M669" s="129">
        <v>2</v>
      </c>
      <c r="N669" s="129">
        <v>4</v>
      </c>
      <c r="O669" s="124"/>
      <c r="P669" s="130">
        <f>+L669</f>
        <v>3</v>
      </c>
      <c r="Q669" s="131">
        <f>F669*M669*N669*P669/12</f>
        <v>6</v>
      </c>
    </row>
    <row r="670" spans="1:17" ht="17.25" thickBot="1">
      <c r="A670" s="437"/>
      <c r="B670" s="133" t="s">
        <v>362</v>
      </c>
      <c r="C670" s="134"/>
      <c r="D670" s="135" t="str">
        <f>+IF(_xlfn.NUMBERVALUE(O670)=0,CONCATENATE("Pieza de ",M670,"inX",N670,"inX",P670,"_Pies"),CONCATENATE("Rollizo de ",O670,"''ØX",P670,"_Pies"))</f>
        <v>Pieza de 2inX6inX9_Pies</v>
      </c>
      <c r="E670" s="136" t="s">
        <v>317</v>
      </c>
      <c r="F670" s="137">
        <v>1</v>
      </c>
      <c r="G670" s="133"/>
      <c r="H670" s="138">
        <v>1.5</v>
      </c>
      <c r="I670" s="138">
        <v>5.5</v>
      </c>
      <c r="J670" s="138">
        <v>98.41</v>
      </c>
      <c r="K670" s="138">
        <f>+L670*12</f>
        <v>108</v>
      </c>
      <c r="L670" s="139">
        <f>ROUNDUP(J670/12,0)</f>
        <v>9</v>
      </c>
      <c r="M670" s="138">
        <v>2</v>
      </c>
      <c r="N670" s="138">
        <v>6</v>
      </c>
      <c r="O670" s="133"/>
      <c r="P670" s="139">
        <f>+L670</f>
        <v>9</v>
      </c>
      <c r="Q670" s="140">
        <f>F670*M670*N670*P670/12</f>
        <v>9</v>
      </c>
    </row>
    <row r="671" spans="1:17" ht="16.5" thickBot="1">
      <c r="A671" s="419" t="s">
        <v>655</v>
      </c>
      <c r="B671" s="420"/>
      <c r="C671" s="420"/>
      <c r="D671" s="420"/>
      <c r="E671" s="420"/>
      <c r="F671" s="421"/>
      <c r="G671" s="422"/>
      <c r="H671" s="423"/>
      <c r="I671" s="423"/>
      <c r="J671" s="423"/>
      <c r="K671" s="423"/>
      <c r="L671" s="424"/>
      <c r="M671" s="423"/>
      <c r="N671" s="423"/>
      <c r="O671" s="423"/>
      <c r="P671" s="423"/>
      <c r="Q671" s="114">
        <f>+Q672+Q702+Q707</f>
        <v>519.5625</v>
      </c>
    </row>
    <row r="672" spans="1:17" ht="16.5" thickBot="1">
      <c r="A672" s="444" t="s">
        <v>8</v>
      </c>
      <c r="B672" s="445"/>
      <c r="C672" s="445"/>
      <c r="D672" s="445"/>
      <c r="E672" s="445"/>
      <c r="F672" s="446"/>
      <c r="G672" s="447"/>
      <c r="H672" s="448"/>
      <c r="I672" s="448"/>
      <c r="J672" s="448"/>
      <c r="K672" s="448"/>
      <c r="L672" s="449"/>
      <c r="M672" s="448"/>
      <c r="N672" s="448"/>
      <c r="O672" s="448"/>
      <c r="P672" s="448"/>
      <c r="Q672" s="115">
        <f>+SUM(Q673:Q701)</f>
        <v>320.00000000000006</v>
      </c>
    </row>
    <row r="673" spans="1:19" ht="16.5">
      <c r="A673" s="435">
        <v>1</v>
      </c>
      <c r="B673" s="116" t="s">
        <v>323</v>
      </c>
      <c r="C673" s="117"/>
      <c r="D673" s="118" t="str">
        <f>+IF(_xlfn.NUMBERVALUE(O673)=0,CONCATENATE("Pieza de ",M673,"inX",N673,"inX",P673,"_Pies"),CONCATENATE("Rollizo de ",O673,"''ØX",P673,"_Pies"))</f>
        <v>Pieza de 2inX4inX6_Pies</v>
      </c>
      <c r="E673" s="119" t="s">
        <v>137</v>
      </c>
      <c r="F673" s="120">
        <v>2</v>
      </c>
      <c r="G673" s="116"/>
      <c r="H673" s="121">
        <v>1.5</v>
      </c>
      <c r="I673" s="121">
        <v>3.5</v>
      </c>
      <c r="J673" s="121">
        <v>64</v>
      </c>
      <c r="K673" s="121">
        <f>+L673*12</f>
        <v>72</v>
      </c>
      <c r="L673" s="122">
        <f>ROUNDUP(J673/12,0)</f>
        <v>6</v>
      </c>
      <c r="M673" s="121">
        <v>2</v>
      </c>
      <c r="N673" s="121">
        <v>4</v>
      </c>
      <c r="O673" s="116"/>
      <c r="P673" s="122">
        <f>+L673</f>
        <v>6</v>
      </c>
      <c r="Q673" s="123">
        <f>F673*M673*N673*P673/12</f>
        <v>8</v>
      </c>
    </row>
    <row r="674" spans="1:19" ht="16.5">
      <c r="A674" s="436"/>
      <c r="B674" s="124" t="s">
        <v>268</v>
      </c>
      <c r="C674" s="125"/>
      <c r="D674" s="126" t="str">
        <f>+IF(_xlfn.NUMBERVALUE(O674)=0,CONCATENATE("Pieza de ",M674,"inX",N674,"inX",P674,"_Pies"),CONCATENATE("Rollizo de ",O674,"''ØX",P674,"_Pies"))</f>
        <v>Pieza de 2inX6inX6_Pies</v>
      </c>
      <c r="E674" s="127" t="s">
        <v>137</v>
      </c>
      <c r="F674" s="128">
        <v>1</v>
      </c>
      <c r="G674" s="124"/>
      <c r="H674" s="129">
        <v>1.5</v>
      </c>
      <c r="I674" s="129">
        <v>5.5</v>
      </c>
      <c r="J674" s="129">
        <v>69.61</v>
      </c>
      <c r="K674" s="129">
        <f>+L674*12</f>
        <v>72</v>
      </c>
      <c r="L674" s="130">
        <f>ROUNDUP(J674/12,0)</f>
        <v>6</v>
      </c>
      <c r="M674" s="129">
        <v>2</v>
      </c>
      <c r="N674" s="129">
        <v>6</v>
      </c>
      <c r="O674" s="124"/>
      <c r="P674" s="130">
        <f>+L674</f>
        <v>6</v>
      </c>
      <c r="Q674" s="131">
        <f>F674*M674*N674*P674/12</f>
        <v>6</v>
      </c>
    </row>
    <row r="675" spans="1:19" ht="16.5">
      <c r="A675" s="436"/>
      <c r="B675" s="124" t="s">
        <v>656</v>
      </c>
      <c r="C675" s="125"/>
      <c r="D675" s="126" t="str">
        <f>+IF(_xlfn.NUMBERVALUE(O675)=0,CONCATENATE("Pieza de ",M675,"inX",N675,"inX",P675,"_Pies"),CONCATENATE("Rollizo de ",O675,"''ØX",P675,"_Pies"))</f>
        <v>Pieza de 2inX4inX8_Pies</v>
      </c>
      <c r="E675" s="127" t="s">
        <v>137</v>
      </c>
      <c r="F675" s="128">
        <v>5</v>
      </c>
      <c r="G675" s="124"/>
      <c r="H675" s="129">
        <v>1.5</v>
      </c>
      <c r="I675" s="129">
        <v>3.5</v>
      </c>
      <c r="J675" s="132">
        <v>91.2</v>
      </c>
      <c r="K675" s="129">
        <f>+L675*12</f>
        <v>96</v>
      </c>
      <c r="L675" s="130">
        <f>ROUNDUP(J675/12,0)</f>
        <v>8</v>
      </c>
      <c r="M675" s="129">
        <v>2</v>
      </c>
      <c r="N675" s="129">
        <v>4</v>
      </c>
      <c r="O675" s="124"/>
      <c r="P675" s="130">
        <f>+L675</f>
        <v>8</v>
      </c>
      <c r="Q675" s="131">
        <f>F675*M675*N675*P675/12</f>
        <v>26.666666666666668</v>
      </c>
    </row>
    <row r="676" spans="1:19" ht="16.5">
      <c r="A676" s="436"/>
      <c r="B676" s="124" t="s">
        <v>657</v>
      </c>
      <c r="C676" s="125"/>
      <c r="D676" s="126" t="str">
        <f>+IF(_xlfn.NUMBERVALUE(O676)=0,CONCATENATE("Pieza de ",M676,"inX",N676,"inX",P676,"_Pies"),CONCATENATE("Rollizo de ",O676,"''ØX",P676,"_Pies"))</f>
        <v>Pieza de 2inX4inX3_Pies</v>
      </c>
      <c r="E676" s="127" t="s">
        <v>137</v>
      </c>
      <c r="F676" s="128">
        <v>8</v>
      </c>
      <c r="G676" s="124"/>
      <c r="H676" s="129">
        <v>1.5</v>
      </c>
      <c r="I676" s="129">
        <v>3.5</v>
      </c>
      <c r="J676" s="129">
        <v>28.06</v>
      </c>
      <c r="K676" s="129">
        <f>+L676*12</f>
        <v>36</v>
      </c>
      <c r="L676" s="130">
        <f>ROUNDUP(J676/12,0)</f>
        <v>3</v>
      </c>
      <c r="M676" s="129">
        <v>2</v>
      </c>
      <c r="N676" s="129">
        <v>4</v>
      </c>
      <c r="O676" s="124"/>
      <c r="P676" s="130">
        <f>+L676</f>
        <v>3</v>
      </c>
      <c r="Q676" s="131">
        <f>F676*M676*N676*P676/12</f>
        <v>16</v>
      </c>
    </row>
    <row r="677" spans="1:19" ht="16.5">
      <c r="A677" s="436"/>
      <c r="B677" s="124" t="s">
        <v>293</v>
      </c>
      <c r="C677" s="125"/>
      <c r="D677" s="126" t="str">
        <f t="shared" ref="D677:D682" si="139">+IF(_xlfn.NUMBERVALUE(O677)=0,CONCATENATE("Pieza de ",M677,"inX",N677,"inX",P677,"_Pies"),CONCATENATE("Rollizo de ",O677,"''ØX",P677,"_Pies"))</f>
        <v>Pieza de 2inX4inX6_Pies</v>
      </c>
      <c r="E677" s="127" t="s">
        <v>137</v>
      </c>
      <c r="F677" s="128">
        <v>1</v>
      </c>
      <c r="G677" s="124"/>
      <c r="H677" s="129">
        <v>1.5</v>
      </c>
      <c r="I677" s="129">
        <v>3.5</v>
      </c>
      <c r="J677" s="129">
        <v>64.73</v>
      </c>
      <c r="K677" s="129">
        <f t="shared" ref="K677:K682" si="140">+L677*12</f>
        <v>72</v>
      </c>
      <c r="L677" s="130">
        <f t="shared" ref="L677:L682" si="141">ROUNDUP(J677/12,0)</f>
        <v>6</v>
      </c>
      <c r="M677" s="129">
        <v>2</v>
      </c>
      <c r="N677" s="129">
        <v>4</v>
      </c>
      <c r="O677" s="124"/>
      <c r="P677" s="130">
        <f t="shared" ref="P677:P682" si="142">+L677</f>
        <v>6</v>
      </c>
      <c r="Q677" s="131">
        <f t="shared" ref="Q677:Q682" si="143">F677*M677*N677*P677/12</f>
        <v>4</v>
      </c>
    </row>
    <row r="678" spans="1:19" ht="16.5">
      <c r="A678" s="436"/>
      <c r="B678" s="124" t="s">
        <v>636</v>
      </c>
      <c r="C678" s="125"/>
      <c r="D678" s="126" t="str">
        <f t="shared" si="139"/>
        <v>Pieza de 2inX4inX1_Pies</v>
      </c>
      <c r="E678" s="127" t="s">
        <v>137</v>
      </c>
      <c r="F678" s="128">
        <v>2</v>
      </c>
      <c r="G678" s="124"/>
      <c r="H678" s="129">
        <v>1.5</v>
      </c>
      <c r="I678" s="129">
        <v>3.5</v>
      </c>
      <c r="J678" s="129">
        <v>7.36</v>
      </c>
      <c r="K678" s="129">
        <f t="shared" si="140"/>
        <v>12</v>
      </c>
      <c r="L678" s="130">
        <f t="shared" si="141"/>
        <v>1</v>
      </c>
      <c r="M678" s="129">
        <v>2</v>
      </c>
      <c r="N678" s="129">
        <v>4</v>
      </c>
      <c r="O678" s="124"/>
      <c r="P678" s="130">
        <f t="shared" si="142"/>
        <v>1</v>
      </c>
      <c r="Q678" s="131">
        <f t="shared" si="143"/>
        <v>1.3333333333333333</v>
      </c>
    </row>
    <row r="679" spans="1:19" ht="17.25" thickBot="1">
      <c r="A679" s="437"/>
      <c r="B679" s="133" t="s">
        <v>637</v>
      </c>
      <c r="C679" s="134"/>
      <c r="D679" s="135" t="str">
        <f t="shared" si="139"/>
        <v>Pieza de 2inX4inX1_Pies</v>
      </c>
      <c r="E679" s="136" t="s">
        <v>137</v>
      </c>
      <c r="F679" s="137">
        <v>1</v>
      </c>
      <c r="G679" s="133"/>
      <c r="H679" s="138">
        <v>1.5</v>
      </c>
      <c r="I679" s="138">
        <v>3.5</v>
      </c>
      <c r="J679" s="138">
        <v>2.7</v>
      </c>
      <c r="K679" s="138">
        <f t="shared" si="140"/>
        <v>12</v>
      </c>
      <c r="L679" s="139">
        <f t="shared" si="141"/>
        <v>1</v>
      </c>
      <c r="M679" s="138">
        <v>2</v>
      </c>
      <c r="N679" s="138">
        <v>4</v>
      </c>
      <c r="O679" s="133"/>
      <c r="P679" s="139">
        <f t="shared" si="142"/>
        <v>1</v>
      </c>
      <c r="Q679" s="140">
        <f t="shared" si="143"/>
        <v>0.66666666666666663</v>
      </c>
    </row>
    <row r="680" spans="1:19" ht="16.5">
      <c r="A680" s="435">
        <v>3</v>
      </c>
      <c r="B680" s="116" t="s">
        <v>323</v>
      </c>
      <c r="C680" s="117"/>
      <c r="D680" s="118" t="str">
        <f t="shared" si="139"/>
        <v>Pieza de 2inX4inX6_Pies</v>
      </c>
      <c r="E680" s="119" t="s">
        <v>137</v>
      </c>
      <c r="F680" s="120">
        <v>2</v>
      </c>
      <c r="G680" s="116"/>
      <c r="H680" s="121">
        <v>1.5</v>
      </c>
      <c r="I680" s="121">
        <v>3.5</v>
      </c>
      <c r="J680" s="121">
        <v>64</v>
      </c>
      <c r="K680" s="121">
        <f t="shared" si="140"/>
        <v>72</v>
      </c>
      <c r="L680" s="122">
        <f t="shared" si="141"/>
        <v>6</v>
      </c>
      <c r="M680" s="121">
        <v>2</v>
      </c>
      <c r="N680" s="121">
        <v>4</v>
      </c>
      <c r="O680" s="116"/>
      <c r="P680" s="122">
        <f t="shared" si="142"/>
        <v>6</v>
      </c>
      <c r="Q680" s="123">
        <f t="shared" si="143"/>
        <v>8</v>
      </c>
    </row>
    <row r="681" spans="1:19" ht="16.5">
      <c r="A681" s="436"/>
      <c r="B681" s="124" t="s">
        <v>268</v>
      </c>
      <c r="C681" s="125"/>
      <c r="D681" s="126" t="str">
        <f t="shared" si="139"/>
        <v>Pieza de 2inX6inX6_Pies</v>
      </c>
      <c r="E681" s="127" t="s">
        <v>137</v>
      </c>
      <c r="F681" s="128">
        <v>1</v>
      </c>
      <c r="G681" s="124"/>
      <c r="H681" s="129">
        <v>1.5</v>
      </c>
      <c r="I681" s="129">
        <v>5.5</v>
      </c>
      <c r="J681" s="129">
        <v>69.61</v>
      </c>
      <c r="K681" s="129">
        <f t="shared" si="140"/>
        <v>72</v>
      </c>
      <c r="L681" s="130">
        <f t="shared" si="141"/>
        <v>6</v>
      </c>
      <c r="M681" s="129">
        <v>2</v>
      </c>
      <c r="N681" s="129">
        <v>6</v>
      </c>
      <c r="O681" s="124"/>
      <c r="P681" s="130">
        <f t="shared" si="142"/>
        <v>6</v>
      </c>
      <c r="Q681" s="131">
        <f t="shared" si="143"/>
        <v>6</v>
      </c>
    </row>
    <row r="682" spans="1:19" ht="16.5">
      <c r="A682" s="436"/>
      <c r="B682" s="124" t="s">
        <v>656</v>
      </c>
      <c r="C682" s="125"/>
      <c r="D682" s="126" t="str">
        <f t="shared" si="139"/>
        <v>Pieza de 2inX4inX8_Pies</v>
      </c>
      <c r="E682" s="127" t="s">
        <v>137</v>
      </c>
      <c r="F682" s="128">
        <v>5</v>
      </c>
      <c r="G682" s="124"/>
      <c r="H682" s="129">
        <v>1.5</v>
      </c>
      <c r="I682" s="129">
        <v>3.5</v>
      </c>
      <c r="J682" s="132">
        <v>91.2</v>
      </c>
      <c r="K682" s="129">
        <f t="shared" si="140"/>
        <v>96</v>
      </c>
      <c r="L682" s="130">
        <f t="shared" si="141"/>
        <v>8</v>
      </c>
      <c r="M682" s="129">
        <v>2</v>
      </c>
      <c r="N682" s="129">
        <v>4</v>
      </c>
      <c r="O682" s="124"/>
      <c r="P682" s="130">
        <f t="shared" si="142"/>
        <v>8</v>
      </c>
      <c r="Q682" s="131">
        <f t="shared" si="143"/>
        <v>26.666666666666668</v>
      </c>
    </row>
    <row r="683" spans="1:19" ht="16.5">
      <c r="A683" s="436"/>
      <c r="B683" s="124" t="s">
        <v>657</v>
      </c>
      <c r="C683" s="125"/>
      <c r="D683" s="126" t="str">
        <f>+IF(_xlfn.NUMBERVALUE(O683)=0,CONCATENATE("Pieza de ",M683,"inX",N683,"inX",P683,"_Pies"),CONCATENATE("Rollizo de ",O683,"''ØX",P683,"_Pies"))</f>
        <v>Pieza de 2inX4inX3_Pies</v>
      </c>
      <c r="E683" s="127" t="s">
        <v>137</v>
      </c>
      <c r="F683" s="128">
        <v>8</v>
      </c>
      <c r="G683" s="124"/>
      <c r="H683" s="129">
        <v>1.5</v>
      </c>
      <c r="I683" s="129">
        <v>3.5</v>
      </c>
      <c r="J683" s="129">
        <v>28.06</v>
      </c>
      <c r="K683" s="129">
        <f>+L683*12</f>
        <v>36</v>
      </c>
      <c r="L683" s="130">
        <f>ROUNDUP(J683/12,0)</f>
        <v>3</v>
      </c>
      <c r="M683" s="129">
        <v>2</v>
      </c>
      <c r="N683" s="129">
        <v>4</v>
      </c>
      <c r="O683" s="124"/>
      <c r="P683" s="130">
        <f>+L683</f>
        <v>3</v>
      </c>
      <c r="Q683" s="131">
        <f>F683*M683*N683*P683/12</f>
        <v>16</v>
      </c>
    </row>
    <row r="684" spans="1:19" ht="16.5">
      <c r="A684" s="436"/>
      <c r="B684" s="124" t="s">
        <v>293</v>
      </c>
      <c r="C684" s="125"/>
      <c r="D684" s="126" t="str">
        <f t="shared" ref="D684:D701" si="144">+IF(_xlfn.NUMBERVALUE(O684)=0,CONCATENATE("Pieza de ",M684,"inX",N684,"inX",P684,"_Pies"),CONCATENATE("Rollizo de ",O684,"''ØX",P684,"_Pies"))</f>
        <v>Pieza de 2inX4inX6_Pies</v>
      </c>
      <c r="E684" s="127" t="s">
        <v>137</v>
      </c>
      <c r="F684" s="128">
        <v>1</v>
      </c>
      <c r="G684" s="124"/>
      <c r="H684" s="129">
        <v>1.5</v>
      </c>
      <c r="I684" s="129">
        <v>3.5</v>
      </c>
      <c r="J684" s="129">
        <v>64.73</v>
      </c>
      <c r="K684" s="129">
        <f t="shared" ref="K684:K701" si="145">+L684*12</f>
        <v>72</v>
      </c>
      <c r="L684" s="130">
        <f t="shared" ref="L684:L701" si="146">ROUNDUP(J684/12,0)</f>
        <v>6</v>
      </c>
      <c r="M684" s="129">
        <v>2</v>
      </c>
      <c r="N684" s="129">
        <v>4</v>
      </c>
      <c r="O684" s="124"/>
      <c r="P684" s="130">
        <f t="shared" ref="P684:P701" si="147">+L684</f>
        <v>6</v>
      </c>
      <c r="Q684" s="131">
        <f t="shared" ref="Q684:Q701" si="148">F684*M684*N684*P684/12</f>
        <v>4</v>
      </c>
    </row>
    <row r="685" spans="1:19" ht="16.5">
      <c r="A685" s="436"/>
      <c r="B685" s="124" t="s">
        <v>636</v>
      </c>
      <c r="C685" s="125"/>
      <c r="D685" s="126" t="str">
        <f t="shared" si="144"/>
        <v>Pieza de 2inX4inX1_Pies</v>
      </c>
      <c r="E685" s="127" t="s">
        <v>137</v>
      </c>
      <c r="F685" s="128">
        <v>2</v>
      </c>
      <c r="G685" s="124"/>
      <c r="H685" s="129">
        <v>1.5</v>
      </c>
      <c r="I685" s="129">
        <v>3.5</v>
      </c>
      <c r="J685" s="129">
        <v>7.36</v>
      </c>
      <c r="K685" s="129">
        <f t="shared" si="145"/>
        <v>12</v>
      </c>
      <c r="L685" s="130">
        <f t="shared" si="146"/>
        <v>1</v>
      </c>
      <c r="M685" s="129">
        <v>2</v>
      </c>
      <c r="N685" s="129">
        <v>4</v>
      </c>
      <c r="O685" s="124"/>
      <c r="P685" s="130">
        <f t="shared" si="147"/>
        <v>1</v>
      </c>
      <c r="Q685" s="131">
        <f t="shared" si="148"/>
        <v>1.3333333333333333</v>
      </c>
    </row>
    <row r="686" spans="1:19" ht="17.25" thickBot="1">
      <c r="A686" s="437"/>
      <c r="B686" s="133" t="s">
        <v>637</v>
      </c>
      <c r="C686" s="134"/>
      <c r="D686" s="135" t="str">
        <f t="shared" si="144"/>
        <v>Pieza de 2inX4inX1_Pies</v>
      </c>
      <c r="E686" s="136" t="s">
        <v>137</v>
      </c>
      <c r="F686" s="137">
        <v>1</v>
      </c>
      <c r="G686" s="133"/>
      <c r="H686" s="138">
        <v>1.5</v>
      </c>
      <c r="I686" s="138">
        <v>3.5</v>
      </c>
      <c r="J686" s="138">
        <v>2.7</v>
      </c>
      <c r="K686" s="138">
        <f t="shared" si="145"/>
        <v>12</v>
      </c>
      <c r="L686" s="139">
        <f t="shared" si="146"/>
        <v>1</v>
      </c>
      <c r="M686" s="138">
        <v>2</v>
      </c>
      <c r="N686" s="138">
        <v>4</v>
      </c>
      <c r="O686" s="133"/>
      <c r="P686" s="139">
        <f t="shared" si="147"/>
        <v>1</v>
      </c>
      <c r="Q686" s="140">
        <f t="shared" si="148"/>
        <v>0.66666666666666663</v>
      </c>
    </row>
    <row r="687" spans="1:19" ht="16.5">
      <c r="A687" s="435">
        <v>2</v>
      </c>
      <c r="B687" s="116" t="s">
        <v>323</v>
      </c>
      <c r="C687" s="117"/>
      <c r="D687" s="118" t="str">
        <f t="shared" si="144"/>
        <v>Pieza de 2inX4inX5_Pies</v>
      </c>
      <c r="E687" s="119" t="s">
        <v>137</v>
      </c>
      <c r="F687" s="120">
        <v>3</v>
      </c>
      <c r="G687" s="116"/>
      <c r="H687" s="121">
        <v>1.5</v>
      </c>
      <c r="I687" s="121">
        <v>3.5</v>
      </c>
      <c r="J687" s="121">
        <v>57.35</v>
      </c>
      <c r="K687" s="121">
        <f t="shared" si="145"/>
        <v>60</v>
      </c>
      <c r="L687" s="122">
        <f t="shared" si="146"/>
        <v>5</v>
      </c>
      <c r="M687" s="121">
        <v>2</v>
      </c>
      <c r="N687" s="121">
        <v>4</v>
      </c>
      <c r="O687" s="116"/>
      <c r="P687" s="122">
        <f t="shared" si="147"/>
        <v>5</v>
      </c>
      <c r="Q687" s="123">
        <f t="shared" si="148"/>
        <v>10</v>
      </c>
    </row>
    <row r="688" spans="1:19" ht="16.5">
      <c r="A688" s="436"/>
      <c r="B688" s="124" t="s">
        <v>656</v>
      </c>
      <c r="C688" s="125"/>
      <c r="D688" s="126" t="str">
        <f t="shared" si="144"/>
        <v>Pieza de 2inX6inX8_Pies</v>
      </c>
      <c r="E688" s="127" t="s">
        <v>137</v>
      </c>
      <c r="F688" s="128">
        <v>2</v>
      </c>
      <c r="G688" s="124"/>
      <c r="H688" s="129">
        <v>1.5</v>
      </c>
      <c r="I688" s="129">
        <v>5.5</v>
      </c>
      <c r="J688" s="129">
        <v>91.28</v>
      </c>
      <c r="K688" s="129">
        <f t="shared" si="145"/>
        <v>96</v>
      </c>
      <c r="L688" s="130">
        <f t="shared" si="146"/>
        <v>8</v>
      </c>
      <c r="M688" s="129">
        <v>2</v>
      </c>
      <c r="N688" s="129">
        <v>6</v>
      </c>
      <c r="O688" s="124"/>
      <c r="P688" s="130">
        <f t="shared" si="147"/>
        <v>8</v>
      </c>
      <c r="Q688" s="131">
        <f t="shared" si="148"/>
        <v>16</v>
      </c>
      <c r="S688" s="162"/>
    </row>
    <row r="689" spans="1:19" ht="17.25" thickBot="1">
      <c r="A689" s="436"/>
      <c r="B689" s="133" t="s">
        <v>657</v>
      </c>
      <c r="C689" s="134"/>
      <c r="D689" s="135" t="str">
        <f t="shared" si="144"/>
        <v>Pieza de 2inX4inX3_Pies</v>
      </c>
      <c r="E689" s="136" t="s">
        <v>137</v>
      </c>
      <c r="F689" s="137">
        <v>8</v>
      </c>
      <c r="G689" s="151"/>
      <c r="H689" s="156">
        <v>1.5</v>
      </c>
      <c r="I689" s="156">
        <v>3.5</v>
      </c>
      <c r="J689" s="164">
        <v>27.71</v>
      </c>
      <c r="K689" s="156">
        <f t="shared" si="145"/>
        <v>36</v>
      </c>
      <c r="L689" s="157">
        <f t="shared" si="146"/>
        <v>3</v>
      </c>
      <c r="M689" s="156">
        <v>2</v>
      </c>
      <c r="N689" s="156">
        <v>4</v>
      </c>
      <c r="O689" s="151"/>
      <c r="P689" s="157">
        <f t="shared" si="147"/>
        <v>3</v>
      </c>
      <c r="Q689" s="158">
        <f t="shared" si="148"/>
        <v>16</v>
      </c>
    </row>
    <row r="690" spans="1:19" ht="16.5">
      <c r="A690" s="485">
        <v>2.2000000000000002</v>
      </c>
      <c r="B690" s="116" t="s">
        <v>323</v>
      </c>
      <c r="C690" s="117"/>
      <c r="D690" s="118" t="str">
        <f t="shared" si="144"/>
        <v>Pieza de 2inX4inX5_Pies</v>
      </c>
      <c r="E690" s="119" t="s">
        <v>137</v>
      </c>
      <c r="F690" s="120">
        <v>3</v>
      </c>
      <c r="G690" s="116"/>
      <c r="H690" s="121">
        <v>1.5</v>
      </c>
      <c r="I690" s="121">
        <v>3.5</v>
      </c>
      <c r="J690" s="121">
        <v>57.35</v>
      </c>
      <c r="K690" s="121">
        <f t="shared" si="145"/>
        <v>60</v>
      </c>
      <c r="L690" s="122">
        <f t="shared" si="146"/>
        <v>5</v>
      </c>
      <c r="M690" s="121">
        <v>2</v>
      </c>
      <c r="N690" s="121">
        <v>4</v>
      </c>
      <c r="O690" s="116"/>
      <c r="P690" s="122">
        <f t="shared" si="147"/>
        <v>5</v>
      </c>
      <c r="Q690" s="123">
        <f t="shared" si="148"/>
        <v>10</v>
      </c>
    </row>
    <row r="691" spans="1:19" ht="16.5">
      <c r="A691" s="486"/>
      <c r="B691" s="124" t="s">
        <v>656</v>
      </c>
      <c r="C691" s="125"/>
      <c r="D691" s="126" t="str">
        <f t="shared" si="144"/>
        <v>Pieza de 2inX6inX8_Pies</v>
      </c>
      <c r="E691" s="127" t="s">
        <v>137</v>
      </c>
      <c r="F691" s="128">
        <v>2</v>
      </c>
      <c r="G691" s="124"/>
      <c r="H691" s="129">
        <v>1.5</v>
      </c>
      <c r="I691" s="129">
        <v>5.5</v>
      </c>
      <c r="J691" s="129">
        <v>91.28</v>
      </c>
      <c r="K691" s="129">
        <f t="shared" si="145"/>
        <v>96</v>
      </c>
      <c r="L691" s="130">
        <f t="shared" si="146"/>
        <v>8</v>
      </c>
      <c r="M691" s="129">
        <v>2</v>
      </c>
      <c r="N691" s="129">
        <v>6</v>
      </c>
      <c r="O691" s="124"/>
      <c r="P691" s="130">
        <f t="shared" si="147"/>
        <v>8</v>
      </c>
      <c r="Q691" s="131">
        <f t="shared" si="148"/>
        <v>16</v>
      </c>
      <c r="S691" s="162"/>
    </row>
    <row r="692" spans="1:19" ht="17.25" thickBot="1">
      <c r="A692" s="487"/>
      <c r="B692" s="133" t="s">
        <v>657</v>
      </c>
      <c r="C692" s="134"/>
      <c r="D692" s="135" t="str">
        <f t="shared" si="144"/>
        <v>Pieza de 2inX4inX3_Pies</v>
      </c>
      <c r="E692" s="136" t="s">
        <v>137</v>
      </c>
      <c r="F692" s="137">
        <v>8</v>
      </c>
      <c r="G692" s="133"/>
      <c r="H692" s="138">
        <v>1.5</v>
      </c>
      <c r="I692" s="138">
        <v>3.5</v>
      </c>
      <c r="J692" s="205">
        <v>27.71</v>
      </c>
      <c r="K692" s="138">
        <f t="shared" si="145"/>
        <v>36</v>
      </c>
      <c r="L692" s="139">
        <f t="shared" si="146"/>
        <v>3</v>
      </c>
      <c r="M692" s="138">
        <v>2</v>
      </c>
      <c r="N692" s="138">
        <v>4</v>
      </c>
      <c r="O692" s="133"/>
      <c r="P692" s="139">
        <f t="shared" si="147"/>
        <v>3</v>
      </c>
      <c r="Q692" s="140">
        <f t="shared" si="148"/>
        <v>16</v>
      </c>
    </row>
    <row r="693" spans="1:19" ht="16.5">
      <c r="A693" s="436" t="s">
        <v>33</v>
      </c>
      <c r="B693" s="142" t="s">
        <v>323</v>
      </c>
      <c r="C693" s="143"/>
      <c r="D693" s="144" t="str">
        <f t="shared" si="144"/>
        <v>Pieza de 2inX4inX8_Pies</v>
      </c>
      <c r="E693" s="145" t="s">
        <v>137</v>
      </c>
      <c r="F693" s="146">
        <v>2</v>
      </c>
      <c r="G693" s="142"/>
      <c r="H693" s="147">
        <v>1.5</v>
      </c>
      <c r="I693" s="147">
        <v>3.5</v>
      </c>
      <c r="J693" s="147">
        <v>88.92</v>
      </c>
      <c r="K693" s="147">
        <f t="shared" si="145"/>
        <v>96</v>
      </c>
      <c r="L693" s="148">
        <f t="shared" si="146"/>
        <v>8</v>
      </c>
      <c r="M693" s="147">
        <v>2</v>
      </c>
      <c r="N693" s="147">
        <v>4</v>
      </c>
      <c r="O693" s="142"/>
      <c r="P693" s="148">
        <f t="shared" si="147"/>
        <v>8</v>
      </c>
      <c r="Q693" s="150">
        <f t="shared" si="148"/>
        <v>10.666666666666666</v>
      </c>
    </row>
    <row r="694" spans="1:19" ht="16.5">
      <c r="A694" s="436"/>
      <c r="B694" s="124" t="s">
        <v>268</v>
      </c>
      <c r="C694" s="125"/>
      <c r="D694" s="126" t="str">
        <f t="shared" si="144"/>
        <v>Pieza de 2inX6inX9_Pies</v>
      </c>
      <c r="E694" s="127" t="s">
        <v>137</v>
      </c>
      <c r="F694" s="128">
        <v>1</v>
      </c>
      <c r="G694" s="124"/>
      <c r="H694" s="129">
        <v>1.5</v>
      </c>
      <c r="I694" s="129">
        <v>5.5</v>
      </c>
      <c r="J694" s="129">
        <v>99.19</v>
      </c>
      <c r="K694" s="129">
        <f t="shared" si="145"/>
        <v>108</v>
      </c>
      <c r="L694" s="130">
        <f t="shared" si="146"/>
        <v>9</v>
      </c>
      <c r="M694" s="129">
        <v>2</v>
      </c>
      <c r="N694" s="129">
        <v>6</v>
      </c>
      <c r="O694" s="124"/>
      <c r="P694" s="130">
        <f t="shared" si="147"/>
        <v>9</v>
      </c>
      <c r="Q694" s="131">
        <f t="shared" si="148"/>
        <v>9</v>
      </c>
    </row>
    <row r="695" spans="1:19" ht="16.5">
      <c r="A695" s="436"/>
      <c r="B695" s="124" t="s">
        <v>598</v>
      </c>
      <c r="C695" s="125"/>
      <c r="D695" s="126" t="str">
        <f t="shared" si="144"/>
        <v>Pieza de 2inX4inX8_Pies</v>
      </c>
      <c r="E695" s="127" t="s">
        <v>137</v>
      </c>
      <c r="F695" s="128">
        <v>4</v>
      </c>
      <c r="G695" s="124"/>
      <c r="H695" s="129">
        <v>1.5</v>
      </c>
      <c r="I695" s="129">
        <v>3.5</v>
      </c>
      <c r="J695" s="129">
        <v>91.28</v>
      </c>
      <c r="K695" s="129">
        <f t="shared" si="145"/>
        <v>96</v>
      </c>
      <c r="L695" s="130">
        <f t="shared" si="146"/>
        <v>8</v>
      </c>
      <c r="M695" s="129">
        <v>2</v>
      </c>
      <c r="N695" s="129">
        <v>4</v>
      </c>
      <c r="O695" s="124"/>
      <c r="P695" s="130">
        <f t="shared" si="147"/>
        <v>8</v>
      </c>
      <c r="Q695" s="131">
        <f t="shared" si="148"/>
        <v>21.333333333333332</v>
      </c>
    </row>
    <row r="696" spans="1:19" ht="17.25" thickBot="1">
      <c r="A696" s="437"/>
      <c r="B696" s="133" t="s">
        <v>657</v>
      </c>
      <c r="C696" s="134"/>
      <c r="D696" s="135" t="str">
        <f t="shared" si="144"/>
        <v>Pieza de 2inX4inX3_Pies</v>
      </c>
      <c r="E696" s="136" t="s">
        <v>137</v>
      </c>
      <c r="F696" s="137">
        <v>12</v>
      </c>
      <c r="G696" s="133"/>
      <c r="H696" s="138">
        <v>1.5</v>
      </c>
      <c r="I696" s="138">
        <v>3.5</v>
      </c>
      <c r="J696" s="138">
        <v>30.43</v>
      </c>
      <c r="K696" s="138">
        <f t="shared" si="145"/>
        <v>36</v>
      </c>
      <c r="L696" s="139">
        <f t="shared" si="146"/>
        <v>3</v>
      </c>
      <c r="M696" s="138">
        <v>2</v>
      </c>
      <c r="N696" s="138">
        <v>4</v>
      </c>
      <c r="O696" s="133"/>
      <c r="P696" s="139">
        <f t="shared" si="147"/>
        <v>3</v>
      </c>
      <c r="Q696" s="140">
        <f t="shared" si="148"/>
        <v>24</v>
      </c>
    </row>
    <row r="697" spans="1:19" ht="16.5">
      <c r="A697" s="435" t="s">
        <v>34</v>
      </c>
      <c r="B697" s="116" t="s">
        <v>267</v>
      </c>
      <c r="C697" s="143"/>
      <c r="D697" s="144" t="str">
        <f t="shared" si="144"/>
        <v>Pieza de 2inX4inX3_Pies</v>
      </c>
      <c r="E697" s="145" t="s">
        <v>137</v>
      </c>
      <c r="F697" s="146">
        <v>1</v>
      </c>
      <c r="G697" s="142"/>
      <c r="H697" s="147">
        <v>1.5</v>
      </c>
      <c r="I697" s="147">
        <v>3.5</v>
      </c>
      <c r="J697" s="147">
        <v>33.57</v>
      </c>
      <c r="K697" s="147">
        <f t="shared" si="145"/>
        <v>36</v>
      </c>
      <c r="L697" s="148">
        <f t="shared" si="146"/>
        <v>3</v>
      </c>
      <c r="M697" s="147">
        <v>2</v>
      </c>
      <c r="N697" s="147">
        <v>4</v>
      </c>
      <c r="O697" s="142"/>
      <c r="P697" s="148">
        <f t="shared" si="147"/>
        <v>3</v>
      </c>
      <c r="Q697" s="150">
        <f t="shared" si="148"/>
        <v>2</v>
      </c>
    </row>
    <row r="698" spans="1:19" ht="16.5">
      <c r="A698" s="436"/>
      <c r="B698" s="142" t="s">
        <v>268</v>
      </c>
      <c r="C698" s="143"/>
      <c r="D698" s="126" t="str">
        <f t="shared" si="144"/>
        <v>Pieza de 2inX4inX8_Pies</v>
      </c>
      <c r="E698" s="127" t="s">
        <v>137</v>
      </c>
      <c r="F698" s="146">
        <v>3</v>
      </c>
      <c r="G698" s="142"/>
      <c r="H698" s="129">
        <v>1.5</v>
      </c>
      <c r="I698" s="147">
        <v>3.5</v>
      </c>
      <c r="J698" s="147">
        <v>89</v>
      </c>
      <c r="K698" s="129">
        <f t="shared" si="145"/>
        <v>96</v>
      </c>
      <c r="L698" s="130">
        <f t="shared" si="146"/>
        <v>8</v>
      </c>
      <c r="M698" s="129">
        <v>2</v>
      </c>
      <c r="N698" s="147">
        <v>4</v>
      </c>
      <c r="O698" s="142"/>
      <c r="P698" s="130">
        <f t="shared" si="147"/>
        <v>8</v>
      </c>
      <c r="Q698" s="131">
        <f t="shared" si="148"/>
        <v>16</v>
      </c>
    </row>
    <row r="699" spans="1:19" ht="16.5">
      <c r="A699" s="436"/>
      <c r="B699" s="124" t="s">
        <v>268</v>
      </c>
      <c r="C699" s="125"/>
      <c r="D699" s="126" t="str">
        <f t="shared" si="144"/>
        <v>Pieza de 2inX6inX9_Pies</v>
      </c>
      <c r="E699" s="127" t="s">
        <v>137</v>
      </c>
      <c r="F699" s="128">
        <v>1</v>
      </c>
      <c r="G699" s="124"/>
      <c r="H699" s="129">
        <v>1.5</v>
      </c>
      <c r="I699" s="129">
        <v>5.5</v>
      </c>
      <c r="J699" s="129">
        <v>99.19</v>
      </c>
      <c r="K699" s="129">
        <f t="shared" si="145"/>
        <v>108</v>
      </c>
      <c r="L699" s="130">
        <f t="shared" si="146"/>
        <v>9</v>
      </c>
      <c r="M699" s="129">
        <v>2</v>
      </c>
      <c r="N699" s="129">
        <v>6</v>
      </c>
      <c r="O699" s="124"/>
      <c r="P699" s="130">
        <f t="shared" si="147"/>
        <v>9</v>
      </c>
      <c r="Q699" s="131">
        <f t="shared" si="148"/>
        <v>9</v>
      </c>
    </row>
    <row r="700" spans="1:19" ht="16.5">
      <c r="A700" s="436"/>
      <c r="B700" s="124" t="s">
        <v>598</v>
      </c>
      <c r="C700" s="125"/>
      <c r="D700" s="126" t="str">
        <f t="shared" si="144"/>
        <v>Pieza de 2inX4inX8_Pies</v>
      </c>
      <c r="E700" s="127" t="s">
        <v>137</v>
      </c>
      <c r="F700" s="128">
        <v>2</v>
      </c>
      <c r="G700" s="124"/>
      <c r="H700" s="129">
        <v>1.5</v>
      </c>
      <c r="I700" s="129">
        <v>3.5</v>
      </c>
      <c r="J700" s="129">
        <v>91.28</v>
      </c>
      <c r="K700" s="129">
        <f t="shared" si="145"/>
        <v>96</v>
      </c>
      <c r="L700" s="130">
        <f t="shared" si="146"/>
        <v>8</v>
      </c>
      <c r="M700" s="129">
        <v>2</v>
      </c>
      <c r="N700" s="129">
        <v>4</v>
      </c>
      <c r="O700" s="124"/>
      <c r="P700" s="130">
        <f t="shared" si="147"/>
        <v>8</v>
      </c>
      <c r="Q700" s="131">
        <f t="shared" si="148"/>
        <v>10.666666666666666</v>
      </c>
    </row>
    <row r="701" spans="1:19" ht="17.25" thickBot="1">
      <c r="A701" s="437"/>
      <c r="B701" s="133" t="s">
        <v>657</v>
      </c>
      <c r="C701" s="134"/>
      <c r="D701" s="135" t="str">
        <f t="shared" si="144"/>
        <v>Pieza de 2inX4inX3_Pies</v>
      </c>
      <c r="E701" s="136" t="s">
        <v>137</v>
      </c>
      <c r="F701" s="137">
        <v>4</v>
      </c>
      <c r="G701" s="133"/>
      <c r="H701" s="138">
        <v>1.5</v>
      </c>
      <c r="I701" s="138">
        <v>3.5</v>
      </c>
      <c r="J701" s="138">
        <v>30.44</v>
      </c>
      <c r="K701" s="138">
        <f t="shared" si="145"/>
        <v>36</v>
      </c>
      <c r="L701" s="139">
        <f t="shared" si="146"/>
        <v>3</v>
      </c>
      <c r="M701" s="138">
        <v>2</v>
      </c>
      <c r="N701" s="138">
        <v>4</v>
      </c>
      <c r="O701" s="133"/>
      <c r="P701" s="139">
        <f t="shared" si="147"/>
        <v>3</v>
      </c>
      <c r="Q701" s="140">
        <f t="shared" si="148"/>
        <v>8</v>
      </c>
    </row>
    <row r="702" spans="1:19" ht="16.5" thickBot="1">
      <c r="A702" s="438" t="s">
        <v>142</v>
      </c>
      <c r="B702" s="439"/>
      <c r="C702" s="439"/>
      <c r="D702" s="439"/>
      <c r="E702" s="439"/>
      <c r="F702" s="440"/>
      <c r="G702" s="441"/>
      <c r="H702" s="442"/>
      <c r="I702" s="442"/>
      <c r="J702" s="442"/>
      <c r="K702" s="442"/>
      <c r="L702" s="443"/>
      <c r="M702" s="441"/>
      <c r="N702" s="442"/>
      <c r="O702" s="442"/>
      <c r="P702" s="443"/>
      <c r="Q702" s="141">
        <f>+SUM(Q703:Q706)</f>
        <v>132.5625</v>
      </c>
    </row>
    <row r="703" spans="1:19" ht="16.5">
      <c r="A703" s="453"/>
      <c r="B703" s="116" t="s">
        <v>373</v>
      </c>
      <c r="C703" s="117"/>
      <c r="D703" s="118" t="str">
        <f>+IF(_xlfn.NUMBERVALUE(O703)=0,CONCATENATE("Pieza de ",M703,"inX",N703,"inX",P703,"_Pies"),CONCATENATE("Rollizo de ",O703,"''ØX",P703,"_Pies"))</f>
        <v>Pieza de 2inX4inX6_Pies</v>
      </c>
      <c r="E703" s="119" t="s">
        <v>137</v>
      </c>
      <c r="F703" s="120">
        <v>4</v>
      </c>
      <c r="G703" s="116"/>
      <c r="H703" s="121">
        <v>1.5</v>
      </c>
      <c r="I703" s="121">
        <v>3.5</v>
      </c>
      <c r="J703" s="121">
        <v>61.22</v>
      </c>
      <c r="K703" s="121">
        <f>+L703*12</f>
        <v>72</v>
      </c>
      <c r="L703" s="122">
        <f>ROUNDUP(J703/12,0)</f>
        <v>6</v>
      </c>
      <c r="M703" s="121">
        <v>2</v>
      </c>
      <c r="N703" s="121">
        <v>4</v>
      </c>
      <c r="O703" s="116"/>
      <c r="P703" s="122">
        <f>+L703</f>
        <v>6</v>
      </c>
      <c r="Q703" s="123">
        <f>F703*M703*N703*P703/12</f>
        <v>16</v>
      </c>
    </row>
    <row r="704" spans="1:19" ht="16.5">
      <c r="A704" s="455"/>
      <c r="B704" s="142" t="s">
        <v>307</v>
      </c>
      <c r="C704" s="143"/>
      <c r="D704" s="144" t="str">
        <f>+IF(_xlfn.NUMBERVALUE(O704)=0,CONCATENATE("Pieza de ",M704,"inX",N704,"inX",P704,"_Pies"),CONCATENATE("Rollizo de ",O704,"''ØX",P704,"_Pies"))</f>
        <v>Pieza de 2inX6inX10_Pies</v>
      </c>
      <c r="E704" s="145" t="s">
        <v>137</v>
      </c>
      <c r="F704" s="146">
        <v>9</v>
      </c>
      <c r="G704" s="142"/>
      <c r="H704" s="147">
        <v>1.5</v>
      </c>
      <c r="I704" s="147">
        <v>5.5</v>
      </c>
      <c r="J704" s="147">
        <v>117.67</v>
      </c>
      <c r="K704" s="147">
        <f>+L704*12</f>
        <v>120</v>
      </c>
      <c r="L704" s="148">
        <f>ROUNDUP(J704/12,0)</f>
        <v>10</v>
      </c>
      <c r="M704" s="147">
        <v>2</v>
      </c>
      <c r="N704" s="147">
        <v>6</v>
      </c>
      <c r="O704" s="142"/>
      <c r="P704" s="148">
        <f>+L704</f>
        <v>10</v>
      </c>
      <c r="Q704" s="150">
        <f>F704*M704*N704*P704/12</f>
        <v>90</v>
      </c>
    </row>
    <row r="705" spans="1:17" ht="16.5">
      <c r="A705" s="455"/>
      <c r="B705" s="142" t="s">
        <v>374</v>
      </c>
      <c r="C705" s="143"/>
      <c r="D705" s="144" t="str">
        <f>+IF(_xlfn.NUMBERVALUE(O705)=0,CONCATENATE("Pieza de ",M705,"inX",N705,"inX",P705,"_Pies"),CONCATENATE("Rollizo de ",O705,"''ØX",P705,"_Pies"))</f>
        <v>Pieza de 1,5inX2,5inX7_Pies</v>
      </c>
      <c r="E705" s="145" t="s">
        <v>137</v>
      </c>
      <c r="F705" s="146">
        <v>5</v>
      </c>
      <c r="G705" s="142"/>
      <c r="H705" s="147">
        <v>1</v>
      </c>
      <c r="I705" s="147">
        <v>2</v>
      </c>
      <c r="J705" s="147">
        <v>83</v>
      </c>
      <c r="K705" s="147">
        <f>+L705*12</f>
        <v>84</v>
      </c>
      <c r="L705" s="148">
        <f>ROUNDUP(J705/12,0)</f>
        <v>7</v>
      </c>
      <c r="M705" s="147">
        <v>1.5</v>
      </c>
      <c r="N705" s="147">
        <v>2.5</v>
      </c>
      <c r="O705" s="142"/>
      <c r="P705" s="148">
        <f>+L705</f>
        <v>7</v>
      </c>
      <c r="Q705" s="150">
        <f>F705*M705*N705*P705/12</f>
        <v>10.9375</v>
      </c>
    </row>
    <row r="706" spans="1:17" ht="17.25" thickBot="1">
      <c r="A706" s="454"/>
      <c r="B706" s="166" t="s">
        <v>375</v>
      </c>
      <c r="C706" s="167"/>
      <c r="D706" s="168" t="str">
        <f>+IF(_xlfn.NUMBERVALUE(O706)=0,CONCATENATE("Pieza de ",M706,"inX",N706,"inX",P706,"_Pies"),CONCATENATE("Rollizo de ",O706,"''ØX",P706,"_Pies"))</f>
        <v>Pieza de 1,5inX2,5inX10_Pies</v>
      </c>
      <c r="E706" s="169" t="s">
        <v>137</v>
      </c>
      <c r="F706" s="170">
        <v>5</v>
      </c>
      <c r="G706" s="166"/>
      <c r="H706" s="171">
        <v>1</v>
      </c>
      <c r="I706" s="171">
        <v>2</v>
      </c>
      <c r="J706" s="171">
        <v>111.28</v>
      </c>
      <c r="K706" s="171">
        <f>+L706*12</f>
        <v>120</v>
      </c>
      <c r="L706" s="172">
        <f>ROUNDUP(J706/12,0)</f>
        <v>10</v>
      </c>
      <c r="M706" s="171">
        <v>1.5</v>
      </c>
      <c r="N706" s="171">
        <v>2.5</v>
      </c>
      <c r="O706" s="166"/>
      <c r="P706" s="172">
        <f>+L706</f>
        <v>10</v>
      </c>
      <c r="Q706" s="173">
        <f>F706*M706*N706*P706/12</f>
        <v>15.625</v>
      </c>
    </row>
    <row r="707" spans="1:17" ht="16.5" thickBot="1">
      <c r="A707" s="438" t="s">
        <v>7</v>
      </c>
      <c r="B707" s="439"/>
      <c r="C707" s="439"/>
      <c r="D707" s="439"/>
      <c r="E707" s="439"/>
      <c r="F707" s="440"/>
      <c r="G707" s="441"/>
      <c r="H707" s="442"/>
      <c r="I707" s="442"/>
      <c r="J707" s="442"/>
      <c r="K707" s="442"/>
      <c r="L707" s="443"/>
      <c r="M707" s="441"/>
      <c r="N707" s="442"/>
      <c r="O707" s="442"/>
      <c r="P707" s="443"/>
      <c r="Q707" s="141">
        <f>+SUM(Q708:Q711)</f>
        <v>67</v>
      </c>
    </row>
    <row r="708" spans="1:17" ht="16.5">
      <c r="A708" s="453"/>
      <c r="B708" s="116" t="s">
        <v>311</v>
      </c>
      <c r="C708" s="117"/>
      <c r="D708" s="118" t="str">
        <f>+IF(_xlfn.NUMBERVALUE(O708)=0,CONCATENATE("Pieza de ",M708,"inX",N708,"inX",P708,"_Pies"),CONCATENATE("Rollizo de ",O708,"''ØX",P708,"_Pies"))</f>
        <v>Pieza de 2inX6inX5_Pies</v>
      </c>
      <c r="E708" s="119" t="s">
        <v>137</v>
      </c>
      <c r="F708" s="120">
        <v>3</v>
      </c>
      <c r="G708" s="116"/>
      <c r="H708" s="121">
        <v>1.5</v>
      </c>
      <c r="I708" s="121">
        <v>5.5</v>
      </c>
      <c r="J708" s="121">
        <v>59.06</v>
      </c>
      <c r="K708" s="121">
        <f>+L708*12</f>
        <v>60</v>
      </c>
      <c r="L708" s="122">
        <f>ROUNDUP(J708/12,0)</f>
        <v>5</v>
      </c>
      <c r="M708" s="121">
        <v>2</v>
      </c>
      <c r="N708" s="121">
        <v>6</v>
      </c>
      <c r="O708" s="116"/>
      <c r="P708" s="122">
        <f>+L708</f>
        <v>5</v>
      </c>
      <c r="Q708" s="123">
        <f>F708*M708*N708*P708/12</f>
        <v>15</v>
      </c>
    </row>
    <row r="709" spans="1:17" ht="16.5">
      <c r="A709" s="455"/>
      <c r="B709" s="124" t="s">
        <v>312</v>
      </c>
      <c r="C709" s="125"/>
      <c r="D709" s="126" t="str">
        <f>+IF(_xlfn.NUMBERVALUE(O709)=0,CONCATENATE("Pieza de ",M709,"inX",N709,"inX",P709,"_Pies"),CONCATENATE("Rollizo de ",O709,"''ØX",P709,"_Pies"))</f>
        <v>Pieza de 2inX6inX10_Pies</v>
      </c>
      <c r="E709" s="127" t="s">
        <v>137</v>
      </c>
      <c r="F709" s="128">
        <v>3</v>
      </c>
      <c r="G709" s="124"/>
      <c r="H709" s="129">
        <v>1.5</v>
      </c>
      <c r="I709" s="129">
        <v>5.5</v>
      </c>
      <c r="J709" s="129">
        <v>114.17</v>
      </c>
      <c r="K709" s="129">
        <f>+L709*12</f>
        <v>120</v>
      </c>
      <c r="L709" s="130">
        <f>ROUNDUP(J709/12,0)</f>
        <v>10</v>
      </c>
      <c r="M709" s="129">
        <v>2</v>
      </c>
      <c r="N709" s="129">
        <v>6</v>
      </c>
      <c r="O709" s="124"/>
      <c r="P709" s="130">
        <f>+L709</f>
        <v>10</v>
      </c>
      <c r="Q709" s="131">
        <f>F709*M709*N709*P709/12</f>
        <v>30</v>
      </c>
    </row>
    <row r="710" spans="1:17" ht="16.5">
      <c r="A710" s="455"/>
      <c r="B710" s="124" t="s">
        <v>313</v>
      </c>
      <c r="C710" s="125"/>
      <c r="D710" s="126" t="str">
        <f>+IF(_xlfn.NUMBERVALUE(O710)=0,CONCATENATE("Pieza de ",M710,"inX",N710,"inX",P710,"_Pies"),CONCATENATE("Rollizo de ",O710,"''ØX",P710,"_Pies"))</f>
        <v>Pieza de 2inX6inX3_Pies</v>
      </c>
      <c r="E710" s="127" t="s">
        <v>137</v>
      </c>
      <c r="F710" s="128">
        <v>4</v>
      </c>
      <c r="G710" s="124"/>
      <c r="H710" s="129">
        <v>1.5</v>
      </c>
      <c r="I710" s="129">
        <v>5.5</v>
      </c>
      <c r="J710" s="129">
        <v>29.53</v>
      </c>
      <c r="K710" s="129">
        <f>+L710*12</f>
        <v>36</v>
      </c>
      <c r="L710" s="130">
        <f>ROUNDUP(J710/12,0)</f>
        <v>3</v>
      </c>
      <c r="M710" s="129">
        <v>2</v>
      </c>
      <c r="N710" s="129">
        <v>6</v>
      </c>
      <c r="O710" s="124"/>
      <c r="P710" s="130">
        <f>+L710</f>
        <v>3</v>
      </c>
      <c r="Q710" s="131">
        <f>F710*M710*N710*P710/12</f>
        <v>12</v>
      </c>
    </row>
    <row r="711" spans="1:17" ht="17.25" thickBot="1">
      <c r="A711" s="454"/>
      <c r="B711" s="133" t="s">
        <v>314</v>
      </c>
      <c r="C711" s="134"/>
      <c r="D711" s="135" t="str">
        <f>+IF(_xlfn.NUMBERVALUE(O711)=0,CONCATENATE("Pieza de ",M711,"inX",N711,"inX",P711,"_Pies"),CONCATENATE("Rollizo de ",O711,"''ØX",P711,"_Pies"))</f>
        <v>Pieza de 2inX6inX5_Pies</v>
      </c>
      <c r="E711" s="136" t="s">
        <v>137</v>
      </c>
      <c r="F711" s="137">
        <v>2</v>
      </c>
      <c r="G711" s="133"/>
      <c r="H711" s="138">
        <v>1.5</v>
      </c>
      <c r="I711" s="138">
        <v>5.5</v>
      </c>
      <c r="J711" s="138">
        <v>57.1</v>
      </c>
      <c r="K711" s="138">
        <f>+L711*12</f>
        <v>60</v>
      </c>
      <c r="L711" s="139">
        <f>ROUNDUP(J711/12,0)</f>
        <v>5</v>
      </c>
      <c r="M711" s="138">
        <v>2</v>
      </c>
      <c r="N711" s="138">
        <v>6</v>
      </c>
      <c r="O711" s="133"/>
      <c r="P711" s="139">
        <f>+L711</f>
        <v>5</v>
      </c>
      <c r="Q711" s="140">
        <f>F711*M711*N711*P711/12</f>
        <v>10</v>
      </c>
    </row>
    <row r="712" spans="1:17" ht="16.5" thickBot="1">
      <c r="A712" s="419" t="s">
        <v>97</v>
      </c>
      <c r="B712" s="420"/>
      <c r="C712" s="420"/>
      <c r="D712" s="420"/>
      <c r="E712" s="420"/>
      <c r="F712" s="421"/>
      <c r="G712" s="422"/>
      <c r="H712" s="423"/>
      <c r="I712" s="423"/>
      <c r="J712" s="423"/>
      <c r="K712" s="423"/>
      <c r="L712" s="424"/>
      <c r="M712" s="423"/>
      <c r="N712" s="423"/>
      <c r="O712" s="423"/>
      <c r="P712" s="423"/>
      <c r="Q712" s="114">
        <f>+Q713</f>
        <v>42.5</v>
      </c>
    </row>
    <row r="713" spans="1:17" ht="16.5" thickBot="1">
      <c r="A713" s="438" t="s">
        <v>142</v>
      </c>
      <c r="B713" s="439"/>
      <c r="C713" s="439"/>
      <c r="D713" s="439"/>
      <c r="E713" s="439"/>
      <c r="F713" s="440"/>
      <c r="G713" s="441"/>
      <c r="H713" s="442"/>
      <c r="I713" s="442"/>
      <c r="J713" s="442"/>
      <c r="K713" s="442"/>
      <c r="L713" s="443"/>
      <c r="M713" s="441"/>
      <c r="N713" s="442"/>
      <c r="O713" s="442"/>
      <c r="P713" s="443"/>
      <c r="Q713" s="141">
        <f>+SUM(Q714:Q715)</f>
        <v>42.5</v>
      </c>
    </row>
    <row r="714" spans="1:17" ht="16.5">
      <c r="A714" s="455"/>
      <c r="B714" s="142" t="s">
        <v>374</v>
      </c>
      <c r="C714" s="143"/>
      <c r="D714" s="144" t="str">
        <f>+IF(_xlfn.NUMBERVALUE(O714)=0,CONCATENATE("Pieza de ",M714,"inX",N714,"inX",P714,"_Pies"),CONCATENATE("Rollizo de ",O714,"''ØX",P714,"_Pies"))</f>
        <v>Pieza de 1,5inX2,5inX8_Pies</v>
      </c>
      <c r="E714" s="145" t="s">
        <v>137</v>
      </c>
      <c r="F714" s="146">
        <v>8</v>
      </c>
      <c r="G714" s="142"/>
      <c r="H714" s="147">
        <v>1</v>
      </c>
      <c r="I714" s="147">
        <v>2</v>
      </c>
      <c r="J714" s="147">
        <v>87.73</v>
      </c>
      <c r="K714" s="147">
        <f>+L714*12</f>
        <v>96</v>
      </c>
      <c r="L714" s="148">
        <f>ROUNDUP(J714/12,0)</f>
        <v>8</v>
      </c>
      <c r="M714" s="147">
        <v>1.5</v>
      </c>
      <c r="N714" s="147">
        <v>2.5</v>
      </c>
      <c r="O714" s="142"/>
      <c r="P714" s="148">
        <f>+L714</f>
        <v>8</v>
      </c>
      <c r="Q714" s="150">
        <f>F714*M714*N714*P714/12</f>
        <v>20</v>
      </c>
    </row>
    <row r="715" spans="1:17" ht="17.25" thickBot="1">
      <c r="A715" s="454"/>
      <c r="B715" s="166" t="s">
        <v>375</v>
      </c>
      <c r="C715" s="167"/>
      <c r="D715" s="168" t="str">
        <f>+IF(_xlfn.NUMBERVALUE(O715)=0,CONCATENATE("Pieza de ",M715,"inX",N715,"inX",P715,"_Pies"),CONCATENATE("Rollizo de ",O715,"''ØX",P715,"_Pies"))</f>
        <v>Pieza de 1,5inX2,5inX9_Pies</v>
      </c>
      <c r="E715" s="169" t="s">
        <v>137</v>
      </c>
      <c r="F715" s="170">
        <v>8</v>
      </c>
      <c r="G715" s="166"/>
      <c r="H715" s="171">
        <v>1</v>
      </c>
      <c r="I715" s="171">
        <v>2</v>
      </c>
      <c r="J715" s="171">
        <v>104.73</v>
      </c>
      <c r="K715" s="171">
        <f>+L715*12</f>
        <v>108</v>
      </c>
      <c r="L715" s="172">
        <f>ROUNDUP(J715/12,0)</f>
        <v>9</v>
      </c>
      <c r="M715" s="171">
        <v>1.5</v>
      </c>
      <c r="N715" s="171">
        <v>2.5</v>
      </c>
      <c r="O715" s="166"/>
      <c r="P715" s="172">
        <f>+L715</f>
        <v>9</v>
      </c>
      <c r="Q715" s="173">
        <f>F715*M715*N715*P715/12</f>
        <v>22.5</v>
      </c>
    </row>
    <row r="716" spans="1:17" ht="16.5" thickBot="1">
      <c r="A716" s="417" t="s">
        <v>658</v>
      </c>
      <c r="B716" s="418"/>
      <c r="C716" s="418"/>
      <c r="D716" s="418"/>
      <c r="E716" s="418"/>
      <c r="F716" s="418"/>
      <c r="G716" s="418"/>
      <c r="H716" s="418"/>
      <c r="I716" s="418"/>
      <c r="J716" s="418"/>
      <c r="K716" s="418"/>
      <c r="L716" s="418"/>
      <c r="M716" s="418"/>
      <c r="N716" s="418"/>
      <c r="O716" s="418"/>
      <c r="P716" s="418"/>
      <c r="Q716" s="113">
        <f>+Q717+Q818+Q919+Q1037+Q1086</f>
        <v>6829.145833333333</v>
      </c>
    </row>
    <row r="717" spans="1:17" ht="16.5" thickBot="1">
      <c r="A717" s="419" t="s">
        <v>119</v>
      </c>
      <c r="B717" s="420"/>
      <c r="C717" s="420"/>
      <c r="D717" s="420"/>
      <c r="E717" s="420"/>
      <c r="F717" s="421"/>
      <c r="G717" s="422"/>
      <c r="H717" s="423"/>
      <c r="I717" s="423"/>
      <c r="J717" s="423"/>
      <c r="K717" s="423"/>
      <c r="L717" s="424"/>
      <c r="M717" s="423"/>
      <c r="N717" s="423"/>
      <c r="O717" s="423"/>
      <c r="P717" s="423"/>
      <c r="Q717" s="114">
        <f>+Q718+Q777+Q789+Q795+Q797+Q800+Q805</f>
        <v>1945.2499999999998</v>
      </c>
    </row>
    <row r="718" spans="1:17" ht="16.5" thickBot="1">
      <c r="A718" s="444" t="s">
        <v>659</v>
      </c>
      <c r="B718" s="445"/>
      <c r="C718" s="445"/>
      <c r="D718" s="445"/>
      <c r="E718" s="445"/>
      <c r="F718" s="446"/>
      <c r="G718" s="447"/>
      <c r="H718" s="448"/>
      <c r="I718" s="448"/>
      <c r="J718" s="448"/>
      <c r="K718" s="448"/>
      <c r="L718" s="449"/>
      <c r="M718" s="448"/>
      <c r="N718" s="448"/>
      <c r="O718" s="448"/>
      <c r="P718" s="448"/>
      <c r="Q718" s="115">
        <f>+SUM(Q719:Q776)</f>
        <v>604.66666666666663</v>
      </c>
    </row>
    <row r="719" spans="1:17" ht="16.5">
      <c r="A719" s="450">
        <v>1</v>
      </c>
      <c r="B719" s="116" t="s">
        <v>267</v>
      </c>
      <c r="C719" s="117"/>
      <c r="D719" s="118" t="str">
        <f t="shared" ref="D719:D776" si="149">+IF(_xlfn.NUMBERVALUE(O719)=0,CONCATENATE("Pieza de ",M719,"inX",N719,"inX",P719,"_Pies"),CONCATENATE("Rollizo de ",O719,"''ØX",P719,"_Pies"))</f>
        <v>Pieza de 2inX4inX13_Pies</v>
      </c>
      <c r="E719" s="119" t="s">
        <v>137</v>
      </c>
      <c r="F719" s="120">
        <v>1</v>
      </c>
      <c r="G719" s="116"/>
      <c r="H719" s="121">
        <v>1.5</v>
      </c>
      <c r="I719" s="121">
        <v>3.5</v>
      </c>
      <c r="J719" s="121">
        <v>153</v>
      </c>
      <c r="K719" s="121">
        <f t="shared" ref="K719:K776" si="150">+L719*12</f>
        <v>156</v>
      </c>
      <c r="L719" s="122">
        <f t="shared" ref="L719:L776" si="151">ROUNDUP(J719/12,0)</f>
        <v>13</v>
      </c>
      <c r="M719" s="121">
        <v>2</v>
      </c>
      <c r="N719" s="121">
        <v>4</v>
      </c>
      <c r="O719" s="116"/>
      <c r="P719" s="122">
        <f t="shared" ref="P719:P776" si="152">+L719</f>
        <v>13</v>
      </c>
      <c r="Q719" s="123">
        <f t="shared" ref="Q719:Q776" si="153">F719*M719*N719*P719/12</f>
        <v>8.6666666666666661</v>
      </c>
    </row>
    <row r="720" spans="1:17" ht="16.5">
      <c r="A720" s="451"/>
      <c r="B720" s="124" t="s">
        <v>268</v>
      </c>
      <c r="C720" s="125"/>
      <c r="D720" s="126" t="str">
        <f t="shared" si="149"/>
        <v>Pieza de 2inX6inX14_Pies</v>
      </c>
      <c r="E720" s="127" t="s">
        <v>137</v>
      </c>
      <c r="F720" s="128">
        <v>2</v>
      </c>
      <c r="G720" s="124"/>
      <c r="H720" s="129">
        <v>1.5</v>
      </c>
      <c r="I720" s="129">
        <v>5.5</v>
      </c>
      <c r="J720" s="129">
        <v>166</v>
      </c>
      <c r="K720" s="129">
        <f t="shared" si="150"/>
        <v>168</v>
      </c>
      <c r="L720" s="130">
        <f t="shared" si="151"/>
        <v>14</v>
      </c>
      <c r="M720" s="129">
        <v>2</v>
      </c>
      <c r="N720" s="129">
        <v>6</v>
      </c>
      <c r="O720" s="124"/>
      <c r="P720" s="130">
        <f t="shared" si="152"/>
        <v>14</v>
      </c>
      <c r="Q720" s="131">
        <f t="shared" si="153"/>
        <v>28</v>
      </c>
    </row>
    <row r="721" spans="1:17" ht="16.5">
      <c r="A721" s="451"/>
      <c r="B721" s="124" t="s">
        <v>269</v>
      </c>
      <c r="C721" s="125"/>
      <c r="D721" s="126" t="str">
        <f t="shared" si="149"/>
        <v>Pieza de 2inX4inX8_Pies</v>
      </c>
      <c r="E721" s="127" t="s">
        <v>137</v>
      </c>
      <c r="F721" s="128">
        <v>3</v>
      </c>
      <c r="G721" s="124"/>
      <c r="H721" s="129">
        <v>1.5</v>
      </c>
      <c r="I721" s="129">
        <v>3.5</v>
      </c>
      <c r="J721" s="132">
        <v>91.27</v>
      </c>
      <c r="K721" s="129">
        <f t="shared" si="150"/>
        <v>96</v>
      </c>
      <c r="L721" s="130">
        <f t="shared" si="151"/>
        <v>8</v>
      </c>
      <c r="M721" s="129">
        <v>2</v>
      </c>
      <c r="N721" s="129">
        <v>4</v>
      </c>
      <c r="O721" s="124"/>
      <c r="P721" s="130">
        <f t="shared" si="152"/>
        <v>8</v>
      </c>
      <c r="Q721" s="131">
        <f t="shared" si="153"/>
        <v>16</v>
      </c>
    </row>
    <row r="722" spans="1:17" ht="16.5">
      <c r="A722" s="451"/>
      <c r="B722" s="124" t="s">
        <v>270</v>
      </c>
      <c r="C722" s="125"/>
      <c r="D722" s="126" t="str">
        <f t="shared" si="149"/>
        <v>Pieza de 2inX4inX1_Pies</v>
      </c>
      <c r="E722" s="127" t="s">
        <v>137</v>
      </c>
      <c r="F722" s="128">
        <v>4</v>
      </c>
      <c r="G722" s="124"/>
      <c r="H722" s="129">
        <v>1.5</v>
      </c>
      <c r="I722" s="129">
        <v>3.5</v>
      </c>
      <c r="J722" s="129">
        <v>10.15</v>
      </c>
      <c r="K722" s="129">
        <f t="shared" si="150"/>
        <v>12</v>
      </c>
      <c r="L722" s="130">
        <f t="shared" si="151"/>
        <v>1</v>
      </c>
      <c r="M722" s="129">
        <v>2</v>
      </c>
      <c r="N722" s="129">
        <v>4</v>
      </c>
      <c r="O722" s="124"/>
      <c r="P722" s="130">
        <f t="shared" si="152"/>
        <v>1</v>
      </c>
      <c r="Q722" s="131">
        <f t="shared" si="153"/>
        <v>2.6666666666666665</v>
      </c>
    </row>
    <row r="723" spans="1:17" ht="16.5">
      <c r="A723" s="451"/>
      <c r="B723" s="124" t="s">
        <v>271</v>
      </c>
      <c r="C723" s="125"/>
      <c r="D723" s="126" t="str">
        <f t="shared" si="149"/>
        <v>Pieza de 2inX4inX2_Pies</v>
      </c>
      <c r="E723" s="127" t="s">
        <v>137</v>
      </c>
      <c r="F723" s="128">
        <v>4</v>
      </c>
      <c r="G723" s="124"/>
      <c r="H723" s="129">
        <v>1.5</v>
      </c>
      <c r="I723" s="129">
        <v>3.5</v>
      </c>
      <c r="J723" s="129">
        <v>12.85</v>
      </c>
      <c r="K723" s="129">
        <f t="shared" si="150"/>
        <v>24</v>
      </c>
      <c r="L723" s="130">
        <f t="shared" si="151"/>
        <v>2</v>
      </c>
      <c r="M723" s="129">
        <v>2</v>
      </c>
      <c r="N723" s="129">
        <v>4</v>
      </c>
      <c r="O723" s="124"/>
      <c r="P723" s="130">
        <f t="shared" si="152"/>
        <v>2</v>
      </c>
      <c r="Q723" s="131">
        <f t="shared" si="153"/>
        <v>5.333333333333333</v>
      </c>
    </row>
    <row r="724" spans="1:17" ht="16.5">
      <c r="A724" s="451"/>
      <c r="B724" s="124" t="s">
        <v>272</v>
      </c>
      <c r="C724" s="125"/>
      <c r="D724" s="126" t="str">
        <f t="shared" si="149"/>
        <v>Pieza de 2inX4inX8_Pies</v>
      </c>
      <c r="E724" s="127" t="s">
        <v>137</v>
      </c>
      <c r="F724" s="128">
        <v>2</v>
      </c>
      <c r="G724" s="124"/>
      <c r="H724" s="129">
        <v>1.5</v>
      </c>
      <c r="I724" s="129">
        <v>3.5</v>
      </c>
      <c r="J724" s="129">
        <v>91.27</v>
      </c>
      <c r="K724" s="129">
        <f t="shared" si="150"/>
        <v>96</v>
      </c>
      <c r="L724" s="130">
        <f t="shared" si="151"/>
        <v>8</v>
      </c>
      <c r="M724" s="129">
        <v>2</v>
      </c>
      <c r="N724" s="129">
        <v>4</v>
      </c>
      <c r="O724" s="124"/>
      <c r="P724" s="130">
        <f t="shared" si="152"/>
        <v>8</v>
      </c>
      <c r="Q724" s="131">
        <f t="shared" si="153"/>
        <v>10.666666666666666</v>
      </c>
    </row>
    <row r="725" spans="1:17" ht="16.5">
      <c r="A725" s="451"/>
      <c r="B725" s="124" t="s">
        <v>273</v>
      </c>
      <c r="C725" s="125"/>
      <c r="D725" s="126" t="str">
        <f t="shared" si="149"/>
        <v>Pieza de 2inX4inX4_Pies</v>
      </c>
      <c r="E725" s="127" t="s">
        <v>137</v>
      </c>
      <c r="F725" s="128">
        <v>1</v>
      </c>
      <c r="G725" s="124"/>
      <c r="H725" s="129">
        <v>1.5</v>
      </c>
      <c r="I725" s="129">
        <v>3.5</v>
      </c>
      <c r="J725" s="129">
        <v>44.06</v>
      </c>
      <c r="K725" s="129">
        <f t="shared" si="150"/>
        <v>48</v>
      </c>
      <c r="L725" s="130">
        <f t="shared" si="151"/>
        <v>4</v>
      </c>
      <c r="M725" s="129">
        <v>2</v>
      </c>
      <c r="N725" s="129">
        <v>4</v>
      </c>
      <c r="O725" s="124"/>
      <c r="P725" s="130">
        <f t="shared" si="152"/>
        <v>4</v>
      </c>
      <c r="Q725" s="131">
        <f t="shared" si="153"/>
        <v>2.6666666666666665</v>
      </c>
    </row>
    <row r="726" spans="1:17" ht="16.5">
      <c r="A726" s="451"/>
      <c r="B726" s="124" t="s">
        <v>274</v>
      </c>
      <c r="C726" s="125"/>
      <c r="D726" s="126" t="str">
        <f t="shared" si="149"/>
        <v>Pieza de 2inX4inX2_Pies</v>
      </c>
      <c r="E726" s="127" t="s">
        <v>137</v>
      </c>
      <c r="F726" s="128">
        <v>4</v>
      </c>
      <c r="G726" s="124"/>
      <c r="H726" s="129">
        <v>1.5</v>
      </c>
      <c r="I726" s="129">
        <v>3.5</v>
      </c>
      <c r="J726" s="129">
        <v>14.41</v>
      </c>
      <c r="K726" s="129">
        <f t="shared" si="150"/>
        <v>24</v>
      </c>
      <c r="L726" s="130">
        <f t="shared" si="151"/>
        <v>2</v>
      </c>
      <c r="M726" s="129">
        <v>2</v>
      </c>
      <c r="N726" s="129">
        <v>4</v>
      </c>
      <c r="O726" s="124"/>
      <c r="P726" s="130">
        <f t="shared" si="152"/>
        <v>2</v>
      </c>
      <c r="Q726" s="131">
        <f t="shared" si="153"/>
        <v>5.333333333333333</v>
      </c>
    </row>
    <row r="727" spans="1:17" ht="16.5">
      <c r="A727" s="451"/>
      <c r="B727" s="124" t="s">
        <v>275</v>
      </c>
      <c r="C727" s="125"/>
      <c r="D727" s="126" t="str">
        <f t="shared" si="149"/>
        <v>Pieza de 2inX4inX3_Pies</v>
      </c>
      <c r="E727" s="127" t="s">
        <v>137</v>
      </c>
      <c r="F727" s="128">
        <v>2</v>
      </c>
      <c r="G727" s="124"/>
      <c r="H727" s="129">
        <v>1.5</v>
      </c>
      <c r="I727" s="129">
        <v>3.5</v>
      </c>
      <c r="J727" s="129">
        <v>30.43</v>
      </c>
      <c r="K727" s="129">
        <f t="shared" si="150"/>
        <v>36</v>
      </c>
      <c r="L727" s="130">
        <f t="shared" si="151"/>
        <v>3</v>
      </c>
      <c r="M727" s="129">
        <v>2</v>
      </c>
      <c r="N727" s="129">
        <v>4</v>
      </c>
      <c r="O727" s="124"/>
      <c r="P727" s="130">
        <f t="shared" si="152"/>
        <v>3</v>
      </c>
      <c r="Q727" s="131">
        <f t="shared" si="153"/>
        <v>4</v>
      </c>
    </row>
    <row r="728" spans="1:17" ht="16.5">
      <c r="A728" s="451"/>
      <c r="B728" s="124" t="s">
        <v>276</v>
      </c>
      <c r="C728" s="125"/>
      <c r="D728" s="126" t="str">
        <f t="shared" si="149"/>
        <v>Pieza de 2inX4inX8_Pies</v>
      </c>
      <c r="E728" s="127" t="s">
        <v>137</v>
      </c>
      <c r="F728" s="128">
        <v>3</v>
      </c>
      <c r="G728" s="124"/>
      <c r="H728" s="129">
        <v>1.5</v>
      </c>
      <c r="I728" s="129">
        <v>3.5</v>
      </c>
      <c r="J728" s="129">
        <v>91.25</v>
      </c>
      <c r="K728" s="129">
        <f t="shared" si="150"/>
        <v>96</v>
      </c>
      <c r="L728" s="130">
        <f t="shared" si="151"/>
        <v>8</v>
      </c>
      <c r="M728" s="129">
        <v>2</v>
      </c>
      <c r="N728" s="129">
        <v>4</v>
      </c>
      <c r="O728" s="124"/>
      <c r="P728" s="130">
        <f t="shared" si="152"/>
        <v>8</v>
      </c>
      <c r="Q728" s="131">
        <f t="shared" si="153"/>
        <v>16</v>
      </c>
    </row>
    <row r="729" spans="1:17" ht="16.5">
      <c r="A729" s="451"/>
      <c r="B729" s="124" t="s">
        <v>277</v>
      </c>
      <c r="C729" s="125"/>
      <c r="D729" s="126" t="str">
        <f t="shared" si="149"/>
        <v>Pieza de 2inX4inX2_Pies</v>
      </c>
      <c r="E729" s="127" t="s">
        <v>137</v>
      </c>
      <c r="F729" s="128">
        <v>8</v>
      </c>
      <c r="G729" s="124"/>
      <c r="H729" s="129">
        <v>1.5</v>
      </c>
      <c r="I729" s="129">
        <v>3.5</v>
      </c>
      <c r="J729" s="129">
        <v>12.85</v>
      </c>
      <c r="K729" s="129">
        <f t="shared" si="150"/>
        <v>24</v>
      </c>
      <c r="L729" s="130">
        <f t="shared" si="151"/>
        <v>2</v>
      </c>
      <c r="M729" s="129">
        <v>2</v>
      </c>
      <c r="N729" s="129">
        <v>4</v>
      </c>
      <c r="O729" s="124"/>
      <c r="P729" s="130">
        <f t="shared" si="152"/>
        <v>2</v>
      </c>
      <c r="Q729" s="131">
        <f t="shared" si="153"/>
        <v>10.666666666666666</v>
      </c>
    </row>
    <row r="730" spans="1:17" ht="16.5">
      <c r="A730" s="451"/>
      <c r="B730" s="124" t="s">
        <v>278</v>
      </c>
      <c r="C730" s="125"/>
      <c r="D730" s="126" t="str">
        <f t="shared" si="149"/>
        <v>Pieza de 2inX4inX8_Pies</v>
      </c>
      <c r="E730" s="127" t="s">
        <v>137</v>
      </c>
      <c r="F730" s="128">
        <v>2</v>
      </c>
      <c r="G730" s="124"/>
      <c r="H730" s="129">
        <v>1.5</v>
      </c>
      <c r="I730" s="129">
        <v>3.5</v>
      </c>
      <c r="J730" s="129">
        <v>91.27</v>
      </c>
      <c r="K730" s="129">
        <f t="shared" si="150"/>
        <v>96</v>
      </c>
      <c r="L730" s="130">
        <f t="shared" si="151"/>
        <v>8</v>
      </c>
      <c r="M730" s="129">
        <v>2</v>
      </c>
      <c r="N730" s="129">
        <v>4</v>
      </c>
      <c r="O730" s="124"/>
      <c r="P730" s="130">
        <f t="shared" si="152"/>
        <v>8</v>
      </c>
      <c r="Q730" s="131">
        <f t="shared" si="153"/>
        <v>10.666666666666666</v>
      </c>
    </row>
    <row r="731" spans="1:17" ht="16.5">
      <c r="A731" s="451"/>
      <c r="B731" s="124" t="s">
        <v>279</v>
      </c>
      <c r="C731" s="125"/>
      <c r="D731" s="126" t="str">
        <f t="shared" si="149"/>
        <v>Pieza de 2inX4inX4_Pies</v>
      </c>
      <c r="E731" s="127" t="s">
        <v>137</v>
      </c>
      <c r="F731" s="128">
        <v>1</v>
      </c>
      <c r="G731" s="124"/>
      <c r="H731" s="129">
        <v>1.5</v>
      </c>
      <c r="I731" s="129">
        <v>3.5</v>
      </c>
      <c r="J731" s="129">
        <v>44.06</v>
      </c>
      <c r="K731" s="129">
        <f t="shared" si="150"/>
        <v>48</v>
      </c>
      <c r="L731" s="130">
        <f t="shared" si="151"/>
        <v>4</v>
      </c>
      <c r="M731" s="129">
        <v>2</v>
      </c>
      <c r="N731" s="129">
        <v>4</v>
      </c>
      <c r="O731" s="124"/>
      <c r="P731" s="130">
        <f t="shared" si="152"/>
        <v>4</v>
      </c>
      <c r="Q731" s="131">
        <f t="shared" si="153"/>
        <v>2.6666666666666665</v>
      </c>
    </row>
    <row r="732" spans="1:17" ht="16.5">
      <c r="A732" s="451"/>
      <c r="B732" s="124" t="s">
        <v>280</v>
      </c>
      <c r="C732" s="125"/>
      <c r="D732" s="126" t="str">
        <f t="shared" si="149"/>
        <v>Pieza de 2inX4inX2_Pies</v>
      </c>
      <c r="E732" s="127" t="s">
        <v>137</v>
      </c>
      <c r="F732" s="128">
        <v>4</v>
      </c>
      <c r="G732" s="124"/>
      <c r="H732" s="129">
        <v>1.5</v>
      </c>
      <c r="I732" s="129">
        <v>3.5</v>
      </c>
      <c r="J732" s="129">
        <v>14.41</v>
      </c>
      <c r="K732" s="129">
        <f t="shared" si="150"/>
        <v>24</v>
      </c>
      <c r="L732" s="130">
        <f t="shared" si="151"/>
        <v>2</v>
      </c>
      <c r="M732" s="129">
        <v>2</v>
      </c>
      <c r="N732" s="129">
        <v>4</v>
      </c>
      <c r="O732" s="124"/>
      <c r="P732" s="130">
        <f t="shared" si="152"/>
        <v>2</v>
      </c>
      <c r="Q732" s="131">
        <f t="shared" si="153"/>
        <v>5.333333333333333</v>
      </c>
    </row>
    <row r="733" spans="1:17" ht="16.5">
      <c r="A733" s="451"/>
      <c r="B733" s="124" t="s">
        <v>281</v>
      </c>
      <c r="C733" s="125"/>
      <c r="D733" s="126" t="str">
        <f t="shared" si="149"/>
        <v>Pieza de 2inX4inX3_Pies</v>
      </c>
      <c r="E733" s="127" t="s">
        <v>137</v>
      </c>
      <c r="F733" s="128">
        <v>2</v>
      </c>
      <c r="G733" s="124"/>
      <c r="H733" s="129">
        <v>1.5</v>
      </c>
      <c r="I733" s="129">
        <v>3.5</v>
      </c>
      <c r="J733" s="129">
        <v>30.43</v>
      </c>
      <c r="K733" s="129">
        <f t="shared" si="150"/>
        <v>36</v>
      </c>
      <c r="L733" s="130">
        <f t="shared" si="151"/>
        <v>3</v>
      </c>
      <c r="M733" s="129">
        <v>2</v>
      </c>
      <c r="N733" s="129">
        <v>4</v>
      </c>
      <c r="O733" s="124"/>
      <c r="P733" s="130">
        <f t="shared" si="152"/>
        <v>3</v>
      </c>
      <c r="Q733" s="131">
        <f t="shared" si="153"/>
        <v>4</v>
      </c>
    </row>
    <row r="734" spans="1:17" ht="16.5">
      <c r="A734" s="451"/>
      <c r="B734" s="124" t="s">
        <v>282</v>
      </c>
      <c r="C734" s="125"/>
      <c r="D734" s="126" t="str">
        <f t="shared" si="149"/>
        <v>Pieza de 2inX4inX8_Pies</v>
      </c>
      <c r="E734" s="127" t="s">
        <v>137</v>
      </c>
      <c r="F734" s="128">
        <v>3</v>
      </c>
      <c r="G734" s="124"/>
      <c r="H734" s="129">
        <v>1.5</v>
      </c>
      <c r="I734" s="129">
        <v>3.5</v>
      </c>
      <c r="J734" s="129">
        <v>91.25</v>
      </c>
      <c r="K734" s="129">
        <f t="shared" si="150"/>
        <v>96</v>
      </c>
      <c r="L734" s="130">
        <f t="shared" si="151"/>
        <v>8</v>
      </c>
      <c r="M734" s="129">
        <v>2</v>
      </c>
      <c r="N734" s="129">
        <v>4</v>
      </c>
      <c r="O734" s="124"/>
      <c r="P734" s="130">
        <f t="shared" si="152"/>
        <v>8</v>
      </c>
      <c r="Q734" s="131">
        <f t="shared" si="153"/>
        <v>16</v>
      </c>
    </row>
    <row r="735" spans="1:17" ht="16.5">
      <c r="A735" s="451"/>
      <c r="B735" s="124" t="s">
        <v>283</v>
      </c>
      <c r="C735" s="125"/>
      <c r="D735" s="126" t="str">
        <f t="shared" si="149"/>
        <v>Pieza de 2inX4inX1_Pies</v>
      </c>
      <c r="E735" s="127" t="s">
        <v>137</v>
      </c>
      <c r="F735" s="128">
        <v>4</v>
      </c>
      <c r="G735" s="124"/>
      <c r="H735" s="129">
        <v>1.5</v>
      </c>
      <c r="I735" s="129">
        <v>3.5</v>
      </c>
      <c r="J735" s="129">
        <v>10.14</v>
      </c>
      <c r="K735" s="129">
        <f t="shared" si="150"/>
        <v>12</v>
      </c>
      <c r="L735" s="130">
        <f t="shared" si="151"/>
        <v>1</v>
      </c>
      <c r="M735" s="129">
        <v>2</v>
      </c>
      <c r="N735" s="129">
        <v>4</v>
      </c>
      <c r="O735" s="124"/>
      <c r="P735" s="130">
        <f t="shared" si="152"/>
        <v>1</v>
      </c>
      <c r="Q735" s="131">
        <f t="shared" si="153"/>
        <v>2.6666666666666665</v>
      </c>
    </row>
    <row r="736" spans="1:17" ht="17.25" thickBot="1">
      <c r="A736" s="452"/>
      <c r="B736" s="133" t="s">
        <v>284</v>
      </c>
      <c r="C736" s="134"/>
      <c r="D736" s="135" t="str">
        <f t="shared" si="149"/>
        <v>Pieza de 2inX4inX2_Pies</v>
      </c>
      <c r="E736" s="136" t="s">
        <v>137</v>
      </c>
      <c r="F736" s="137">
        <v>4</v>
      </c>
      <c r="G736" s="133"/>
      <c r="H736" s="138">
        <v>1.5</v>
      </c>
      <c r="I736" s="138">
        <v>3.5</v>
      </c>
      <c r="J736" s="138">
        <v>12.85</v>
      </c>
      <c r="K736" s="138">
        <f t="shared" si="150"/>
        <v>24</v>
      </c>
      <c r="L736" s="139">
        <f t="shared" si="151"/>
        <v>2</v>
      </c>
      <c r="M736" s="138">
        <v>2</v>
      </c>
      <c r="N736" s="138">
        <v>4</v>
      </c>
      <c r="O736" s="133"/>
      <c r="P736" s="139">
        <f t="shared" si="152"/>
        <v>2</v>
      </c>
      <c r="Q736" s="140">
        <f t="shared" si="153"/>
        <v>5.333333333333333</v>
      </c>
    </row>
    <row r="737" spans="1:17" ht="16.5">
      <c r="A737" s="435">
        <v>2</v>
      </c>
      <c r="B737" s="116" t="s">
        <v>267</v>
      </c>
      <c r="C737" s="117"/>
      <c r="D737" s="118" t="str">
        <f t="shared" si="149"/>
        <v>Pieza de 2inX4inX13_Pies</v>
      </c>
      <c r="E737" s="119" t="s">
        <v>137</v>
      </c>
      <c r="F737" s="120">
        <v>1</v>
      </c>
      <c r="G737" s="116"/>
      <c r="H737" s="121">
        <v>1.5</v>
      </c>
      <c r="I737" s="121">
        <v>3.5</v>
      </c>
      <c r="J737" s="121">
        <v>153</v>
      </c>
      <c r="K737" s="121">
        <f t="shared" si="150"/>
        <v>156</v>
      </c>
      <c r="L737" s="122">
        <f t="shared" si="151"/>
        <v>13</v>
      </c>
      <c r="M737" s="121">
        <v>2</v>
      </c>
      <c r="N737" s="121">
        <v>4</v>
      </c>
      <c r="O737" s="116"/>
      <c r="P737" s="122">
        <f t="shared" si="152"/>
        <v>13</v>
      </c>
      <c r="Q737" s="123">
        <f t="shared" si="153"/>
        <v>8.6666666666666661</v>
      </c>
    </row>
    <row r="738" spans="1:17" ht="16.5">
      <c r="A738" s="436"/>
      <c r="B738" s="124" t="s">
        <v>268</v>
      </c>
      <c r="C738" s="125"/>
      <c r="D738" s="126" t="str">
        <f t="shared" si="149"/>
        <v>Pieza de 2inX6inX14_Pies</v>
      </c>
      <c r="E738" s="127" t="s">
        <v>137</v>
      </c>
      <c r="F738" s="128">
        <v>2</v>
      </c>
      <c r="G738" s="124"/>
      <c r="H738" s="129">
        <v>1.5</v>
      </c>
      <c r="I738" s="129">
        <v>5.5</v>
      </c>
      <c r="J738" s="129">
        <v>159.1</v>
      </c>
      <c r="K738" s="129">
        <f t="shared" si="150"/>
        <v>168</v>
      </c>
      <c r="L738" s="130">
        <f t="shared" si="151"/>
        <v>14</v>
      </c>
      <c r="M738" s="129">
        <v>2</v>
      </c>
      <c r="N738" s="129">
        <v>6</v>
      </c>
      <c r="O738" s="124"/>
      <c r="P738" s="130">
        <f t="shared" si="152"/>
        <v>14</v>
      </c>
      <c r="Q738" s="131">
        <f t="shared" si="153"/>
        <v>28</v>
      </c>
    </row>
    <row r="739" spans="1:17" ht="16.5">
      <c r="A739" s="436"/>
      <c r="B739" s="124" t="s">
        <v>269</v>
      </c>
      <c r="C739" s="125"/>
      <c r="D739" s="126" t="str">
        <f t="shared" si="149"/>
        <v>Pieza de 2inX4inX8_Pies</v>
      </c>
      <c r="E739" s="127" t="s">
        <v>137</v>
      </c>
      <c r="F739" s="128">
        <v>8</v>
      </c>
      <c r="G739" s="124"/>
      <c r="H739" s="129">
        <v>1.5</v>
      </c>
      <c r="I739" s="129">
        <v>3.5</v>
      </c>
      <c r="J739" s="132">
        <v>91.28</v>
      </c>
      <c r="K739" s="129">
        <f t="shared" si="150"/>
        <v>96</v>
      </c>
      <c r="L739" s="130">
        <f t="shared" si="151"/>
        <v>8</v>
      </c>
      <c r="M739" s="129">
        <v>2</v>
      </c>
      <c r="N739" s="129">
        <v>4</v>
      </c>
      <c r="O739" s="124"/>
      <c r="P739" s="130">
        <f t="shared" si="152"/>
        <v>8</v>
      </c>
      <c r="Q739" s="131">
        <f t="shared" si="153"/>
        <v>42.666666666666664</v>
      </c>
    </row>
    <row r="740" spans="1:17" ht="16.5">
      <c r="A740" s="436"/>
      <c r="B740" s="124" t="s">
        <v>270</v>
      </c>
      <c r="C740" s="125"/>
      <c r="D740" s="126" t="str">
        <f t="shared" si="149"/>
        <v>Pieza de 2inX4inX1_Pies</v>
      </c>
      <c r="E740" s="127" t="s">
        <v>137</v>
      </c>
      <c r="F740" s="128">
        <v>4</v>
      </c>
      <c r="G740" s="124"/>
      <c r="H740" s="129">
        <v>1.5</v>
      </c>
      <c r="I740" s="129">
        <v>3.5</v>
      </c>
      <c r="J740" s="129">
        <v>10.14</v>
      </c>
      <c r="K740" s="129">
        <f t="shared" si="150"/>
        <v>12</v>
      </c>
      <c r="L740" s="130">
        <f t="shared" si="151"/>
        <v>1</v>
      </c>
      <c r="M740" s="129">
        <v>2</v>
      </c>
      <c r="N740" s="129">
        <v>4</v>
      </c>
      <c r="O740" s="124"/>
      <c r="P740" s="130">
        <f t="shared" si="152"/>
        <v>1</v>
      </c>
      <c r="Q740" s="131">
        <f t="shared" si="153"/>
        <v>2.6666666666666665</v>
      </c>
    </row>
    <row r="741" spans="1:17" ht="16.5">
      <c r="A741" s="436"/>
      <c r="B741" s="124" t="s">
        <v>271</v>
      </c>
      <c r="C741" s="125"/>
      <c r="D741" s="126" t="str">
        <f t="shared" si="149"/>
        <v>Pieza de 2inX4inX2_Pies</v>
      </c>
      <c r="E741" s="127" t="s">
        <v>137</v>
      </c>
      <c r="F741" s="128">
        <v>16</v>
      </c>
      <c r="G741" s="124"/>
      <c r="H741" s="129">
        <v>1.5</v>
      </c>
      <c r="I741" s="129">
        <v>3.5</v>
      </c>
      <c r="J741" s="129">
        <v>14.43</v>
      </c>
      <c r="K741" s="129">
        <f t="shared" si="150"/>
        <v>24</v>
      </c>
      <c r="L741" s="130">
        <f t="shared" si="151"/>
        <v>2</v>
      </c>
      <c r="M741" s="129">
        <v>2</v>
      </c>
      <c r="N741" s="129">
        <v>4</v>
      </c>
      <c r="O741" s="124"/>
      <c r="P741" s="130">
        <f t="shared" si="152"/>
        <v>2</v>
      </c>
      <c r="Q741" s="131">
        <f t="shared" si="153"/>
        <v>21.333333333333332</v>
      </c>
    </row>
    <row r="742" spans="1:17" ht="16.5">
      <c r="A742" s="436"/>
      <c r="B742" s="124" t="s">
        <v>285</v>
      </c>
      <c r="C742" s="125"/>
      <c r="D742" s="126" t="str">
        <f t="shared" si="149"/>
        <v>Pieza de 2inX4inX2_Pies</v>
      </c>
      <c r="E742" s="127" t="s">
        <v>137</v>
      </c>
      <c r="F742" s="128">
        <v>4</v>
      </c>
      <c r="G742" s="124"/>
      <c r="H742" s="129">
        <v>1.5</v>
      </c>
      <c r="I742" s="129">
        <v>3.5</v>
      </c>
      <c r="J742" s="129">
        <v>12.85</v>
      </c>
      <c r="K742" s="129">
        <f t="shared" si="150"/>
        <v>24</v>
      </c>
      <c r="L742" s="130">
        <f t="shared" si="151"/>
        <v>2</v>
      </c>
      <c r="M742" s="129">
        <v>2</v>
      </c>
      <c r="N742" s="129">
        <v>4</v>
      </c>
      <c r="O742" s="124"/>
      <c r="P742" s="130">
        <f t="shared" si="152"/>
        <v>2</v>
      </c>
      <c r="Q742" s="131">
        <f t="shared" si="153"/>
        <v>5.333333333333333</v>
      </c>
    </row>
    <row r="743" spans="1:17" ht="16.5">
      <c r="A743" s="436"/>
      <c r="B743" s="124" t="s">
        <v>286</v>
      </c>
      <c r="C743" s="125"/>
      <c r="D743" s="126" t="str">
        <f t="shared" si="149"/>
        <v>Pieza de 2inX4inX8_Pies</v>
      </c>
      <c r="E743" s="127" t="s">
        <v>137</v>
      </c>
      <c r="F743" s="128">
        <v>4</v>
      </c>
      <c r="G743" s="124"/>
      <c r="H743" s="129">
        <v>1.5</v>
      </c>
      <c r="I743" s="129">
        <v>3.5</v>
      </c>
      <c r="J743" s="129">
        <v>91.28</v>
      </c>
      <c r="K743" s="129">
        <f t="shared" si="150"/>
        <v>96</v>
      </c>
      <c r="L743" s="130">
        <f t="shared" si="151"/>
        <v>8</v>
      </c>
      <c r="M743" s="129">
        <v>2</v>
      </c>
      <c r="N743" s="129">
        <v>4</v>
      </c>
      <c r="O743" s="124"/>
      <c r="P743" s="130">
        <f t="shared" si="152"/>
        <v>8</v>
      </c>
      <c r="Q743" s="131">
        <f t="shared" si="153"/>
        <v>21.333333333333332</v>
      </c>
    </row>
    <row r="744" spans="1:17" ht="16.5">
      <c r="A744" s="436"/>
      <c r="B744" s="124" t="s">
        <v>274</v>
      </c>
      <c r="C744" s="125"/>
      <c r="D744" s="126" t="str">
        <f t="shared" si="149"/>
        <v>Pieza de 2inX4inX2_Pies</v>
      </c>
      <c r="E744" s="127" t="s">
        <v>137</v>
      </c>
      <c r="F744" s="128">
        <v>4</v>
      </c>
      <c r="G744" s="124"/>
      <c r="H744" s="129">
        <v>1.5</v>
      </c>
      <c r="I744" s="129">
        <v>3.5</v>
      </c>
      <c r="J744" s="129">
        <v>12.85</v>
      </c>
      <c r="K744" s="129">
        <f t="shared" si="150"/>
        <v>24</v>
      </c>
      <c r="L744" s="130">
        <f t="shared" si="151"/>
        <v>2</v>
      </c>
      <c r="M744" s="129">
        <v>2</v>
      </c>
      <c r="N744" s="129">
        <v>4</v>
      </c>
      <c r="O744" s="124"/>
      <c r="P744" s="130">
        <f t="shared" si="152"/>
        <v>2</v>
      </c>
      <c r="Q744" s="131">
        <f t="shared" si="153"/>
        <v>5.333333333333333</v>
      </c>
    </row>
    <row r="745" spans="1:17" ht="16.5">
      <c r="A745" s="436"/>
      <c r="B745" s="124" t="s">
        <v>275</v>
      </c>
      <c r="C745" s="125"/>
      <c r="D745" s="126" t="str">
        <f t="shared" si="149"/>
        <v>Pieza de 2inX4inX1_Pies</v>
      </c>
      <c r="E745" s="127" t="s">
        <v>137</v>
      </c>
      <c r="F745" s="128">
        <v>4</v>
      </c>
      <c r="G745" s="124"/>
      <c r="H745" s="129">
        <v>1.5</v>
      </c>
      <c r="I745" s="129">
        <v>3.5</v>
      </c>
      <c r="J745" s="129">
        <v>10.14</v>
      </c>
      <c r="K745" s="129">
        <f t="shared" si="150"/>
        <v>12</v>
      </c>
      <c r="L745" s="130">
        <f t="shared" si="151"/>
        <v>1</v>
      </c>
      <c r="M745" s="129">
        <v>2</v>
      </c>
      <c r="N745" s="129">
        <v>4</v>
      </c>
      <c r="O745" s="124"/>
      <c r="P745" s="130">
        <f t="shared" si="152"/>
        <v>1</v>
      </c>
      <c r="Q745" s="131">
        <f t="shared" si="153"/>
        <v>2.6666666666666665</v>
      </c>
    </row>
    <row r="746" spans="1:17" ht="16.5">
      <c r="A746" s="436"/>
      <c r="B746" s="124" t="s">
        <v>287</v>
      </c>
      <c r="C746" s="125"/>
      <c r="D746" s="126" t="str">
        <f t="shared" si="149"/>
        <v>Pieza de 2inX4inX13_Pies</v>
      </c>
      <c r="E746" s="127" t="s">
        <v>137</v>
      </c>
      <c r="F746" s="128">
        <v>1</v>
      </c>
      <c r="G746" s="124"/>
      <c r="H746" s="129">
        <v>1.5</v>
      </c>
      <c r="I746" s="129">
        <v>3.5</v>
      </c>
      <c r="J746" s="129">
        <v>153</v>
      </c>
      <c r="K746" s="129">
        <f t="shared" si="150"/>
        <v>156</v>
      </c>
      <c r="L746" s="130">
        <f t="shared" si="151"/>
        <v>13</v>
      </c>
      <c r="M746" s="129">
        <v>2</v>
      </c>
      <c r="N746" s="129">
        <v>4</v>
      </c>
      <c r="O746" s="124"/>
      <c r="P746" s="130">
        <f t="shared" si="152"/>
        <v>13</v>
      </c>
      <c r="Q746" s="131">
        <f t="shared" si="153"/>
        <v>8.6666666666666661</v>
      </c>
    </row>
    <row r="747" spans="1:17" ht="17.25" thickBot="1">
      <c r="A747" s="437"/>
      <c r="B747" s="133" t="s">
        <v>288</v>
      </c>
      <c r="C747" s="134"/>
      <c r="D747" s="135" t="str">
        <f t="shared" si="149"/>
        <v>Pieza de 2inX4inX2_Pies</v>
      </c>
      <c r="E747" s="136" t="s">
        <v>137</v>
      </c>
      <c r="F747" s="137">
        <v>8</v>
      </c>
      <c r="G747" s="133"/>
      <c r="H747" s="138">
        <v>1.5</v>
      </c>
      <c r="I747" s="138">
        <v>3.5</v>
      </c>
      <c r="J747" s="138">
        <v>17.100000000000001</v>
      </c>
      <c r="K747" s="138">
        <f t="shared" si="150"/>
        <v>24</v>
      </c>
      <c r="L747" s="139">
        <f t="shared" si="151"/>
        <v>2</v>
      </c>
      <c r="M747" s="138">
        <v>2</v>
      </c>
      <c r="N747" s="138">
        <v>4</v>
      </c>
      <c r="O747" s="133"/>
      <c r="P747" s="139">
        <f t="shared" si="152"/>
        <v>2</v>
      </c>
      <c r="Q747" s="140">
        <f t="shared" si="153"/>
        <v>10.666666666666666</v>
      </c>
    </row>
    <row r="748" spans="1:17" ht="16.5">
      <c r="A748" s="435" t="s">
        <v>33</v>
      </c>
      <c r="B748" s="116" t="s">
        <v>267</v>
      </c>
      <c r="C748" s="117"/>
      <c r="D748" s="118" t="str">
        <f t="shared" si="149"/>
        <v>Pieza de 2inX4inX11_Pies</v>
      </c>
      <c r="E748" s="119" t="s">
        <v>137</v>
      </c>
      <c r="F748" s="120">
        <v>1</v>
      </c>
      <c r="G748" s="116"/>
      <c r="H748" s="121">
        <v>1.5</v>
      </c>
      <c r="I748" s="121">
        <v>3.5</v>
      </c>
      <c r="J748" s="121">
        <v>121.7</v>
      </c>
      <c r="K748" s="121">
        <f t="shared" si="150"/>
        <v>132</v>
      </c>
      <c r="L748" s="122">
        <f t="shared" si="151"/>
        <v>11</v>
      </c>
      <c r="M748" s="121">
        <v>2</v>
      </c>
      <c r="N748" s="121">
        <v>4</v>
      </c>
      <c r="O748" s="116"/>
      <c r="P748" s="122">
        <f t="shared" si="152"/>
        <v>11</v>
      </c>
      <c r="Q748" s="123">
        <f t="shared" si="153"/>
        <v>7.333333333333333</v>
      </c>
    </row>
    <row r="749" spans="1:17" ht="16.5">
      <c r="A749" s="436"/>
      <c r="B749" s="124" t="s">
        <v>268</v>
      </c>
      <c r="C749" s="125"/>
      <c r="D749" s="126" t="str">
        <f t="shared" si="149"/>
        <v>Pieza de 2inX6inX12_Pies</v>
      </c>
      <c r="E749" s="127" t="s">
        <v>137</v>
      </c>
      <c r="F749" s="128">
        <v>2</v>
      </c>
      <c r="G749" s="124"/>
      <c r="H749" s="129">
        <v>1.5</v>
      </c>
      <c r="I749" s="129">
        <v>5.5</v>
      </c>
      <c r="J749" s="129">
        <v>134</v>
      </c>
      <c r="K749" s="129">
        <f t="shared" si="150"/>
        <v>144</v>
      </c>
      <c r="L749" s="130">
        <f t="shared" si="151"/>
        <v>12</v>
      </c>
      <c r="M749" s="129">
        <v>2</v>
      </c>
      <c r="N749" s="129">
        <v>6</v>
      </c>
      <c r="O749" s="124"/>
      <c r="P749" s="130">
        <f t="shared" si="152"/>
        <v>12</v>
      </c>
      <c r="Q749" s="131">
        <f t="shared" si="153"/>
        <v>24</v>
      </c>
    </row>
    <row r="750" spans="1:17" ht="16.5">
      <c r="A750" s="436"/>
      <c r="B750" s="124" t="s">
        <v>289</v>
      </c>
      <c r="C750" s="125"/>
      <c r="D750" s="126" t="str">
        <f t="shared" si="149"/>
        <v>Pieza de 2inX4inX8_Pies</v>
      </c>
      <c r="E750" s="127" t="s">
        <v>137</v>
      </c>
      <c r="F750" s="128">
        <v>4</v>
      </c>
      <c r="G750" s="124"/>
      <c r="H750" s="129">
        <v>1.5</v>
      </c>
      <c r="I750" s="129">
        <v>3.5</v>
      </c>
      <c r="J750" s="129">
        <v>96</v>
      </c>
      <c r="K750" s="129">
        <f t="shared" si="150"/>
        <v>96</v>
      </c>
      <c r="L750" s="130">
        <f t="shared" si="151"/>
        <v>8</v>
      </c>
      <c r="M750" s="129">
        <v>2</v>
      </c>
      <c r="N750" s="129">
        <v>4</v>
      </c>
      <c r="O750" s="124"/>
      <c r="P750" s="130">
        <f t="shared" si="152"/>
        <v>8</v>
      </c>
      <c r="Q750" s="131">
        <f t="shared" si="153"/>
        <v>21.333333333333332</v>
      </c>
    </row>
    <row r="751" spans="1:17" ht="16.5">
      <c r="A751" s="436"/>
      <c r="B751" s="124" t="s">
        <v>290</v>
      </c>
      <c r="C751" s="125"/>
      <c r="D751" s="126" t="str">
        <f t="shared" si="149"/>
        <v>Pieza de 2inX4inX8_Pies</v>
      </c>
      <c r="E751" s="127" t="s">
        <v>137</v>
      </c>
      <c r="F751" s="128">
        <v>7</v>
      </c>
      <c r="G751" s="124"/>
      <c r="H751" s="129">
        <v>1.5</v>
      </c>
      <c r="I751" s="129">
        <v>3.5</v>
      </c>
      <c r="J751" s="129">
        <v>91.28</v>
      </c>
      <c r="K751" s="129">
        <f t="shared" si="150"/>
        <v>96</v>
      </c>
      <c r="L751" s="130">
        <f t="shared" si="151"/>
        <v>8</v>
      </c>
      <c r="M751" s="129">
        <v>2</v>
      </c>
      <c r="N751" s="129">
        <v>4</v>
      </c>
      <c r="O751" s="124"/>
      <c r="P751" s="130">
        <f t="shared" si="152"/>
        <v>8</v>
      </c>
      <c r="Q751" s="131">
        <f t="shared" si="153"/>
        <v>37.333333333333336</v>
      </c>
    </row>
    <row r="752" spans="1:17" ht="16.5">
      <c r="A752" s="436"/>
      <c r="B752" s="124" t="s">
        <v>291</v>
      </c>
      <c r="C752" s="125"/>
      <c r="D752" s="126" t="str">
        <f t="shared" si="149"/>
        <v>Pieza de 2inX4inX2_Pies</v>
      </c>
      <c r="E752" s="127" t="s">
        <v>137</v>
      </c>
      <c r="F752" s="128">
        <v>8</v>
      </c>
      <c r="G752" s="124"/>
      <c r="H752" s="129">
        <v>1.5</v>
      </c>
      <c r="I752" s="129">
        <v>3.5</v>
      </c>
      <c r="J752" s="129">
        <v>12.07</v>
      </c>
      <c r="K752" s="129">
        <f t="shared" si="150"/>
        <v>24</v>
      </c>
      <c r="L752" s="130">
        <f t="shared" si="151"/>
        <v>2</v>
      </c>
      <c r="M752" s="129">
        <v>2</v>
      </c>
      <c r="N752" s="129">
        <v>4</v>
      </c>
      <c r="O752" s="124"/>
      <c r="P752" s="130">
        <f t="shared" si="152"/>
        <v>2</v>
      </c>
      <c r="Q752" s="131">
        <f t="shared" si="153"/>
        <v>10.666666666666666</v>
      </c>
    </row>
    <row r="753" spans="1:17" ht="16.5">
      <c r="A753" s="436"/>
      <c r="B753" s="124" t="s">
        <v>292</v>
      </c>
      <c r="C753" s="125"/>
      <c r="D753" s="126" t="str">
        <f t="shared" si="149"/>
        <v>Pieza de 2inX4inX2_Pies</v>
      </c>
      <c r="E753" s="127" t="s">
        <v>137</v>
      </c>
      <c r="F753" s="128">
        <v>24</v>
      </c>
      <c r="G753" s="124"/>
      <c r="H753" s="129">
        <v>1.5</v>
      </c>
      <c r="I753" s="129">
        <v>3.5</v>
      </c>
      <c r="J753" s="129">
        <v>14.43</v>
      </c>
      <c r="K753" s="129">
        <f t="shared" si="150"/>
        <v>24</v>
      </c>
      <c r="L753" s="130">
        <f t="shared" si="151"/>
        <v>2</v>
      </c>
      <c r="M753" s="129">
        <v>2</v>
      </c>
      <c r="N753" s="129">
        <v>4</v>
      </c>
      <c r="O753" s="124"/>
      <c r="P753" s="130">
        <f t="shared" si="152"/>
        <v>2</v>
      </c>
      <c r="Q753" s="131">
        <f t="shared" si="153"/>
        <v>32</v>
      </c>
    </row>
    <row r="754" spans="1:17" ht="16.5">
      <c r="A754" s="436"/>
      <c r="B754" s="124" t="s">
        <v>293</v>
      </c>
      <c r="C754" s="125"/>
      <c r="D754" s="126" t="str">
        <f t="shared" si="149"/>
        <v>Pieza de 2inX4inX11_Pies</v>
      </c>
      <c r="E754" s="127" t="s">
        <v>137</v>
      </c>
      <c r="F754" s="128">
        <v>1</v>
      </c>
      <c r="G754" s="124"/>
      <c r="H754" s="129">
        <v>1.5</v>
      </c>
      <c r="I754" s="129">
        <v>3.5</v>
      </c>
      <c r="J754" s="129">
        <v>124.5</v>
      </c>
      <c r="K754" s="129">
        <f t="shared" si="150"/>
        <v>132</v>
      </c>
      <c r="L754" s="130">
        <f t="shared" si="151"/>
        <v>11</v>
      </c>
      <c r="M754" s="129">
        <v>2</v>
      </c>
      <c r="N754" s="129">
        <v>4</v>
      </c>
      <c r="O754" s="124"/>
      <c r="P754" s="130">
        <f t="shared" si="152"/>
        <v>11</v>
      </c>
      <c r="Q754" s="131">
        <f t="shared" si="153"/>
        <v>7.333333333333333</v>
      </c>
    </row>
    <row r="755" spans="1:17" ht="16.5">
      <c r="A755" s="436"/>
      <c r="B755" s="124" t="s">
        <v>294</v>
      </c>
      <c r="C755" s="125"/>
      <c r="D755" s="126" t="str">
        <f t="shared" si="149"/>
        <v>Pieza de 2inX4inX2_Pies</v>
      </c>
      <c r="E755" s="127" t="s">
        <v>137</v>
      </c>
      <c r="F755" s="128">
        <v>2</v>
      </c>
      <c r="G755" s="124"/>
      <c r="H755" s="129">
        <v>1.5</v>
      </c>
      <c r="I755" s="129">
        <v>3.5</v>
      </c>
      <c r="J755" s="129">
        <v>17.100000000000001</v>
      </c>
      <c r="K755" s="129">
        <f t="shared" si="150"/>
        <v>24</v>
      </c>
      <c r="L755" s="130">
        <f t="shared" si="151"/>
        <v>2</v>
      </c>
      <c r="M755" s="129">
        <v>2</v>
      </c>
      <c r="N755" s="129">
        <v>4</v>
      </c>
      <c r="O755" s="124"/>
      <c r="P755" s="130">
        <f t="shared" si="152"/>
        <v>2</v>
      </c>
      <c r="Q755" s="131">
        <f t="shared" si="153"/>
        <v>2.6666666666666665</v>
      </c>
    </row>
    <row r="756" spans="1:17" ht="16.5">
      <c r="A756" s="436"/>
      <c r="B756" s="124" t="s">
        <v>295</v>
      </c>
      <c r="C756" s="125"/>
      <c r="D756" s="126" t="str">
        <f t="shared" si="149"/>
        <v>Pieza de 2inX4inX2_Pies</v>
      </c>
      <c r="E756" s="127" t="s">
        <v>137</v>
      </c>
      <c r="F756" s="128">
        <v>1</v>
      </c>
      <c r="G756" s="124"/>
      <c r="H756" s="129">
        <v>1.5</v>
      </c>
      <c r="I756" s="129">
        <v>3.5</v>
      </c>
      <c r="J756" s="129">
        <v>12.57</v>
      </c>
      <c r="K756" s="129">
        <f t="shared" si="150"/>
        <v>24</v>
      </c>
      <c r="L756" s="130">
        <f t="shared" si="151"/>
        <v>2</v>
      </c>
      <c r="M756" s="129">
        <v>2</v>
      </c>
      <c r="N756" s="129">
        <v>4</v>
      </c>
      <c r="O756" s="124"/>
      <c r="P756" s="130">
        <f t="shared" si="152"/>
        <v>2</v>
      </c>
      <c r="Q756" s="131">
        <f t="shared" si="153"/>
        <v>1.3333333333333333</v>
      </c>
    </row>
    <row r="757" spans="1:17" ht="16.5">
      <c r="A757" s="436"/>
      <c r="B757" s="124" t="s">
        <v>296</v>
      </c>
      <c r="C757" s="125"/>
      <c r="D757" s="126" t="str">
        <f t="shared" si="149"/>
        <v>Pieza de 2inX4inX1_Pies</v>
      </c>
      <c r="E757" s="127" t="s">
        <v>137</v>
      </c>
      <c r="F757" s="128">
        <v>1</v>
      </c>
      <c r="G757" s="124"/>
      <c r="H757" s="129">
        <v>1.5</v>
      </c>
      <c r="I757" s="129">
        <v>3.5</v>
      </c>
      <c r="J757" s="129">
        <v>7.6</v>
      </c>
      <c r="K757" s="129">
        <f t="shared" si="150"/>
        <v>12</v>
      </c>
      <c r="L757" s="130">
        <f t="shared" si="151"/>
        <v>1</v>
      </c>
      <c r="M757" s="129">
        <v>2</v>
      </c>
      <c r="N757" s="129">
        <v>4</v>
      </c>
      <c r="O757" s="124"/>
      <c r="P757" s="130">
        <f t="shared" si="152"/>
        <v>1</v>
      </c>
      <c r="Q757" s="131">
        <f t="shared" si="153"/>
        <v>0.66666666666666663</v>
      </c>
    </row>
    <row r="758" spans="1:17" ht="17.25" thickBot="1">
      <c r="A758" s="437"/>
      <c r="B758" s="133" t="s">
        <v>297</v>
      </c>
      <c r="C758" s="134"/>
      <c r="D758" s="135" t="str">
        <f t="shared" si="149"/>
        <v>Pieza de 2inX4inX1_Pies</v>
      </c>
      <c r="E758" s="136" t="s">
        <v>137</v>
      </c>
      <c r="F758" s="137">
        <v>1</v>
      </c>
      <c r="G758" s="133"/>
      <c r="H758" s="138">
        <v>1.5</v>
      </c>
      <c r="I758" s="138">
        <v>3.5</v>
      </c>
      <c r="J758" s="138">
        <v>2.7</v>
      </c>
      <c r="K758" s="138">
        <f t="shared" si="150"/>
        <v>12</v>
      </c>
      <c r="L758" s="139">
        <f t="shared" si="151"/>
        <v>1</v>
      </c>
      <c r="M758" s="138">
        <v>2</v>
      </c>
      <c r="N758" s="138">
        <v>4</v>
      </c>
      <c r="O758" s="133"/>
      <c r="P758" s="139">
        <f t="shared" si="152"/>
        <v>1</v>
      </c>
      <c r="Q758" s="140">
        <f t="shared" si="153"/>
        <v>0.66666666666666663</v>
      </c>
    </row>
    <row r="759" spans="1:17" ht="16.5">
      <c r="A759" s="435" t="s">
        <v>34</v>
      </c>
      <c r="B759" s="116" t="s">
        <v>267</v>
      </c>
      <c r="C759" s="117"/>
      <c r="D759" s="118" t="str">
        <f t="shared" si="149"/>
        <v>Pieza de 2inX4inX11_Pies</v>
      </c>
      <c r="E759" s="119" t="s">
        <v>137</v>
      </c>
      <c r="F759" s="120">
        <v>1</v>
      </c>
      <c r="G759" s="116"/>
      <c r="H759" s="121">
        <v>1.5</v>
      </c>
      <c r="I759" s="121">
        <v>3.5</v>
      </c>
      <c r="J759" s="121">
        <v>121.7</v>
      </c>
      <c r="K759" s="121">
        <f t="shared" si="150"/>
        <v>132</v>
      </c>
      <c r="L759" s="122">
        <f t="shared" si="151"/>
        <v>11</v>
      </c>
      <c r="M759" s="121">
        <v>2</v>
      </c>
      <c r="N759" s="121">
        <v>4</v>
      </c>
      <c r="O759" s="116"/>
      <c r="P759" s="122">
        <f t="shared" si="152"/>
        <v>11</v>
      </c>
      <c r="Q759" s="123">
        <f t="shared" si="153"/>
        <v>7.333333333333333</v>
      </c>
    </row>
    <row r="760" spans="1:17" ht="16.5">
      <c r="A760" s="436"/>
      <c r="B760" s="124" t="s">
        <v>268</v>
      </c>
      <c r="C760" s="125"/>
      <c r="D760" s="126" t="str">
        <f t="shared" si="149"/>
        <v>Pieza de 2inX6inX12_Pies</v>
      </c>
      <c r="E760" s="127" t="s">
        <v>137</v>
      </c>
      <c r="F760" s="128">
        <v>2</v>
      </c>
      <c r="G760" s="124"/>
      <c r="H760" s="129">
        <v>1.5</v>
      </c>
      <c r="I760" s="129">
        <v>5.5</v>
      </c>
      <c r="J760" s="129">
        <v>134</v>
      </c>
      <c r="K760" s="129">
        <f t="shared" si="150"/>
        <v>144</v>
      </c>
      <c r="L760" s="130">
        <f t="shared" si="151"/>
        <v>12</v>
      </c>
      <c r="M760" s="129">
        <v>2</v>
      </c>
      <c r="N760" s="129">
        <v>6</v>
      </c>
      <c r="O760" s="124"/>
      <c r="P760" s="130">
        <f t="shared" si="152"/>
        <v>12</v>
      </c>
      <c r="Q760" s="131">
        <f t="shared" si="153"/>
        <v>24</v>
      </c>
    </row>
    <row r="761" spans="1:17" ht="16.5">
      <c r="A761" s="436"/>
      <c r="B761" s="124" t="s">
        <v>298</v>
      </c>
      <c r="C761" s="125"/>
      <c r="D761" s="126" t="str">
        <f t="shared" si="149"/>
        <v>Pieza de 2inX4inX8_Pies</v>
      </c>
      <c r="E761" s="127" t="s">
        <v>137</v>
      </c>
      <c r="F761" s="128">
        <v>4</v>
      </c>
      <c r="G761" s="124"/>
      <c r="H761" s="129">
        <v>1.5</v>
      </c>
      <c r="I761" s="129">
        <v>3.5</v>
      </c>
      <c r="J761" s="129">
        <v>96</v>
      </c>
      <c r="K761" s="129">
        <f t="shared" si="150"/>
        <v>96</v>
      </c>
      <c r="L761" s="130">
        <f t="shared" si="151"/>
        <v>8</v>
      </c>
      <c r="M761" s="129">
        <v>2</v>
      </c>
      <c r="N761" s="129">
        <v>4</v>
      </c>
      <c r="O761" s="124"/>
      <c r="P761" s="130">
        <f t="shared" si="152"/>
        <v>8</v>
      </c>
      <c r="Q761" s="131">
        <f t="shared" si="153"/>
        <v>21.333333333333332</v>
      </c>
    </row>
    <row r="762" spans="1:17" ht="16.5">
      <c r="A762" s="436"/>
      <c r="B762" s="124" t="s">
        <v>299</v>
      </c>
      <c r="C762" s="125"/>
      <c r="D762" s="126" t="str">
        <f t="shared" si="149"/>
        <v>Pieza de 2inX4inX8_Pies</v>
      </c>
      <c r="E762" s="127" t="s">
        <v>137</v>
      </c>
      <c r="F762" s="128">
        <v>2</v>
      </c>
      <c r="G762" s="124"/>
      <c r="H762" s="129">
        <v>1.5</v>
      </c>
      <c r="I762" s="129">
        <v>3.5</v>
      </c>
      <c r="J762" s="129">
        <v>91.28</v>
      </c>
      <c r="K762" s="129">
        <f t="shared" si="150"/>
        <v>96</v>
      </c>
      <c r="L762" s="130">
        <f t="shared" si="151"/>
        <v>8</v>
      </c>
      <c r="M762" s="129">
        <v>2</v>
      </c>
      <c r="N762" s="129">
        <v>4</v>
      </c>
      <c r="O762" s="124"/>
      <c r="P762" s="130">
        <f t="shared" si="152"/>
        <v>8</v>
      </c>
      <c r="Q762" s="131">
        <f t="shared" si="153"/>
        <v>10.666666666666666</v>
      </c>
    </row>
    <row r="763" spans="1:17" ht="16.5">
      <c r="A763" s="436"/>
      <c r="B763" s="124" t="s">
        <v>270</v>
      </c>
      <c r="C763" s="125"/>
      <c r="D763" s="126" t="str">
        <f t="shared" si="149"/>
        <v>Pieza de 2inX4inX2_Pies</v>
      </c>
      <c r="E763" s="127" t="s">
        <v>137</v>
      </c>
      <c r="F763" s="128">
        <v>4</v>
      </c>
      <c r="G763" s="124"/>
      <c r="H763" s="129">
        <v>1.5</v>
      </c>
      <c r="I763" s="129">
        <v>3.5</v>
      </c>
      <c r="J763" s="129">
        <v>12.06</v>
      </c>
      <c r="K763" s="129">
        <f t="shared" si="150"/>
        <v>24</v>
      </c>
      <c r="L763" s="130">
        <f t="shared" si="151"/>
        <v>2</v>
      </c>
      <c r="M763" s="129">
        <v>2</v>
      </c>
      <c r="N763" s="129">
        <v>4</v>
      </c>
      <c r="O763" s="124"/>
      <c r="P763" s="130">
        <f t="shared" si="152"/>
        <v>2</v>
      </c>
      <c r="Q763" s="131">
        <f t="shared" si="153"/>
        <v>5.333333333333333</v>
      </c>
    </row>
    <row r="764" spans="1:17" ht="16.5">
      <c r="A764" s="436"/>
      <c r="B764" s="124" t="s">
        <v>271</v>
      </c>
      <c r="C764" s="125"/>
      <c r="D764" s="126" t="str">
        <f t="shared" si="149"/>
        <v>Pieza de 2inX4inX2_Pies</v>
      </c>
      <c r="E764" s="127" t="s">
        <v>137</v>
      </c>
      <c r="F764" s="128">
        <v>4</v>
      </c>
      <c r="G764" s="124"/>
      <c r="H764" s="129">
        <v>1.5</v>
      </c>
      <c r="I764" s="129">
        <v>3.5</v>
      </c>
      <c r="J764" s="129">
        <v>12.85</v>
      </c>
      <c r="K764" s="129">
        <f t="shared" si="150"/>
        <v>24</v>
      </c>
      <c r="L764" s="130">
        <f t="shared" si="151"/>
        <v>2</v>
      </c>
      <c r="M764" s="129">
        <v>2</v>
      </c>
      <c r="N764" s="129">
        <v>4</v>
      </c>
      <c r="O764" s="124"/>
      <c r="P764" s="130">
        <f t="shared" si="152"/>
        <v>2</v>
      </c>
      <c r="Q764" s="131">
        <f t="shared" si="153"/>
        <v>5.333333333333333</v>
      </c>
    </row>
    <row r="765" spans="1:17" ht="16.5">
      <c r="A765" s="436"/>
      <c r="B765" s="124" t="s">
        <v>300</v>
      </c>
      <c r="C765" s="125"/>
      <c r="D765" s="126" t="str">
        <f t="shared" si="149"/>
        <v>Pieza de 2inX4inX8_Pies</v>
      </c>
      <c r="E765" s="127" t="s">
        <v>137</v>
      </c>
      <c r="F765" s="128">
        <v>2</v>
      </c>
      <c r="G765" s="124"/>
      <c r="H765" s="129">
        <v>1.5</v>
      </c>
      <c r="I765" s="129">
        <v>3.5</v>
      </c>
      <c r="J765" s="129">
        <v>91.28</v>
      </c>
      <c r="K765" s="129">
        <f t="shared" si="150"/>
        <v>96</v>
      </c>
      <c r="L765" s="130">
        <f t="shared" si="151"/>
        <v>8</v>
      </c>
      <c r="M765" s="129">
        <v>2</v>
      </c>
      <c r="N765" s="129">
        <v>4</v>
      </c>
      <c r="O765" s="124"/>
      <c r="P765" s="130">
        <f t="shared" si="152"/>
        <v>8</v>
      </c>
      <c r="Q765" s="131">
        <f t="shared" si="153"/>
        <v>10.666666666666666</v>
      </c>
    </row>
    <row r="766" spans="1:17" ht="16.5">
      <c r="A766" s="436"/>
      <c r="B766" s="124" t="s">
        <v>301</v>
      </c>
      <c r="C766" s="125"/>
      <c r="D766" s="126" t="str">
        <f t="shared" si="149"/>
        <v>Pieza de 2inX4inX4_Pies</v>
      </c>
      <c r="E766" s="127" t="s">
        <v>137</v>
      </c>
      <c r="F766" s="128">
        <v>3</v>
      </c>
      <c r="G766" s="124"/>
      <c r="H766" s="129">
        <v>1.5</v>
      </c>
      <c r="I766" s="129">
        <v>3.5</v>
      </c>
      <c r="J766" s="129">
        <v>44.1</v>
      </c>
      <c r="K766" s="129">
        <f t="shared" si="150"/>
        <v>48</v>
      </c>
      <c r="L766" s="130">
        <f t="shared" si="151"/>
        <v>4</v>
      </c>
      <c r="M766" s="129">
        <v>2</v>
      </c>
      <c r="N766" s="129">
        <v>4</v>
      </c>
      <c r="O766" s="124"/>
      <c r="P766" s="130">
        <f t="shared" si="152"/>
        <v>4</v>
      </c>
      <c r="Q766" s="131">
        <f t="shared" si="153"/>
        <v>8</v>
      </c>
    </row>
    <row r="767" spans="1:17" ht="16.5">
      <c r="A767" s="436"/>
      <c r="B767" s="124" t="s">
        <v>302</v>
      </c>
      <c r="C767" s="125"/>
      <c r="D767" s="126" t="str">
        <f t="shared" si="149"/>
        <v>Pieza de 2inX4inX2_Pies</v>
      </c>
      <c r="E767" s="127" t="s">
        <v>137</v>
      </c>
      <c r="F767" s="128">
        <v>8</v>
      </c>
      <c r="G767" s="124"/>
      <c r="H767" s="129">
        <v>1.5</v>
      </c>
      <c r="I767" s="129">
        <v>3.5</v>
      </c>
      <c r="J767" s="129">
        <v>14.43</v>
      </c>
      <c r="K767" s="129">
        <f t="shared" si="150"/>
        <v>24</v>
      </c>
      <c r="L767" s="130">
        <f t="shared" si="151"/>
        <v>2</v>
      </c>
      <c r="M767" s="129">
        <v>2</v>
      </c>
      <c r="N767" s="129">
        <v>4</v>
      </c>
      <c r="O767" s="124"/>
      <c r="P767" s="130">
        <f t="shared" si="152"/>
        <v>2</v>
      </c>
      <c r="Q767" s="131">
        <f t="shared" si="153"/>
        <v>10.666666666666666</v>
      </c>
    </row>
    <row r="768" spans="1:17" ht="16.5">
      <c r="A768" s="436"/>
      <c r="B768" s="124" t="s">
        <v>303</v>
      </c>
      <c r="C768" s="125"/>
      <c r="D768" s="126" t="str">
        <f t="shared" si="149"/>
        <v>Pieza de 2inX4inX6_Pies</v>
      </c>
      <c r="E768" s="127" t="s">
        <v>137</v>
      </c>
      <c r="F768" s="128">
        <v>2</v>
      </c>
      <c r="G768" s="124"/>
      <c r="H768" s="129">
        <v>1.5</v>
      </c>
      <c r="I768" s="129">
        <v>3.5</v>
      </c>
      <c r="J768" s="129">
        <v>62.43</v>
      </c>
      <c r="K768" s="129">
        <f t="shared" si="150"/>
        <v>72</v>
      </c>
      <c r="L768" s="130">
        <f t="shared" si="151"/>
        <v>6</v>
      </c>
      <c r="M768" s="129">
        <v>2</v>
      </c>
      <c r="N768" s="129">
        <v>4</v>
      </c>
      <c r="O768" s="124"/>
      <c r="P768" s="130">
        <f t="shared" si="152"/>
        <v>6</v>
      </c>
      <c r="Q768" s="131">
        <f t="shared" si="153"/>
        <v>8</v>
      </c>
    </row>
    <row r="769" spans="1:17" ht="16.5">
      <c r="A769" s="436"/>
      <c r="B769" s="124" t="s">
        <v>304</v>
      </c>
      <c r="C769" s="125"/>
      <c r="D769" s="126" t="str">
        <f t="shared" si="149"/>
        <v>Pieza de 2inX4inX8_Pies</v>
      </c>
      <c r="E769" s="127" t="s">
        <v>137</v>
      </c>
      <c r="F769" s="128">
        <v>2</v>
      </c>
      <c r="G769" s="124"/>
      <c r="H769" s="129">
        <v>1.5</v>
      </c>
      <c r="I769" s="129">
        <v>3.5</v>
      </c>
      <c r="J769" s="129">
        <v>91.28</v>
      </c>
      <c r="K769" s="129">
        <f t="shared" si="150"/>
        <v>96</v>
      </c>
      <c r="L769" s="130">
        <f t="shared" si="151"/>
        <v>8</v>
      </c>
      <c r="M769" s="129">
        <v>2</v>
      </c>
      <c r="N769" s="129">
        <v>4</v>
      </c>
      <c r="O769" s="124"/>
      <c r="P769" s="130">
        <f t="shared" si="152"/>
        <v>8</v>
      </c>
      <c r="Q769" s="131">
        <f t="shared" si="153"/>
        <v>10.666666666666666</v>
      </c>
    </row>
    <row r="770" spans="1:17" ht="16.5">
      <c r="A770" s="436"/>
      <c r="B770" s="124" t="s">
        <v>305</v>
      </c>
      <c r="C770" s="125"/>
      <c r="D770" s="126" t="str">
        <f t="shared" si="149"/>
        <v>Pieza de 2inX4inX2_Pies</v>
      </c>
      <c r="E770" s="127" t="s">
        <v>137</v>
      </c>
      <c r="F770" s="128">
        <v>4</v>
      </c>
      <c r="G770" s="124"/>
      <c r="H770" s="129">
        <v>1.5</v>
      </c>
      <c r="I770" s="129">
        <v>3.5</v>
      </c>
      <c r="J770" s="129">
        <v>12.85</v>
      </c>
      <c r="K770" s="129">
        <f t="shared" si="150"/>
        <v>24</v>
      </c>
      <c r="L770" s="130">
        <f t="shared" si="151"/>
        <v>2</v>
      </c>
      <c r="M770" s="129">
        <v>2</v>
      </c>
      <c r="N770" s="129">
        <v>4</v>
      </c>
      <c r="O770" s="124"/>
      <c r="P770" s="130">
        <f t="shared" si="152"/>
        <v>2</v>
      </c>
      <c r="Q770" s="131">
        <f t="shared" si="153"/>
        <v>5.333333333333333</v>
      </c>
    </row>
    <row r="771" spans="1:17" ht="16.5">
      <c r="A771" s="436"/>
      <c r="B771" s="124" t="s">
        <v>306</v>
      </c>
      <c r="C771" s="125"/>
      <c r="D771" s="126" t="str">
        <f t="shared" si="149"/>
        <v>Pieza de 2inX4inX2_Pies</v>
      </c>
      <c r="E771" s="127" t="s">
        <v>137</v>
      </c>
      <c r="F771" s="128">
        <v>4</v>
      </c>
      <c r="G771" s="124"/>
      <c r="H771" s="129">
        <v>1.5</v>
      </c>
      <c r="I771" s="129">
        <v>3.5</v>
      </c>
      <c r="J771" s="129">
        <v>12.1</v>
      </c>
      <c r="K771" s="129">
        <f t="shared" si="150"/>
        <v>24</v>
      </c>
      <c r="L771" s="130">
        <f t="shared" si="151"/>
        <v>2</v>
      </c>
      <c r="M771" s="129">
        <v>2</v>
      </c>
      <c r="N771" s="129">
        <v>4</v>
      </c>
      <c r="O771" s="124"/>
      <c r="P771" s="130">
        <f t="shared" si="152"/>
        <v>2</v>
      </c>
      <c r="Q771" s="131">
        <f t="shared" si="153"/>
        <v>5.333333333333333</v>
      </c>
    </row>
    <row r="772" spans="1:17" ht="16.5">
      <c r="A772" s="436"/>
      <c r="B772" s="124" t="s">
        <v>293</v>
      </c>
      <c r="C772" s="125"/>
      <c r="D772" s="126" t="str">
        <f t="shared" si="149"/>
        <v>Pieza de 2inX4inX11_Pies</v>
      </c>
      <c r="E772" s="127" t="s">
        <v>137</v>
      </c>
      <c r="F772" s="128">
        <v>1</v>
      </c>
      <c r="G772" s="124"/>
      <c r="H772" s="129">
        <v>1.5</v>
      </c>
      <c r="I772" s="129">
        <v>3.5</v>
      </c>
      <c r="J772" s="129">
        <v>124.5</v>
      </c>
      <c r="K772" s="129">
        <f t="shared" si="150"/>
        <v>132</v>
      </c>
      <c r="L772" s="130">
        <f t="shared" si="151"/>
        <v>11</v>
      </c>
      <c r="M772" s="129">
        <v>2</v>
      </c>
      <c r="N772" s="129">
        <v>4</v>
      </c>
      <c r="O772" s="124"/>
      <c r="P772" s="130">
        <f t="shared" si="152"/>
        <v>11</v>
      </c>
      <c r="Q772" s="131">
        <f t="shared" si="153"/>
        <v>7.333333333333333</v>
      </c>
    </row>
    <row r="773" spans="1:17" ht="16.5">
      <c r="A773" s="436"/>
      <c r="B773" s="124" t="s">
        <v>294</v>
      </c>
      <c r="C773" s="125"/>
      <c r="D773" s="126" t="str">
        <f t="shared" si="149"/>
        <v>Pieza de 2inX4inX2_Pies</v>
      </c>
      <c r="E773" s="127" t="s">
        <v>137</v>
      </c>
      <c r="F773" s="128">
        <v>2</v>
      </c>
      <c r="G773" s="124"/>
      <c r="H773" s="129">
        <v>1.5</v>
      </c>
      <c r="I773" s="129">
        <v>3.5</v>
      </c>
      <c r="J773" s="129">
        <v>17.100000000000001</v>
      </c>
      <c r="K773" s="129">
        <f t="shared" si="150"/>
        <v>24</v>
      </c>
      <c r="L773" s="130">
        <f t="shared" si="151"/>
        <v>2</v>
      </c>
      <c r="M773" s="129">
        <v>2</v>
      </c>
      <c r="N773" s="129">
        <v>4</v>
      </c>
      <c r="O773" s="124"/>
      <c r="P773" s="130">
        <f t="shared" si="152"/>
        <v>2</v>
      </c>
      <c r="Q773" s="131">
        <f t="shared" si="153"/>
        <v>2.6666666666666665</v>
      </c>
    </row>
    <row r="774" spans="1:17" ht="16.5">
      <c r="A774" s="436"/>
      <c r="B774" s="124" t="s">
        <v>295</v>
      </c>
      <c r="C774" s="125"/>
      <c r="D774" s="126" t="str">
        <f t="shared" si="149"/>
        <v>Pieza de 2inX4inX2_Pies</v>
      </c>
      <c r="E774" s="127" t="s">
        <v>137</v>
      </c>
      <c r="F774" s="128">
        <v>1</v>
      </c>
      <c r="G774" s="124"/>
      <c r="H774" s="129">
        <v>1.5</v>
      </c>
      <c r="I774" s="129">
        <v>3.5</v>
      </c>
      <c r="J774" s="129">
        <v>12.57</v>
      </c>
      <c r="K774" s="129">
        <f t="shared" si="150"/>
        <v>24</v>
      </c>
      <c r="L774" s="130">
        <f t="shared" si="151"/>
        <v>2</v>
      </c>
      <c r="M774" s="129">
        <v>2</v>
      </c>
      <c r="N774" s="129">
        <v>4</v>
      </c>
      <c r="O774" s="124"/>
      <c r="P774" s="130">
        <f t="shared" si="152"/>
        <v>2</v>
      </c>
      <c r="Q774" s="131">
        <f t="shared" si="153"/>
        <v>1.3333333333333333</v>
      </c>
    </row>
    <row r="775" spans="1:17" ht="16.5">
      <c r="A775" s="436"/>
      <c r="B775" s="124" t="s">
        <v>296</v>
      </c>
      <c r="C775" s="125"/>
      <c r="D775" s="126" t="str">
        <f t="shared" si="149"/>
        <v>Pieza de 2inX4inX1_Pies</v>
      </c>
      <c r="E775" s="127" t="s">
        <v>137</v>
      </c>
      <c r="F775" s="128">
        <v>1</v>
      </c>
      <c r="G775" s="124"/>
      <c r="H775" s="129">
        <v>1.5</v>
      </c>
      <c r="I775" s="129">
        <v>3.5</v>
      </c>
      <c r="J775" s="129">
        <v>7.6</v>
      </c>
      <c r="K775" s="129">
        <f t="shared" si="150"/>
        <v>12</v>
      </c>
      <c r="L775" s="130">
        <f t="shared" si="151"/>
        <v>1</v>
      </c>
      <c r="M775" s="129">
        <v>2</v>
      </c>
      <c r="N775" s="129">
        <v>4</v>
      </c>
      <c r="O775" s="124"/>
      <c r="P775" s="130">
        <f t="shared" si="152"/>
        <v>1</v>
      </c>
      <c r="Q775" s="131">
        <f t="shared" si="153"/>
        <v>0.66666666666666663</v>
      </c>
    </row>
    <row r="776" spans="1:17" ht="17.25" thickBot="1">
      <c r="A776" s="437"/>
      <c r="B776" s="133" t="s">
        <v>297</v>
      </c>
      <c r="C776" s="134"/>
      <c r="D776" s="135" t="str">
        <f t="shared" si="149"/>
        <v>Pieza de 2inX4inX1_Pies</v>
      </c>
      <c r="E776" s="136" t="s">
        <v>137</v>
      </c>
      <c r="F776" s="137">
        <v>1</v>
      </c>
      <c r="G776" s="133"/>
      <c r="H776" s="138">
        <v>1.5</v>
      </c>
      <c r="I776" s="138">
        <v>3.5</v>
      </c>
      <c r="J776" s="138">
        <v>2.7</v>
      </c>
      <c r="K776" s="138">
        <f t="shared" si="150"/>
        <v>12</v>
      </c>
      <c r="L776" s="139">
        <f t="shared" si="151"/>
        <v>1</v>
      </c>
      <c r="M776" s="138">
        <v>2</v>
      </c>
      <c r="N776" s="138">
        <v>4</v>
      </c>
      <c r="O776" s="133"/>
      <c r="P776" s="139">
        <f t="shared" si="152"/>
        <v>1</v>
      </c>
      <c r="Q776" s="140">
        <f t="shared" si="153"/>
        <v>0.66666666666666663</v>
      </c>
    </row>
    <row r="777" spans="1:17" ht="16.5" thickBot="1">
      <c r="A777" s="444" t="s">
        <v>376</v>
      </c>
      <c r="B777" s="445"/>
      <c r="C777" s="445"/>
      <c r="D777" s="445"/>
      <c r="E777" s="445"/>
      <c r="F777" s="446"/>
      <c r="G777" s="447"/>
      <c r="H777" s="448"/>
      <c r="I777" s="448"/>
      <c r="J777" s="448"/>
      <c r="K777" s="448"/>
      <c r="L777" s="449"/>
      <c r="M777" s="448"/>
      <c r="N777" s="448"/>
      <c r="O777" s="448"/>
      <c r="P777" s="448"/>
      <c r="Q777" s="115">
        <f>+SUM(Q778:Q788)</f>
        <v>518.5</v>
      </c>
    </row>
    <row r="778" spans="1:17" ht="16.5">
      <c r="A778" s="450">
        <v>1</v>
      </c>
      <c r="B778" s="116" t="s">
        <v>377</v>
      </c>
      <c r="C778" s="117"/>
      <c r="D778" s="118" t="str">
        <f t="shared" ref="D778:D788" si="154">+IF(_xlfn.NUMBERVALUE(O778)=0,CONCATENATE("Pieza de ",M778,"inX",N778,"inX",P778,"_Pies"),CONCATENATE("Rollizo de ",O778,"''ØX",P778,"_Pies"))</f>
        <v>Pieza de 1inX6inX3_Pies</v>
      </c>
      <c r="E778" s="119" t="s">
        <v>309</v>
      </c>
      <c r="F778" s="120">
        <v>63</v>
      </c>
      <c r="G778" s="116"/>
      <c r="H778" s="121">
        <v>0.75</v>
      </c>
      <c r="I778" s="121">
        <v>5.5</v>
      </c>
      <c r="J778" s="121">
        <v>32</v>
      </c>
      <c r="K778" s="121">
        <f t="shared" ref="K778:K788" si="155">+L778*12</f>
        <v>36</v>
      </c>
      <c r="L778" s="122">
        <f t="shared" ref="L778:L788" si="156">ROUNDUP(J778/12,0)</f>
        <v>3</v>
      </c>
      <c r="M778" s="121">
        <v>1</v>
      </c>
      <c r="N778" s="121">
        <v>6</v>
      </c>
      <c r="O778" s="116"/>
      <c r="P778" s="122">
        <f t="shared" ref="P778:P788" si="157">+L778</f>
        <v>3</v>
      </c>
      <c r="Q778" s="123">
        <f t="shared" ref="Q778:Q788" si="158">F778*M778*N778*P778/12</f>
        <v>94.5</v>
      </c>
    </row>
    <row r="779" spans="1:17" ht="16.5">
      <c r="A779" s="451"/>
      <c r="B779" s="124" t="s">
        <v>378</v>
      </c>
      <c r="C779" s="125"/>
      <c r="D779" s="126" t="str">
        <f t="shared" si="154"/>
        <v>Pieza de 1inX6inX3_Pies</v>
      </c>
      <c r="E779" s="127" t="s">
        <v>309</v>
      </c>
      <c r="F779" s="128">
        <v>22</v>
      </c>
      <c r="G779" s="124"/>
      <c r="H779" s="129">
        <v>0.75</v>
      </c>
      <c r="I779" s="129">
        <v>5.5</v>
      </c>
      <c r="J779" s="129">
        <v>32</v>
      </c>
      <c r="K779" s="129">
        <f t="shared" si="155"/>
        <v>36</v>
      </c>
      <c r="L779" s="130">
        <f t="shared" si="156"/>
        <v>3</v>
      </c>
      <c r="M779" s="129">
        <v>1</v>
      </c>
      <c r="N779" s="129">
        <v>6</v>
      </c>
      <c r="O779" s="124"/>
      <c r="P779" s="130">
        <f t="shared" si="157"/>
        <v>3</v>
      </c>
      <c r="Q779" s="131">
        <f t="shared" si="158"/>
        <v>33</v>
      </c>
    </row>
    <row r="780" spans="1:17" ht="17.25" thickBot="1">
      <c r="A780" s="452"/>
      <c r="B780" s="133" t="s">
        <v>379</v>
      </c>
      <c r="C780" s="134"/>
      <c r="D780" s="135" t="str">
        <f t="shared" si="154"/>
        <v>Pieza de 1inX3inX8_Pies</v>
      </c>
      <c r="E780" s="136" t="s">
        <v>309</v>
      </c>
      <c r="F780" s="137">
        <v>6</v>
      </c>
      <c r="G780" s="133"/>
      <c r="H780" s="138">
        <v>0.75</v>
      </c>
      <c r="I780" s="138">
        <v>2.5</v>
      </c>
      <c r="J780" s="138">
        <v>94.49</v>
      </c>
      <c r="K780" s="138">
        <f t="shared" si="155"/>
        <v>96</v>
      </c>
      <c r="L780" s="139">
        <f t="shared" si="156"/>
        <v>8</v>
      </c>
      <c r="M780" s="138">
        <v>1</v>
      </c>
      <c r="N780" s="138">
        <v>3</v>
      </c>
      <c r="O780" s="133"/>
      <c r="P780" s="139">
        <f t="shared" si="157"/>
        <v>8</v>
      </c>
      <c r="Q780" s="140">
        <f t="shared" si="158"/>
        <v>12</v>
      </c>
    </row>
    <row r="781" spans="1:17" ht="16.5">
      <c r="A781" s="450">
        <v>2</v>
      </c>
      <c r="B781" s="116" t="s">
        <v>377</v>
      </c>
      <c r="C781" s="117"/>
      <c r="D781" s="118" t="str">
        <f t="shared" si="154"/>
        <v>Pieza de 1inX6inX3_Pies</v>
      </c>
      <c r="E781" s="119" t="s">
        <v>309</v>
      </c>
      <c r="F781" s="120">
        <v>84</v>
      </c>
      <c r="G781" s="116"/>
      <c r="H781" s="121">
        <v>0.75</v>
      </c>
      <c r="I781" s="121">
        <v>5.5</v>
      </c>
      <c r="J781" s="121">
        <v>32</v>
      </c>
      <c r="K781" s="121">
        <f t="shared" si="155"/>
        <v>36</v>
      </c>
      <c r="L781" s="122">
        <f t="shared" si="156"/>
        <v>3</v>
      </c>
      <c r="M781" s="121">
        <v>1</v>
      </c>
      <c r="N781" s="121">
        <v>6</v>
      </c>
      <c r="O781" s="116"/>
      <c r="P781" s="122">
        <f t="shared" si="157"/>
        <v>3</v>
      </c>
      <c r="Q781" s="123">
        <f t="shared" si="158"/>
        <v>126</v>
      </c>
    </row>
    <row r="782" spans="1:17" ht="17.25" thickBot="1">
      <c r="A782" s="452"/>
      <c r="B782" s="133" t="s">
        <v>379</v>
      </c>
      <c r="C782" s="134"/>
      <c r="D782" s="135" t="str">
        <f t="shared" si="154"/>
        <v>Pieza de 1inX3inX8_Pies</v>
      </c>
      <c r="E782" s="136" t="s">
        <v>309</v>
      </c>
      <c r="F782" s="137">
        <v>6</v>
      </c>
      <c r="G782" s="133"/>
      <c r="H782" s="138">
        <v>0.75</v>
      </c>
      <c r="I782" s="138">
        <v>2.5</v>
      </c>
      <c r="J782" s="138">
        <v>94.49</v>
      </c>
      <c r="K782" s="138">
        <f t="shared" si="155"/>
        <v>96</v>
      </c>
      <c r="L782" s="139">
        <f t="shared" si="156"/>
        <v>8</v>
      </c>
      <c r="M782" s="138">
        <v>1</v>
      </c>
      <c r="N782" s="138">
        <v>3</v>
      </c>
      <c r="O782" s="133"/>
      <c r="P782" s="139">
        <f t="shared" si="157"/>
        <v>8</v>
      </c>
      <c r="Q782" s="140">
        <f t="shared" si="158"/>
        <v>12</v>
      </c>
    </row>
    <row r="783" spans="1:17" ht="16.5">
      <c r="A783" s="450" t="s">
        <v>33</v>
      </c>
      <c r="B783" s="116" t="s">
        <v>377</v>
      </c>
      <c r="C783" s="117"/>
      <c r="D783" s="118" t="str">
        <f t="shared" si="154"/>
        <v>Pieza de 1inX6inX3_Pies</v>
      </c>
      <c r="E783" s="119" t="s">
        <v>309</v>
      </c>
      <c r="F783" s="120">
        <v>84</v>
      </c>
      <c r="G783" s="116"/>
      <c r="H783" s="121">
        <v>0.75</v>
      </c>
      <c r="I783" s="121">
        <v>5.5</v>
      </c>
      <c r="J783" s="121">
        <v>32</v>
      </c>
      <c r="K783" s="121">
        <f t="shared" si="155"/>
        <v>36</v>
      </c>
      <c r="L783" s="122">
        <f t="shared" si="156"/>
        <v>3</v>
      </c>
      <c r="M783" s="121">
        <v>1</v>
      </c>
      <c r="N783" s="121">
        <v>6</v>
      </c>
      <c r="O783" s="116"/>
      <c r="P783" s="122">
        <f t="shared" si="157"/>
        <v>3</v>
      </c>
      <c r="Q783" s="123">
        <f t="shared" si="158"/>
        <v>126</v>
      </c>
    </row>
    <row r="784" spans="1:17" ht="17.25" thickBot="1">
      <c r="A784" s="465"/>
      <c r="B784" s="151" t="s">
        <v>379</v>
      </c>
      <c r="C784" s="152"/>
      <c r="D784" s="153" t="str">
        <f t="shared" si="154"/>
        <v>Pieza de 1inX3inX8_Pies</v>
      </c>
      <c r="E784" s="154" t="s">
        <v>309</v>
      </c>
      <c r="F784" s="155">
        <v>5</v>
      </c>
      <c r="G784" s="151"/>
      <c r="H784" s="156">
        <v>0.75</v>
      </c>
      <c r="I784" s="156">
        <v>2.5</v>
      </c>
      <c r="J784" s="156">
        <v>94.49</v>
      </c>
      <c r="K784" s="156">
        <f t="shared" si="155"/>
        <v>96</v>
      </c>
      <c r="L784" s="157">
        <f t="shared" si="156"/>
        <v>8</v>
      </c>
      <c r="M784" s="156">
        <v>1</v>
      </c>
      <c r="N784" s="156">
        <v>3</v>
      </c>
      <c r="O784" s="151"/>
      <c r="P784" s="157">
        <f t="shared" si="157"/>
        <v>8</v>
      </c>
      <c r="Q784" s="158">
        <f t="shared" si="158"/>
        <v>10</v>
      </c>
    </row>
    <row r="785" spans="1:17" ht="16.5">
      <c r="A785" s="450" t="s">
        <v>34</v>
      </c>
      <c r="B785" s="116" t="s">
        <v>377</v>
      </c>
      <c r="C785" s="117"/>
      <c r="D785" s="118" t="str">
        <f t="shared" si="154"/>
        <v>Pieza de 1inX6inX3_Pies</v>
      </c>
      <c r="E785" s="119" t="s">
        <v>309</v>
      </c>
      <c r="F785" s="120">
        <v>42</v>
      </c>
      <c r="G785" s="116"/>
      <c r="H785" s="121">
        <v>0.75</v>
      </c>
      <c r="I785" s="121">
        <v>5.5</v>
      </c>
      <c r="J785" s="121">
        <v>32</v>
      </c>
      <c r="K785" s="121">
        <f t="shared" si="155"/>
        <v>36</v>
      </c>
      <c r="L785" s="122">
        <f t="shared" si="156"/>
        <v>3</v>
      </c>
      <c r="M785" s="121">
        <v>1</v>
      </c>
      <c r="N785" s="121">
        <v>6</v>
      </c>
      <c r="O785" s="116"/>
      <c r="P785" s="122">
        <f t="shared" si="157"/>
        <v>3</v>
      </c>
      <c r="Q785" s="123">
        <f t="shared" si="158"/>
        <v>63</v>
      </c>
    </row>
    <row r="786" spans="1:17" ht="16.5">
      <c r="A786" s="451"/>
      <c r="B786" s="124" t="s">
        <v>378</v>
      </c>
      <c r="C786" s="125"/>
      <c r="D786" s="126" t="str">
        <f t="shared" si="154"/>
        <v>Pieza de 1inX6inX3_Pies</v>
      </c>
      <c r="E786" s="127" t="s">
        <v>309</v>
      </c>
      <c r="F786" s="128">
        <v>22</v>
      </c>
      <c r="G786" s="124"/>
      <c r="H786" s="129">
        <v>0.75</v>
      </c>
      <c r="I786" s="129">
        <v>5.5</v>
      </c>
      <c r="J786" s="129">
        <v>32</v>
      </c>
      <c r="K786" s="129">
        <f t="shared" si="155"/>
        <v>36</v>
      </c>
      <c r="L786" s="130">
        <f t="shared" si="156"/>
        <v>3</v>
      </c>
      <c r="M786" s="129">
        <v>1</v>
      </c>
      <c r="N786" s="129">
        <v>6</v>
      </c>
      <c r="O786" s="124"/>
      <c r="P786" s="130">
        <f t="shared" si="157"/>
        <v>3</v>
      </c>
      <c r="Q786" s="131">
        <f t="shared" si="158"/>
        <v>33</v>
      </c>
    </row>
    <row r="787" spans="1:17" ht="16.5">
      <c r="A787" s="451"/>
      <c r="B787" s="124" t="s">
        <v>379</v>
      </c>
      <c r="C787" s="125"/>
      <c r="D787" s="126" t="str">
        <f t="shared" si="154"/>
        <v>Pieza de 1inX3inX8_Pies</v>
      </c>
      <c r="E787" s="127" t="s">
        <v>309</v>
      </c>
      <c r="F787" s="128">
        <v>4</v>
      </c>
      <c r="G787" s="124"/>
      <c r="H787" s="129">
        <v>0.75</v>
      </c>
      <c r="I787" s="129">
        <v>2.5</v>
      </c>
      <c r="J787" s="129">
        <v>94.49</v>
      </c>
      <c r="K787" s="129">
        <f t="shared" si="155"/>
        <v>96</v>
      </c>
      <c r="L787" s="130">
        <f t="shared" si="156"/>
        <v>8</v>
      </c>
      <c r="M787" s="129">
        <v>1</v>
      </c>
      <c r="N787" s="129">
        <v>3</v>
      </c>
      <c r="O787" s="124"/>
      <c r="P787" s="130">
        <f t="shared" si="157"/>
        <v>8</v>
      </c>
      <c r="Q787" s="131">
        <f t="shared" si="158"/>
        <v>8</v>
      </c>
    </row>
    <row r="788" spans="1:17" ht="17.25" thickBot="1">
      <c r="A788" s="452"/>
      <c r="B788" s="133" t="s">
        <v>380</v>
      </c>
      <c r="C788" s="134"/>
      <c r="D788" s="135" t="str">
        <f t="shared" si="154"/>
        <v>Pieza de 1inX3inX4_Pies</v>
      </c>
      <c r="E788" s="136" t="s">
        <v>309</v>
      </c>
      <c r="F788" s="137">
        <v>1</v>
      </c>
      <c r="G788" s="133"/>
      <c r="H788" s="138">
        <v>0.75</v>
      </c>
      <c r="I788" s="138">
        <v>2.5</v>
      </c>
      <c r="J788" s="138">
        <v>47.24</v>
      </c>
      <c r="K788" s="138">
        <f t="shared" si="155"/>
        <v>48</v>
      </c>
      <c r="L788" s="139">
        <f t="shared" si="156"/>
        <v>4</v>
      </c>
      <c r="M788" s="138">
        <v>1</v>
      </c>
      <c r="N788" s="138">
        <v>3</v>
      </c>
      <c r="O788" s="133"/>
      <c r="P788" s="139">
        <f t="shared" si="157"/>
        <v>4</v>
      </c>
      <c r="Q788" s="140">
        <f t="shared" si="158"/>
        <v>1</v>
      </c>
    </row>
    <row r="789" spans="1:17" ht="16.5" thickBot="1">
      <c r="A789" s="444" t="s">
        <v>381</v>
      </c>
      <c r="B789" s="445"/>
      <c r="C789" s="445"/>
      <c r="D789" s="445"/>
      <c r="E789" s="445"/>
      <c r="F789" s="446"/>
      <c r="G789" s="447"/>
      <c r="H789" s="448"/>
      <c r="I789" s="448"/>
      <c r="J789" s="448"/>
      <c r="K789" s="448"/>
      <c r="L789" s="449"/>
      <c r="M789" s="448"/>
      <c r="N789" s="448"/>
      <c r="O789" s="448"/>
      <c r="P789" s="448"/>
      <c r="Q789" s="115">
        <f>+SUM(Q790:Q794)</f>
        <v>76</v>
      </c>
    </row>
    <row r="790" spans="1:17" ht="17.25" thickBot="1">
      <c r="A790" s="174">
        <v>2</v>
      </c>
      <c r="B790" s="175" t="s">
        <v>377</v>
      </c>
      <c r="C790" s="176"/>
      <c r="D790" s="177" t="str">
        <f>+IF(_xlfn.NUMBERVALUE(O790)=0,CONCATENATE("Pieza de ",M790,"inX",N790,"inX",P790,"_Pies"),CONCATENATE("Rollizo de ",O790,"''ØX",P790,"_Pies"))</f>
        <v>Pieza de 1inX6inX2_Pies</v>
      </c>
      <c r="E790" s="178" t="s">
        <v>309</v>
      </c>
      <c r="F790" s="179">
        <v>34</v>
      </c>
      <c r="G790" s="175"/>
      <c r="H790" s="180">
        <v>0.75</v>
      </c>
      <c r="I790" s="180">
        <v>5.5</v>
      </c>
      <c r="J790" s="180">
        <v>23.02</v>
      </c>
      <c r="K790" s="180">
        <f>+L790*12</f>
        <v>24</v>
      </c>
      <c r="L790" s="181">
        <f>ROUNDUP(J790/12,0)</f>
        <v>2</v>
      </c>
      <c r="M790" s="180">
        <v>1</v>
      </c>
      <c r="N790" s="180">
        <v>6</v>
      </c>
      <c r="O790" s="175"/>
      <c r="P790" s="181">
        <f>+L790</f>
        <v>2</v>
      </c>
      <c r="Q790" s="182">
        <f>F790*M790*N790*P790/12</f>
        <v>34</v>
      </c>
    </row>
    <row r="791" spans="1:17" ht="16.5">
      <c r="A791" s="450" t="s">
        <v>33</v>
      </c>
      <c r="B791" s="116" t="s">
        <v>377</v>
      </c>
      <c r="C791" s="117"/>
      <c r="D791" s="118" t="str">
        <f>+IF(_xlfn.NUMBERVALUE(O791)=0,CONCATENATE("Pieza de ",M791,"inX",N791,"inX",P791,"_Pies"),CONCATENATE("Rollizo de ",O791,"''ØX",P791,"_Pies"))</f>
        <v>Pieza de 1inX6inX2_Pies</v>
      </c>
      <c r="E791" s="119" t="s">
        <v>309</v>
      </c>
      <c r="F791" s="120">
        <v>14</v>
      </c>
      <c r="G791" s="116"/>
      <c r="H791" s="121">
        <v>0.75</v>
      </c>
      <c r="I791" s="121">
        <v>5.5</v>
      </c>
      <c r="J791" s="121">
        <v>23.02</v>
      </c>
      <c r="K791" s="121">
        <f>+L791*12</f>
        <v>24</v>
      </c>
      <c r="L791" s="122">
        <f>ROUNDUP(J791/12,0)</f>
        <v>2</v>
      </c>
      <c r="M791" s="121">
        <v>1</v>
      </c>
      <c r="N791" s="121">
        <v>6</v>
      </c>
      <c r="O791" s="116"/>
      <c r="P791" s="122">
        <f>+L791</f>
        <v>2</v>
      </c>
      <c r="Q791" s="123">
        <f>F791*M791*N791*P791/12</f>
        <v>14</v>
      </c>
    </row>
    <row r="792" spans="1:17" ht="17.25" thickBot="1">
      <c r="A792" s="452"/>
      <c r="B792" s="133" t="s">
        <v>378</v>
      </c>
      <c r="C792" s="134"/>
      <c r="D792" s="135" t="str">
        <f>+IF(_xlfn.NUMBERVALUE(O792)=0,CONCATENATE("Pieza de ",M792,"inX",N792,"inX",P792,"_Pies"),CONCATENATE("Rollizo de ",O792,"''ØX",P792,"_Pies"))</f>
        <v>Pieza de 1inX3inX2_Pies</v>
      </c>
      <c r="E792" s="136" t="s">
        <v>309</v>
      </c>
      <c r="F792" s="137">
        <v>14</v>
      </c>
      <c r="G792" s="133"/>
      <c r="H792" s="138">
        <v>0.75</v>
      </c>
      <c r="I792" s="138">
        <v>2.5</v>
      </c>
      <c r="J792" s="138">
        <v>14.05</v>
      </c>
      <c r="K792" s="138">
        <f>+L792*12</f>
        <v>24</v>
      </c>
      <c r="L792" s="139">
        <f>ROUNDUP(J792/12,0)</f>
        <v>2</v>
      </c>
      <c r="M792" s="138">
        <v>1</v>
      </c>
      <c r="N792" s="138">
        <v>3</v>
      </c>
      <c r="O792" s="133"/>
      <c r="P792" s="139">
        <f>+L792</f>
        <v>2</v>
      </c>
      <c r="Q792" s="140">
        <f>F792*M792*N792*P792/12</f>
        <v>7</v>
      </c>
    </row>
    <row r="793" spans="1:17" ht="16.5">
      <c r="A793" s="450" t="s">
        <v>34</v>
      </c>
      <c r="B793" s="116" t="s">
        <v>377</v>
      </c>
      <c r="C793" s="117"/>
      <c r="D793" s="118" t="str">
        <f>+IF(_xlfn.NUMBERVALUE(O793)=0,CONCATENATE("Pieza de ",M793,"inX",N793,"inX",P793,"_Pies"),CONCATENATE("Rollizo de ",O793,"''ØX",P793,"_Pies"))</f>
        <v>Pieza de 1inX6inX2_Pies</v>
      </c>
      <c r="E793" s="119" t="s">
        <v>309</v>
      </c>
      <c r="F793" s="120">
        <v>14</v>
      </c>
      <c r="G793" s="116"/>
      <c r="H793" s="121">
        <v>0.75</v>
      </c>
      <c r="I793" s="121">
        <v>5.5</v>
      </c>
      <c r="J793" s="121">
        <v>23.02</v>
      </c>
      <c r="K793" s="121">
        <f>+L793*12</f>
        <v>24</v>
      </c>
      <c r="L793" s="122">
        <f>ROUNDUP(J793/12,0)</f>
        <v>2</v>
      </c>
      <c r="M793" s="121">
        <v>1</v>
      </c>
      <c r="N793" s="121">
        <v>6</v>
      </c>
      <c r="O793" s="116"/>
      <c r="P793" s="122">
        <f>+L793</f>
        <v>2</v>
      </c>
      <c r="Q793" s="123">
        <f>F793*M793*N793*P793/12</f>
        <v>14</v>
      </c>
    </row>
    <row r="794" spans="1:17" ht="17.25" thickBot="1">
      <c r="A794" s="452"/>
      <c r="B794" s="133" t="s">
        <v>378</v>
      </c>
      <c r="C794" s="134"/>
      <c r="D794" s="135" t="str">
        <f>+IF(_xlfn.NUMBERVALUE(O794)=0,CONCATENATE("Pieza de ",M794,"inX",N794,"inX",P794,"_Pies"),CONCATENATE("Rollizo de ",O794,"''ØX",P794,"_Pies"))</f>
        <v>Pieza de 1inX3inX2_Pies</v>
      </c>
      <c r="E794" s="136" t="s">
        <v>309</v>
      </c>
      <c r="F794" s="137">
        <v>14</v>
      </c>
      <c r="G794" s="133"/>
      <c r="H794" s="138">
        <v>0.75</v>
      </c>
      <c r="I794" s="138">
        <v>2.5</v>
      </c>
      <c r="J794" s="138">
        <v>14.05</v>
      </c>
      <c r="K794" s="138">
        <f>+L794*12</f>
        <v>24</v>
      </c>
      <c r="L794" s="139">
        <f>ROUNDUP(J794/12,0)</f>
        <v>2</v>
      </c>
      <c r="M794" s="138">
        <v>1</v>
      </c>
      <c r="N794" s="138">
        <v>3</v>
      </c>
      <c r="O794" s="133"/>
      <c r="P794" s="139">
        <f>+L794</f>
        <v>2</v>
      </c>
      <c r="Q794" s="140">
        <f>F794*M794*N794*P794/12</f>
        <v>7</v>
      </c>
    </row>
    <row r="795" spans="1:17" ht="16.5" thickBot="1">
      <c r="A795" s="438" t="s">
        <v>142</v>
      </c>
      <c r="B795" s="439"/>
      <c r="C795" s="439"/>
      <c r="D795" s="439"/>
      <c r="E795" s="439"/>
      <c r="F795" s="440"/>
      <c r="G795" s="441"/>
      <c r="H795" s="442"/>
      <c r="I795" s="442"/>
      <c r="J795" s="442"/>
      <c r="K795" s="442"/>
      <c r="L795" s="443"/>
      <c r="M795" s="441"/>
      <c r="N795" s="442"/>
      <c r="O795" s="442"/>
      <c r="P795" s="443"/>
      <c r="Q795" s="141">
        <f>+SUM(Q796)</f>
        <v>120</v>
      </c>
    </row>
    <row r="796" spans="1:17" ht="17.25" thickBot="1">
      <c r="A796" s="142"/>
      <c r="B796" s="142" t="s">
        <v>307</v>
      </c>
      <c r="C796" s="143"/>
      <c r="D796" s="144" t="str">
        <f>+IF(_xlfn.NUMBERVALUE(O796)=0,CONCATENATE("Pieza de ",M796,"inX",N796,"inX",P796,"_Pies"),CONCATENATE("Rollizo de ",O796,"''ØX",P796,"_Pies"))</f>
        <v>Pieza de 2inX6inX15_Pies</v>
      </c>
      <c r="E796" s="145" t="s">
        <v>137</v>
      </c>
      <c r="F796" s="146">
        <v>8</v>
      </c>
      <c r="G796" s="142"/>
      <c r="H796" s="147">
        <v>1.5</v>
      </c>
      <c r="I796" s="147">
        <v>5.5</v>
      </c>
      <c r="J796" s="147">
        <v>171.25</v>
      </c>
      <c r="K796" s="147">
        <f>+L796*12</f>
        <v>180</v>
      </c>
      <c r="L796" s="148">
        <f>ROUNDUP(J796/12,0)</f>
        <v>15</v>
      </c>
      <c r="M796" s="147">
        <v>2</v>
      </c>
      <c r="N796" s="147">
        <v>6</v>
      </c>
      <c r="O796" s="142"/>
      <c r="P796" s="148">
        <f>+L796</f>
        <v>15</v>
      </c>
      <c r="Q796" s="149">
        <f>F796*M796*N796*P796/12</f>
        <v>120</v>
      </c>
    </row>
    <row r="797" spans="1:17" ht="16.5" thickBot="1">
      <c r="A797" s="444" t="s">
        <v>145</v>
      </c>
      <c r="B797" s="445"/>
      <c r="C797" s="445"/>
      <c r="D797" s="445"/>
      <c r="E797" s="445"/>
      <c r="F797" s="446"/>
      <c r="G797" s="447"/>
      <c r="H797" s="448"/>
      <c r="I797" s="448"/>
      <c r="J797" s="448"/>
      <c r="K797" s="448"/>
      <c r="L797" s="449"/>
      <c r="M797" s="447"/>
      <c r="N797" s="448"/>
      <c r="O797" s="448"/>
      <c r="P797" s="449"/>
      <c r="Q797" s="115">
        <f>+SUM(Q798:Q799)</f>
        <v>393.75</v>
      </c>
    </row>
    <row r="798" spans="1:17" ht="16.5">
      <c r="A798" s="453"/>
      <c r="B798" s="116" t="s">
        <v>308</v>
      </c>
      <c r="C798" s="117"/>
      <c r="D798" s="118" t="str">
        <f>+IF(_xlfn.NUMBERVALUE(O798)=0,CONCATENATE("Pieza de ",M798,"inX",N798,"inX",P798,"_Pies"),CONCATENATE("Rollizo de ",O798,"''ØX",P798,"_Pies"))</f>
        <v>Pieza de 1,25inX3,5inX5_Pies</v>
      </c>
      <c r="E798" s="119" t="s">
        <v>309</v>
      </c>
      <c r="F798" s="120">
        <v>120</v>
      </c>
      <c r="G798" s="116"/>
      <c r="H798" s="121">
        <v>1</v>
      </c>
      <c r="I798" s="121">
        <v>3</v>
      </c>
      <c r="J798" s="121">
        <v>53.67</v>
      </c>
      <c r="K798" s="121">
        <f>+L798*12</f>
        <v>60</v>
      </c>
      <c r="L798" s="122">
        <f>ROUNDUP(J798/12,0)</f>
        <v>5</v>
      </c>
      <c r="M798" s="121">
        <v>1.25</v>
      </c>
      <c r="N798" s="121">
        <v>3.5</v>
      </c>
      <c r="O798" s="116"/>
      <c r="P798" s="122">
        <f>+L798</f>
        <v>5</v>
      </c>
      <c r="Q798" s="123">
        <f>F798*M798*N798*P798/12</f>
        <v>218.75</v>
      </c>
    </row>
    <row r="799" spans="1:17" ht="17.25" thickBot="1">
      <c r="A799" s="454"/>
      <c r="B799" s="133" t="s">
        <v>310</v>
      </c>
      <c r="C799" s="134"/>
      <c r="D799" s="135" t="str">
        <f>+IF(_xlfn.NUMBERVALUE(O799)=0,CONCATENATE("Pieza de ",M799,"inX",N799,"inX",P799,"_Pies"),CONCATENATE("Rollizo de ",O799,"''ØX",P799,"_Pies"))</f>
        <v>Pieza de 1,25inX3,5inX8_Pies</v>
      </c>
      <c r="E799" s="136" t="s">
        <v>309</v>
      </c>
      <c r="F799" s="137">
        <v>60</v>
      </c>
      <c r="G799" s="133"/>
      <c r="H799" s="138">
        <v>1</v>
      </c>
      <c r="I799" s="138">
        <v>3</v>
      </c>
      <c r="J799" s="138">
        <v>96</v>
      </c>
      <c r="K799" s="138">
        <f>+L799*12</f>
        <v>96</v>
      </c>
      <c r="L799" s="139">
        <f>ROUNDUP(J799/12,0)</f>
        <v>8</v>
      </c>
      <c r="M799" s="138">
        <v>1.25</v>
      </c>
      <c r="N799" s="138">
        <v>3.5</v>
      </c>
      <c r="O799" s="133"/>
      <c r="P799" s="139">
        <f>+L799</f>
        <v>8</v>
      </c>
      <c r="Q799" s="140">
        <f>F799*M799*N799*P799/12</f>
        <v>175</v>
      </c>
    </row>
    <row r="800" spans="1:17" ht="16.5" thickBot="1">
      <c r="A800" s="438" t="s">
        <v>7</v>
      </c>
      <c r="B800" s="439"/>
      <c r="C800" s="439"/>
      <c r="D800" s="439"/>
      <c r="E800" s="439"/>
      <c r="F800" s="440"/>
      <c r="G800" s="441"/>
      <c r="H800" s="442"/>
      <c r="I800" s="442"/>
      <c r="J800" s="442"/>
      <c r="K800" s="442"/>
      <c r="L800" s="443"/>
      <c r="M800" s="441"/>
      <c r="N800" s="442"/>
      <c r="O800" s="442"/>
      <c r="P800" s="443"/>
      <c r="Q800" s="141">
        <f>+SUM(Q801:Q804)</f>
        <v>190</v>
      </c>
    </row>
    <row r="801" spans="1:17" ht="16.5">
      <c r="A801" s="453"/>
      <c r="B801" s="116" t="s">
        <v>311</v>
      </c>
      <c r="C801" s="117"/>
      <c r="D801" s="118" t="str">
        <f>+IF(_xlfn.NUMBERVALUE(O801)=0,CONCATENATE("Pieza de ",M801,"inX",N801,"inX",P801,"_Pies"),CONCATENATE("Rollizo de ",O801,"''ØX",P801,"_Pies"))</f>
        <v>Pieza de 2inX6inX10_Pies</v>
      </c>
      <c r="E801" s="119" t="s">
        <v>137</v>
      </c>
      <c r="F801" s="120">
        <v>3</v>
      </c>
      <c r="G801" s="116"/>
      <c r="H801" s="121">
        <v>1.5</v>
      </c>
      <c r="I801" s="121">
        <v>5.5</v>
      </c>
      <c r="J801" s="121">
        <v>118.11</v>
      </c>
      <c r="K801" s="121">
        <f>+L801*12</f>
        <v>120</v>
      </c>
      <c r="L801" s="122">
        <f>ROUNDUP(J801/12,0)</f>
        <v>10</v>
      </c>
      <c r="M801" s="121">
        <v>2</v>
      </c>
      <c r="N801" s="121">
        <v>6</v>
      </c>
      <c r="O801" s="116"/>
      <c r="P801" s="122">
        <f>+L801</f>
        <v>10</v>
      </c>
      <c r="Q801" s="123">
        <f>F801*M801*N801*P801/12</f>
        <v>30</v>
      </c>
    </row>
    <row r="802" spans="1:17" ht="16.5">
      <c r="A802" s="455"/>
      <c r="B802" s="124" t="s">
        <v>312</v>
      </c>
      <c r="C802" s="125"/>
      <c r="D802" s="126" t="str">
        <f>+IF(_xlfn.NUMBERVALUE(O802)=0,CONCATENATE("Pieza de ",M802,"inX",N802,"inX",P802,"_Pies"),CONCATENATE("Rollizo de ",O802,"''ØX",P802,"_Pies"))</f>
        <v>Pieza de 2inX6inX8_Pies</v>
      </c>
      <c r="E802" s="127" t="s">
        <v>137</v>
      </c>
      <c r="F802" s="128">
        <v>6</v>
      </c>
      <c r="G802" s="124"/>
      <c r="H802" s="129">
        <v>1.5</v>
      </c>
      <c r="I802" s="129">
        <v>5.5</v>
      </c>
      <c r="J802" s="129">
        <v>84.65</v>
      </c>
      <c r="K802" s="129">
        <f>+L802*12</f>
        <v>96</v>
      </c>
      <c r="L802" s="130">
        <f>ROUNDUP(J802/12,0)</f>
        <v>8</v>
      </c>
      <c r="M802" s="129">
        <v>2</v>
      </c>
      <c r="N802" s="129">
        <v>6</v>
      </c>
      <c r="O802" s="124"/>
      <c r="P802" s="130">
        <f>+L802</f>
        <v>8</v>
      </c>
      <c r="Q802" s="131">
        <f>F802*M802*N802*P802/12</f>
        <v>48</v>
      </c>
    </row>
    <row r="803" spans="1:17" ht="16.5">
      <c r="A803" s="455"/>
      <c r="B803" s="124" t="s">
        <v>313</v>
      </c>
      <c r="C803" s="125"/>
      <c r="D803" s="126" t="str">
        <f>+IF(_xlfn.NUMBERVALUE(O803)=0,CONCATENATE("Pieza de ",M803,"inX",N803,"inX",P803,"_Pies"),CONCATENATE("Rollizo de ",O803,"''ØX",P803,"_Pies"))</f>
        <v>Pieza de 2inX6inX3_Pies</v>
      </c>
      <c r="E803" s="127" t="s">
        <v>137</v>
      </c>
      <c r="F803" s="128">
        <v>16</v>
      </c>
      <c r="G803" s="124"/>
      <c r="H803" s="129">
        <v>1.5</v>
      </c>
      <c r="I803" s="129">
        <v>5.5</v>
      </c>
      <c r="J803" s="129">
        <v>29.53</v>
      </c>
      <c r="K803" s="129">
        <f>+L803*12</f>
        <v>36</v>
      </c>
      <c r="L803" s="130">
        <f>ROUNDUP(J803/12,0)</f>
        <v>3</v>
      </c>
      <c r="M803" s="129">
        <v>2</v>
      </c>
      <c r="N803" s="129">
        <v>6</v>
      </c>
      <c r="O803" s="124"/>
      <c r="P803" s="130">
        <f>+L803</f>
        <v>3</v>
      </c>
      <c r="Q803" s="131">
        <f>F803*M803*N803*P803/12</f>
        <v>48</v>
      </c>
    </row>
    <row r="804" spans="1:17" ht="17.25" thickBot="1">
      <c r="A804" s="454"/>
      <c r="B804" s="133" t="s">
        <v>314</v>
      </c>
      <c r="C804" s="134"/>
      <c r="D804" s="135" t="str">
        <f>+IF(_xlfn.NUMBERVALUE(O804)=0,CONCATENATE("Pieza de ",M804,"inX",N804,"inX",P804,"_Pies"),CONCATENATE("Rollizo de ",O804,"''ØX",P804,"_Pies"))</f>
        <v>Pieza de 2inX6inX8_Pies</v>
      </c>
      <c r="E804" s="136" t="s">
        <v>137</v>
      </c>
      <c r="F804" s="137">
        <v>8</v>
      </c>
      <c r="G804" s="133"/>
      <c r="H804" s="138">
        <v>1.5</v>
      </c>
      <c r="I804" s="138">
        <v>5.5</v>
      </c>
      <c r="J804" s="138">
        <v>84.65</v>
      </c>
      <c r="K804" s="138">
        <f>+L804*12</f>
        <v>96</v>
      </c>
      <c r="L804" s="139">
        <f>ROUNDUP(J804/12,0)</f>
        <v>8</v>
      </c>
      <c r="M804" s="138">
        <v>2</v>
      </c>
      <c r="N804" s="138">
        <v>6</v>
      </c>
      <c r="O804" s="133"/>
      <c r="P804" s="139">
        <f>+L804</f>
        <v>8</v>
      </c>
      <c r="Q804" s="140">
        <f>F804*M804*N804*P804/12</f>
        <v>64</v>
      </c>
    </row>
    <row r="805" spans="1:17" ht="16.5" thickBot="1">
      <c r="A805" s="438" t="s">
        <v>9</v>
      </c>
      <c r="B805" s="439"/>
      <c r="C805" s="439"/>
      <c r="D805" s="439"/>
      <c r="E805" s="439"/>
      <c r="F805" s="440"/>
      <c r="G805" s="441"/>
      <c r="H805" s="442"/>
      <c r="I805" s="442"/>
      <c r="J805" s="442"/>
      <c r="K805" s="442"/>
      <c r="L805" s="443"/>
      <c r="M805" s="441"/>
      <c r="N805" s="442"/>
      <c r="O805" s="442"/>
      <c r="P805" s="443"/>
      <c r="Q805" s="141">
        <f>+SUM(Q806:Q809)</f>
        <v>42.333333333333336</v>
      </c>
    </row>
    <row r="806" spans="1:17" ht="16.5">
      <c r="A806" s="435" t="s">
        <v>315</v>
      </c>
      <c r="B806" s="116" t="s">
        <v>316</v>
      </c>
      <c r="C806" s="117"/>
      <c r="D806" s="118" t="str">
        <f t="shared" ref="D806:D817" si="159">+IF(_xlfn.NUMBERVALUE(O806)=0,CONCATENATE("Pieza de ",M806,"inX",N806,"inX",P806,"_Pies"),CONCATENATE("Rollizo de ",O806,"''ØX",P806,"_Pies"))</f>
        <v>Pieza de 1inX3,5inX6_Pies</v>
      </c>
      <c r="E806" s="119" t="s">
        <v>317</v>
      </c>
      <c r="F806" s="120">
        <v>16</v>
      </c>
      <c r="G806" s="116"/>
      <c r="H806" s="121">
        <v>0.75</v>
      </c>
      <c r="I806" s="121">
        <v>3</v>
      </c>
      <c r="J806" s="121">
        <v>60.44</v>
      </c>
      <c r="K806" s="121">
        <f t="shared" ref="K806:K817" si="160">+L806*12</f>
        <v>72</v>
      </c>
      <c r="L806" s="122">
        <f t="shared" ref="L806:L817" si="161">ROUNDUP(J806/12,0)</f>
        <v>6</v>
      </c>
      <c r="M806" s="121">
        <v>1</v>
      </c>
      <c r="N806" s="121">
        <v>3.5</v>
      </c>
      <c r="O806" s="116"/>
      <c r="P806" s="122">
        <f t="shared" ref="P806:P817" si="162">+L806</f>
        <v>6</v>
      </c>
      <c r="Q806" s="123">
        <f t="shared" ref="Q806:Q817" si="163">F806*M806*N806*P806/12</f>
        <v>28</v>
      </c>
    </row>
    <row r="807" spans="1:17" ht="16.5">
      <c r="A807" s="436"/>
      <c r="B807" s="124" t="s">
        <v>318</v>
      </c>
      <c r="C807" s="125"/>
      <c r="D807" s="126" t="str">
        <f t="shared" si="159"/>
        <v>Pieza de 1,25inX4inX6_Pies</v>
      </c>
      <c r="E807" s="127" t="s">
        <v>317</v>
      </c>
      <c r="F807" s="128">
        <v>2</v>
      </c>
      <c r="G807" s="124"/>
      <c r="H807" s="129">
        <v>1</v>
      </c>
      <c r="I807" s="129">
        <v>3.5</v>
      </c>
      <c r="J807" s="129">
        <v>62.43</v>
      </c>
      <c r="K807" s="129">
        <f t="shared" si="160"/>
        <v>72</v>
      </c>
      <c r="L807" s="130">
        <f t="shared" si="161"/>
        <v>6</v>
      </c>
      <c r="M807" s="129">
        <v>1.25</v>
      </c>
      <c r="N807" s="129">
        <v>4</v>
      </c>
      <c r="O807" s="124"/>
      <c r="P807" s="130">
        <f t="shared" si="162"/>
        <v>6</v>
      </c>
      <c r="Q807" s="131">
        <f t="shared" si="163"/>
        <v>5</v>
      </c>
    </row>
    <row r="808" spans="1:17" ht="16.5">
      <c r="A808" s="436"/>
      <c r="B808" s="124" t="s">
        <v>319</v>
      </c>
      <c r="C808" s="125"/>
      <c r="D808" s="126" t="str">
        <f t="shared" si="159"/>
        <v>Pieza de 1,25inX4inX4_Pies</v>
      </c>
      <c r="E808" s="127" t="s">
        <v>317</v>
      </c>
      <c r="F808" s="128">
        <v>2</v>
      </c>
      <c r="G808" s="124"/>
      <c r="H808" s="129">
        <v>1</v>
      </c>
      <c r="I808" s="129">
        <v>3.5</v>
      </c>
      <c r="J808" s="129">
        <v>44.06</v>
      </c>
      <c r="K808" s="129">
        <f t="shared" si="160"/>
        <v>48</v>
      </c>
      <c r="L808" s="130">
        <f t="shared" si="161"/>
        <v>4</v>
      </c>
      <c r="M808" s="129">
        <v>1.25</v>
      </c>
      <c r="N808" s="129">
        <v>4</v>
      </c>
      <c r="O808" s="124"/>
      <c r="P808" s="130">
        <f t="shared" si="162"/>
        <v>4</v>
      </c>
      <c r="Q808" s="131">
        <f t="shared" si="163"/>
        <v>3.3333333333333335</v>
      </c>
    </row>
    <row r="809" spans="1:17" ht="17.25" thickBot="1">
      <c r="A809" s="437"/>
      <c r="B809" s="133" t="s">
        <v>320</v>
      </c>
      <c r="C809" s="134"/>
      <c r="D809" s="135" t="str">
        <f t="shared" si="159"/>
        <v>Pieza de 2inX6inX6_Pies</v>
      </c>
      <c r="E809" s="136" t="s">
        <v>317</v>
      </c>
      <c r="F809" s="137">
        <v>1</v>
      </c>
      <c r="G809" s="133"/>
      <c r="H809" s="138">
        <v>1.5</v>
      </c>
      <c r="I809" s="138">
        <v>5.5</v>
      </c>
      <c r="J809" s="138">
        <v>62.43</v>
      </c>
      <c r="K809" s="138">
        <f t="shared" si="160"/>
        <v>72</v>
      </c>
      <c r="L809" s="139">
        <f t="shared" si="161"/>
        <v>6</v>
      </c>
      <c r="M809" s="138">
        <v>2</v>
      </c>
      <c r="N809" s="138">
        <v>6</v>
      </c>
      <c r="O809" s="133"/>
      <c r="P809" s="139">
        <f t="shared" si="162"/>
        <v>6</v>
      </c>
      <c r="Q809" s="140">
        <f t="shared" si="163"/>
        <v>6</v>
      </c>
    </row>
    <row r="810" spans="1:17" ht="16.5">
      <c r="A810" s="435" t="s">
        <v>321</v>
      </c>
      <c r="B810" s="116" t="s">
        <v>316</v>
      </c>
      <c r="C810" s="117"/>
      <c r="D810" s="118" t="str">
        <f t="shared" si="159"/>
        <v>Pieza de 1inX3,5inX3_Pies</v>
      </c>
      <c r="E810" s="119" t="s">
        <v>317</v>
      </c>
      <c r="F810" s="120">
        <v>16</v>
      </c>
      <c r="G810" s="116"/>
      <c r="H810" s="121">
        <v>0.75</v>
      </c>
      <c r="I810" s="121">
        <v>3</v>
      </c>
      <c r="J810" s="121">
        <v>28.44</v>
      </c>
      <c r="K810" s="121">
        <f t="shared" si="160"/>
        <v>36</v>
      </c>
      <c r="L810" s="122">
        <f t="shared" si="161"/>
        <v>3</v>
      </c>
      <c r="M810" s="121">
        <v>1</v>
      </c>
      <c r="N810" s="121">
        <v>3.5</v>
      </c>
      <c r="O810" s="116"/>
      <c r="P810" s="122">
        <f t="shared" si="162"/>
        <v>3</v>
      </c>
      <c r="Q810" s="123">
        <f t="shared" si="163"/>
        <v>14</v>
      </c>
    </row>
    <row r="811" spans="1:17" ht="16.5">
      <c r="A811" s="436"/>
      <c r="B811" s="124" t="s">
        <v>318</v>
      </c>
      <c r="C811" s="125"/>
      <c r="D811" s="126" t="str">
        <f t="shared" si="159"/>
        <v>Pieza de 1,25inX4inX3_Pies</v>
      </c>
      <c r="E811" s="127" t="s">
        <v>317</v>
      </c>
      <c r="F811" s="128">
        <v>2</v>
      </c>
      <c r="G811" s="124"/>
      <c r="H811" s="129">
        <v>1</v>
      </c>
      <c r="I811" s="129">
        <v>3.5</v>
      </c>
      <c r="J811" s="129">
        <v>30.43</v>
      </c>
      <c r="K811" s="129">
        <f t="shared" si="160"/>
        <v>36</v>
      </c>
      <c r="L811" s="130">
        <f t="shared" si="161"/>
        <v>3</v>
      </c>
      <c r="M811" s="129">
        <v>1.25</v>
      </c>
      <c r="N811" s="129">
        <v>4</v>
      </c>
      <c r="O811" s="124"/>
      <c r="P811" s="130">
        <f t="shared" si="162"/>
        <v>3</v>
      </c>
      <c r="Q811" s="131">
        <f t="shared" si="163"/>
        <v>2.5</v>
      </c>
    </row>
    <row r="812" spans="1:17" ht="16.5">
      <c r="A812" s="436"/>
      <c r="B812" s="124" t="s">
        <v>319</v>
      </c>
      <c r="C812" s="125"/>
      <c r="D812" s="126" t="str">
        <f t="shared" si="159"/>
        <v>Pieza de 1,25inX4inX4_Pies</v>
      </c>
      <c r="E812" s="127" t="s">
        <v>317</v>
      </c>
      <c r="F812" s="128">
        <v>2</v>
      </c>
      <c r="G812" s="124"/>
      <c r="H812" s="129">
        <v>1</v>
      </c>
      <c r="I812" s="129">
        <v>3.5</v>
      </c>
      <c r="J812" s="129">
        <v>44.06</v>
      </c>
      <c r="K812" s="129">
        <f t="shared" si="160"/>
        <v>48</v>
      </c>
      <c r="L812" s="130">
        <f t="shared" si="161"/>
        <v>4</v>
      </c>
      <c r="M812" s="129">
        <v>1.25</v>
      </c>
      <c r="N812" s="129">
        <v>4</v>
      </c>
      <c r="O812" s="124"/>
      <c r="P812" s="130">
        <f t="shared" si="162"/>
        <v>4</v>
      </c>
      <c r="Q812" s="131">
        <f t="shared" si="163"/>
        <v>3.3333333333333335</v>
      </c>
    </row>
    <row r="813" spans="1:17" ht="17.25" thickBot="1">
      <c r="A813" s="437"/>
      <c r="B813" s="133" t="s">
        <v>320</v>
      </c>
      <c r="C813" s="134"/>
      <c r="D813" s="135" t="str">
        <f t="shared" si="159"/>
        <v>Pieza de 2inX6inX3_Pies</v>
      </c>
      <c r="E813" s="136" t="s">
        <v>317</v>
      </c>
      <c r="F813" s="137">
        <v>1</v>
      </c>
      <c r="G813" s="133"/>
      <c r="H813" s="138">
        <v>1.5</v>
      </c>
      <c r="I813" s="138">
        <v>5.5</v>
      </c>
      <c r="J813" s="138">
        <v>30.43</v>
      </c>
      <c r="K813" s="138">
        <f t="shared" si="160"/>
        <v>36</v>
      </c>
      <c r="L813" s="139">
        <f t="shared" si="161"/>
        <v>3</v>
      </c>
      <c r="M813" s="138">
        <v>2</v>
      </c>
      <c r="N813" s="138">
        <v>6</v>
      </c>
      <c r="O813" s="133"/>
      <c r="P813" s="139">
        <f t="shared" si="162"/>
        <v>3</v>
      </c>
      <c r="Q813" s="140">
        <f t="shared" si="163"/>
        <v>3</v>
      </c>
    </row>
    <row r="814" spans="1:17" ht="16.5">
      <c r="A814" s="436" t="s">
        <v>322</v>
      </c>
      <c r="B814" s="142" t="s">
        <v>316</v>
      </c>
      <c r="C814" s="143"/>
      <c r="D814" s="144" t="str">
        <f t="shared" si="159"/>
        <v>Pieza de 1inX3,5inX3_Pies</v>
      </c>
      <c r="E814" s="145" t="s">
        <v>317</v>
      </c>
      <c r="F814" s="146">
        <v>16</v>
      </c>
      <c r="G814" s="142"/>
      <c r="H814" s="121">
        <v>0.75</v>
      </c>
      <c r="I814" s="121">
        <v>3</v>
      </c>
      <c r="J814" s="147">
        <v>28.44</v>
      </c>
      <c r="K814" s="147">
        <f t="shared" si="160"/>
        <v>36</v>
      </c>
      <c r="L814" s="148">
        <f t="shared" si="161"/>
        <v>3</v>
      </c>
      <c r="M814" s="121">
        <v>1</v>
      </c>
      <c r="N814" s="121">
        <v>3.5</v>
      </c>
      <c r="O814" s="142"/>
      <c r="P814" s="148">
        <f t="shared" si="162"/>
        <v>3</v>
      </c>
      <c r="Q814" s="150">
        <f t="shared" si="163"/>
        <v>14</v>
      </c>
    </row>
    <row r="815" spans="1:17" ht="16.5">
      <c r="A815" s="436"/>
      <c r="B815" s="124" t="s">
        <v>318</v>
      </c>
      <c r="C815" s="125"/>
      <c r="D815" s="126" t="str">
        <f t="shared" si="159"/>
        <v>Pieza de 1,25inX4inX3_Pies</v>
      </c>
      <c r="E815" s="127" t="s">
        <v>317</v>
      </c>
      <c r="F815" s="128">
        <v>2</v>
      </c>
      <c r="G815" s="124"/>
      <c r="H815" s="129">
        <v>1</v>
      </c>
      <c r="I815" s="129">
        <v>3.5</v>
      </c>
      <c r="J815" s="129">
        <v>30.43</v>
      </c>
      <c r="K815" s="129">
        <f t="shared" si="160"/>
        <v>36</v>
      </c>
      <c r="L815" s="130">
        <f t="shared" si="161"/>
        <v>3</v>
      </c>
      <c r="M815" s="129">
        <v>1.25</v>
      </c>
      <c r="N815" s="129">
        <v>4</v>
      </c>
      <c r="O815" s="124"/>
      <c r="P815" s="130">
        <f t="shared" si="162"/>
        <v>3</v>
      </c>
      <c r="Q815" s="131">
        <f t="shared" si="163"/>
        <v>2.5</v>
      </c>
    </row>
    <row r="816" spans="1:17" ht="16.5">
      <c r="A816" s="436"/>
      <c r="B816" s="124" t="s">
        <v>319</v>
      </c>
      <c r="C816" s="125"/>
      <c r="D816" s="126" t="str">
        <f t="shared" si="159"/>
        <v>Pieza de 1,25inX4inX4_Pies</v>
      </c>
      <c r="E816" s="127" t="s">
        <v>317</v>
      </c>
      <c r="F816" s="128">
        <v>2</v>
      </c>
      <c r="G816" s="124"/>
      <c r="H816" s="129">
        <v>1</v>
      </c>
      <c r="I816" s="129">
        <v>3.5</v>
      </c>
      <c r="J816" s="129">
        <v>44.06</v>
      </c>
      <c r="K816" s="129">
        <f t="shared" si="160"/>
        <v>48</v>
      </c>
      <c r="L816" s="130">
        <f t="shared" si="161"/>
        <v>4</v>
      </c>
      <c r="M816" s="129">
        <v>1.25</v>
      </c>
      <c r="N816" s="129">
        <v>4</v>
      </c>
      <c r="O816" s="124"/>
      <c r="P816" s="130">
        <f t="shared" si="162"/>
        <v>4</v>
      </c>
      <c r="Q816" s="131">
        <f t="shared" si="163"/>
        <v>3.3333333333333335</v>
      </c>
    </row>
    <row r="817" spans="1:17" ht="17.25" thickBot="1">
      <c r="A817" s="437"/>
      <c r="B817" s="133" t="s">
        <v>320</v>
      </c>
      <c r="C817" s="134"/>
      <c r="D817" s="135" t="str">
        <f t="shared" si="159"/>
        <v>Pieza de 2inX6inX3_Pies</v>
      </c>
      <c r="E817" s="136" t="s">
        <v>317</v>
      </c>
      <c r="F817" s="137">
        <v>1</v>
      </c>
      <c r="G817" s="133"/>
      <c r="H817" s="138">
        <v>1.5</v>
      </c>
      <c r="I817" s="138">
        <v>5.5</v>
      </c>
      <c r="J817" s="138">
        <v>30.43</v>
      </c>
      <c r="K817" s="138">
        <f t="shared" si="160"/>
        <v>36</v>
      </c>
      <c r="L817" s="139">
        <f t="shared" si="161"/>
        <v>3</v>
      </c>
      <c r="M817" s="138">
        <v>2</v>
      </c>
      <c r="N817" s="138">
        <v>6</v>
      </c>
      <c r="O817" s="133"/>
      <c r="P817" s="139">
        <f t="shared" si="162"/>
        <v>3</v>
      </c>
      <c r="Q817" s="140">
        <f t="shared" si="163"/>
        <v>3</v>
      </c>
    </row>
    <row r="818" spans="1:17" ht="16.5" thickBot="1">
      <c r="A818" s="419" t="s">
        <v>161</v>
      </c>
      <c r="B818" s="420"/>
      <c r="C818" s="420"/>
      <c r="D818" s="420"/>
      <c r="E818" s="420"/>
      <c r="F818" s="421"/>
      <c r="G818" s="422"/>
      <c r="H818" s="423"/>
      <c r="I818" s="423"/>
      <c r="J818" s="423"/>
      <c r="K818" s="423"/>
      <c r="L818" s="424"/>
      <c r="M818" s="423"/>
      <c r="N818" s="423"/>
      <c r="O818" s="423"/>
      <c r="P818" s="423"/>
      <c r="Q818" s="114">
        <f>+Q819+Q878+Q890+Q896+Q898+Q901+Q906</f>
        <v>1945.2499999999998</v>
      </c>
    </row>
    <row r="819" spans="1:17" ht="16.5" thickBot="1">
      <c r="A819" s="444" t="s">
        <v>659</v>
      </c>
      <c r="B819" s="445"/>
      <c r="C819" s="445"/>
      <c r="D819" s="445"/>
      <c r="E819" s="445"/>
      <c r="F819" s="446"/>
      <c r="G819" s="447"/>
      <c r="H819" s="448"/>
      <c r="I819" s="448"/>
      <c r="J819" s="448"/>
      <c r="K819" s="448"/>
      <c r="L819" s="449"/>
      <c r="M819" s="448"/>
      <c r="N819" s="448"/>
      <c r="O819" s="448"/>
      <c r="P819" s="448"/>
      <c r="Q819" s="115">
        <f>+SUM(Q820:Q877)</f>
        <v>604.66666666666663</v>
      </c>
    </row>
    <row r="820" spans="1:17" ht="16.5">
      <c r="A820" s="450">
        <v>1</v>
      </c>
      <c r="B820" s="116" t="s">
        <v>267</v>
      </c>
      <c r="C820" s="117"/>
      <c r="D820" s="118" t="str">
        <f t="shared" ref="D820:D877" si="164">+IF(_xlfn.NUMBERVALUE(O820)=0,CONCATENATE("Pieza de ",M820,"inX",N820,"inX",P820,"_Pies"),CONCATENATE("Rollizo de ",O820,"''ØX",P820,"_Pies"))</f>
        <v>Pieza de 2inX4inX13_Pies</v>
      </c>
      <c r="E820" s="119" t="s">
        <v>137</v>
      </c>
      <c r="F820" s="120">
        <v>1</v>
      </c>
      <c r="G820" s="116"/>
      <c r="H820" s="121">
        <v>1.5</v>
      </c>
      <c r="I820" s="121">
        <v>3.5</v>
      </c>
      <c r="J820" s="121">
        <v>153</v>
      </c>
      <c r="K820" s="121">
        <f t="shared" ref="K820:K877" si="165">+L820*12</f>
        <v>156</v>
      </c>
      <c r="L820" s="122">
        <f t="shared" ref="L820:L877" si="166">ROUNDUP(J820/12,0)</f>
        <v>13</v>
      </c>
      <c r="M820" s="121">
        <v>2</v>
      </c>
      <c r="N820" s="121">
        <v>4</v>
      </c>
      <c r="O820" s="116"/>
      <c r="P820" s="122">
        <f t="shared" ref="P820:P877" si="167">+L820</f>
        <v>13</v>
      </c>
      <c r="Q820" s="123">
        <f t="shared" ref="Q820:Q877" si="168">F820*M820*N820*P820/12</f>
        <v>8.6666666666666661</v>
      </c>
    </row>
    <row r="821" spans="1:17" ht="16.5">
      <c r="A821" s="451"/>
      <c r="B821" s="124" t="s">
        <v>268</v>
      </c>
      <c r="C821" s="125"/>
      <c r="D821" s="126" t="str">
        <f t="shared" si="164"/>
        <v>Pieza de 2inX6inX14_Pies</v>
      </c>
      <c r="E821" s="127" t="s">
        <v>137</v>
      </c>
      <c r="F821" s="128">
        <v>2</v>
      </c>
      <c r="G821" s="124"/>
      <c r="H821" s="129">
        <v>1.5</v>
      </c>
      <c r="I821" s="129">
        <v>5.5</v>
      </c>
      <c r="J821" s="129">
        <v>166</v>
      </c>
      <c r="K821" s="129">
        <f t="shared" si="165"/>
        <v>168</v>
      </c>
      <c r="L821" s="130">
        <f t="shared" si="166"/>
        <v>14</v>
      </c>
      <c r="M821" s="129">
        <v>2</v>
      </c>
      <c r="N821" s="129">
        <v>6</v>
      </c>
      <c r="O821" s="124"/>
      <c r="P821" s="130">
        <f t="shared" si="167"/>
        <v>14</v>
      </c>
      <c r="Q821" s="131">
        <f t="shared" si="168"/>
        <v>28</v>
      </c>
    </row>
    <row r="822" spans="1:17" ht="16.5">
      <c r="A822" s="451"/>
      <c r="B822" s="124" t="s">
        <v>269</v>
      </c>
      <c r="C822" s="125"/>
      <c r="D822" s="126" t="str">
        <f t="shared" si="164"/>
        <v>Pieza de 2inX4inX8_Pies</v>
      </c>
      <c r="E822" s="127" t="s">
        <v>137</v>
      </c>
      <c r="F822" s="128">
        <v>3</v>
      </c>
      <c r="G822" s="124"/>
      <c r="H822" s="129">
        <v>1.5</v>
      </c>
      <c r="I822" s="129">
        <v>3.5</v>
      </c>
      <c r="J822" s="132">
        <v>91.27</v>
      </c>
      <c r="K822" s="129">
        <f t="shared" si="165"/>
        <v>96</v>
      </c>
      <c r="L822" s="130">
        <f t="shared" si="166"/>
        <v>8</v>
      </c>
      <c r="M822" s="129">
        <v>2</v>
      </c>
      <c r="N822" s="129">
        <v>4</v>
      </c>
      <c r="O822" s="124"/>
      <c r="P822" s="130">
        <f t="shared" si="167"/>
        <v>8</v>
      </c>
      <c r="Q822" s="131">
        <f t="shared" si="168"/>
        <v>16</v>
      </c>
    </row>
    <row r="823" spans="1:17" ht="16.5">
      <c r="A823" s="451"/>
      <c r="B823" s="124" t="s">
        <v>270</v>
      </c>
      <c r="C823" s="125"/>
      <c r="D823" s="126" t="str">
        <f t="shared" si="164"/>
        <v>Pieza de 2inX4inX1_Pies</v>
      </c>
      <c r="E823" s="127" t="s">
        <v>137</v>
      </c>
      <c r="F823" s="128">
        <v>4</v>
      </c>
      <c r="G823" s="124"/>
      <c r="H823" s="129">
        <v>1.5</v>
      </c>
      <c r="I823" s="129">
        <v>3.5</v>
      </c>
      <c r="J823" s="129">
        <v>10.15</v>
      </c>
      <c r="K823" s="129">
        <f t="shared" si="165"/>
        <v>12</v>
      </c>
      <c r="L823" s="130">
        <f t="shared" si="166"/>
        <v>1</v>
      </c>
      <c r="M823" s="129">
        <v>2</v>
      </c>
      <c r="N823" s="129">
        <v>4</v>
      </c>
      <c r="O823" s="124"/>
      <c r="P823" s="130">
        <f t="shared" si="167"/>
        <v>1</v>
      </c>
      <c r="Q823" s="131">
        <f t="shared" si="168"/>
        <v>2.6666666666666665</v>
      </c>
    </row>
    <row r="824" spans="1:17" ht="16.5">
      <c r="A824" s="451"/>
      <c r="B824" s="124" t="s">
        <v>271</v>
      </c>
      <c r="C824" s="125"/>
      <c r="D824" s="126" t="str">
        <f t="shared" si="164"/>
        <v>Pieza de 2inX4inX2_Pies</v>
      </c>
      <c r="E824" s="127" t="s">
        <v>137</v>
      </c>
      <c r="F824" s="128">
        <v>4</v>
      </c>
      <c r="G824" s="124"/>
      <c r="H824" s="129">
        <v>1.5</v>
      </c>
      <c r="I824" s="129">
        <v>3.5</v>
      </c>
      <c r="J824" s="129">
        <v>12.85</v>
      </c>
      <c r="K824" s="129">
        <f t="shared" si="165"/>
        <v>24</v>
      </c>
      <c r="L824" s="130">
        <f t="shared" si="166"/>
        <v>2</v>
      </c>
      <c r="M824" s="129">
        <v>2</v>
      </c>
      <c r="N824" s="129">
        <v>4</v>
      </c>
      <c r="O824" s="124"/>
      <c r="P824" s="130">
        <f t="shared" si="167"/>
        <v>2</v>
      </c>
      <c r="Q824" s="131">
        <f t="shared" si="168"/>
        <v>5.333333333333333</v>
      </c>
    </row>
    <row r="825" spans="1:17" ht="16.5">
      <c r="A825" s="451"/>
      <c r="B825" s="124" t="s">
        <v>272</v>
      </c>
      <c r="C825" s="125"/>
      <c r="D825" s="126" t="str">
        <f t="shared" si="164"/>
        <v>Pieza de 2inX4inX8_Pies</v>
      </c>
      <c r="E825" s="127" t="s">
        <v>137</v>
      </c>
      <c r="F825" s="128">
        <v>2</v>
      </c>
      <c r="G825" s="124"/>
      <c r="H825" s="129">
        <v>1.5</v>
      </c>
      <c r="I825" s="129">
        <v>3.5</v>
      </c>
      <c r="J825" s="129">
        <v>91.27</v>
      </c>
      <c r="K825" s="129">
        <f t="shared" si="165"/>
        <v>96</v>
      </c>
      <c r="L825" s="130">
        <f t="shared" si="166"/>
        <v>8</v>
      </c>
      <c r="M825" s="129">
        <v>2</v>
      </c>
      <c r="N825" s="129">
        <v>4</v>
      </c>
      <c r="O825" s="124"/>
      <c r="P825" s="130">
        <f t="shared" si="167"/>
        <v>8</v>
      </c>
      <c r="Q825" s="131">
        <f t="shared" si="168"/>
        <v>10.666666666666666</v>
      </c>
    </row>
    <row r="826" spans="1:17" ht="16.5">
      <c r="A826" s="451"/>
      <c r="B826" s="124" t="s">
        <v>273</v>
      </c>
      <c r="C826" s="125"/>
      <c r="D826" s="126" t="str">
        <f t="shared" si="164"/>
        <v>Pieza de 2inX4inX4_Pies</v>
      </c>
      <c r="E826" s="127" t="s">
        <v>137</v>
      </c>
      <c r="F826" s="128">
        <v>1</v>
      </c>
      <c r="G826" s="124"/>
      <c r="H826" s="129">
        <v>1.5</v>
      </c>
      <c r="I826" s="129">
        <v>3.5</v>
      </c>
      <c r="J826" s="129">
        <v>44.06</v>
      </c>
      <c r="K826" s="129">
        <f t="shared" si="165"/>
        <v>48</v>
      </c>
      <c r="L826" s="130">
        <f t="shared" si="166"/>
        <v>4</v>
      </c>
      <c r="M826" s="129">
        <v>2</v>
      </c>
      <c r="N826" s="129">
        <v>4</v>
      </c>
      <c r="O826" s="124"/>
      <c r="P826" s="130">
        <f t="shared" si="167"/>
        <v>4</v>
      </c>
      <c r="Q826" s="131">
        <f t="shared" si="168"/>
        <v>2.6666666666666665</v>
      </c>
    </row>
    <row r="827" spans="1:17" ht="16.5">
      <c r="A827" s="451"/>
      <c r="B827" s="124" t="s">
        <v>274</v>
      </c>
      <c r="C827" s="125"/>
      <c r="D827" s="126" t="str">
        <f t="shared" si="164"/>
        <v>Pieza de 2inX4inX2_Pies</v>
      </c>
      <c r="E827" s="127" t="s">
        <v>137</v>
      </c>
      <c r="F827" s="128">
        <v>4</v>
      </c>
      <c r="G827" s="124"/>
      <c r="H827" s="129">
        <v>1.5</v>
      </c>
      <c r="I827" s="129">
        <v>3.5</v>
      </c>
      <c r="J827" s="129">
        <v>14.41</v>
      </c>
      <c r="K827" s="129">
        <f t="shared" si="165"/>
        <v>24</v>
      </c>
      <c r="L827" s="130">
        <f t="shared" si="166"/>
        <v>2</v>
      </c>
      <c r="M827" s="129">
        <v>2</v>
      </c>
      <c r="N827" s="129">
        <v>4</v>
      </c>
      <c r="O827" s="124"/>
      <c r="P827" s="130">
        <f t="shared" si="167"/>
        <v>2</v>
      </c>
      <c r="Q827" s="131">
        <f t="shared" si="168"/>
        <v>5.333333333333333</v>
      </c>
    </row>
    <row r="828" spans="1:17" ht="16.5">
      <c r="A828" s="451"/>
      <c r="B828" s="124" t="s">
        <v>275</v>
      </c>
      <c r="C828" s="125"/>
      <c r="D828" s="126" t="str">
        <f t="shared" si="164"/>
        <v>Pieza de 2inX4inX3_Pies</v>
      </c>
      <c r="E828" s="127" t="s">
        <v>137</v>
      </c>
      <c r="F828" s="128">
        <v>2</v>
      </c>
      <c r="G828" s="124"/>
      <c r="H828" s="129">
        <v>1.5</v>
      </c>
      <c r="I828" s="129">
        <v>3.5</v>
      </c>
      <c r="J828" s="129">
        <v>30.43</v>
      </c>
      <c r="K828" s="129">
        <f t="shared" si="165"/>
        <v>36</v>
      </c>
      <c r="L828" s="130">
        <f t="shared" si="166"/>
        <v>3</v>
      </c>
      <c r="M828" s="129">
        <v>2</v>
      </c>
      <c r="N828" s="129">
        <v>4</v>
      </c>
      <c r="O828" s="124"/>
      <c r="P828" s="130">
        <f t="shared" si="167"/>
        <v>3</v>
      </c>
      <c r="Q828" s="131">
        <f t="shared" si="168"/>
        <v>4</v>
      </c>
    </row>
    <row r="829" spans="1:17" ht="16.5">
      <c r="A829" s="451"/>
      <c r="B829" s="124" t="s">
        <v>276</v>
      </c>
      <c r="C829" s="125"/>
      <c r="D829" s="126" t="str">
        <f t="shared" si="164"/>
        <v>Pieza de 2inX4inX8_Pies</v>
      </c>
      <c r="E829" s="127" t="s">
        <v>137</v>
      </c>
      <c r="F829" s="128">
        <v>3</v>
      </c>
      <c r="G829" s="124"/>
      <c r="H829" s="129">
        <v>1.5</v>
      </c>
      <c r="I829" s="129">
        <v>3.5</v>
      </c>
      <c r="J829" s="129">
        <v>91.25</v>
      </c>
      <c r="K829" s="129">
        <f t="shared" si="165"/>
        <v>96</v>
      </c>
      <c r="L829" s="130">
        <f t="shared" si="166"/>
        <v>8</v>
      </c>
      <c r="M829" s="129">
        <v>2</v>
      </c>
      <c r="N829" s="129">
        <v>4</v>
      </c>
      <c r="O829" s="124"/>
      <c r="P829" s="130">
        <f t="shared" si="167"/>
        <v>8</v>
      </c>
      <c r="Q829" s="131">
        <f t="shared" si="168"/>
        <v>16</v>
      </c>
    </row>
    <row r="830" spans="1:17" ht="16.5">
      <c r="A830" s="451"/>
      <c r="B830" s="124" t="s">
        <v>277</v>
      </c>
      <c r="C830" s="125"/>
      <c r="D830" s="126" t="str">
        <f t="shared" si="164"/>
        <v>Pieza de 2inX4inX2_Pies</v>
      </c>
      <c r="E830" s="127" t="s">
        <v>137</v>
      </c>
      <c r="F830" s="128">
        <v>8</v>
      </c>
      <c r="G830" s="124"/>
      <c r="H830" s="129">
        <v>1.5</v>
      </c>
      <c r="I830" s="129">
        <v>3.5</v>
      </c>
      <c r="J830" s="129">
        <v>12.85</v>
      </c>
      <c r="K830" s="129">
        <f t="shared" si="165"/>
        <v>24</v>
      </c>
      <c r="L830" s="130">
        <f t="shared" si="166"/>
        <v>2</v>
      </c>
      <c r="M830" s="129">
        <v>2</v>
      </c>
      <c r="N830" s="129">
        <v>4</v>
      </c>
      <c r="O830" s="124"/>
      <c r="P830" s="130">
        <f t="shared" si="167"/>
        <v>2</v>
      </c>
      <c r="Q830" s="131">
        <f t="shared" si="168"/>
        <v>10.666666666666666</v>
      </c>
    </row>
    <row r="831" spans="1:17" ht="16.5">
      <c r="A831" s="451"/>
      <c r="B831" s="124" t="s">
        <v>278</v>
      </c>
      <c r="C831" s="125"/>
      <c r="D831" s="126" t="str">
        <f t="shared" si="164"/>
        <v>Pieza de 2inX4inX8_Pies</v>
      </c>
      <c r="E831" s="127" t="s">
        <v>137</v>
      </c>
      <c r="F831" s="128">
        <v>2</v>
      </c>
      <c r="G831" s="124"/>
      <c r="H831" s="129">
        <v>1.5</v>
      </c>
      <c r="I831" s="129">
        <v>3.5</v>
      </c>
      <c r="J831" s="129">
        <v>91.27</v>
      </c>
      <c r="K831" s="129">
        <f t="shared" si="165"/>
        <v>96</v>
      </c>
      <c r="L831" s="130">
        <f t="shared" si="166"/>
        <v>8</v>
      </c>
      <c r="M831" s="129">
        <v>2</v>
      </c>
      <c r="N831" s="129">
        <v>4</v>
      </c>
      <c r="O831" s="124"/>
      <c r="P831" s="130">
        <f t="shared" si="167"/>
        <v>8</v>
      </c>
      <c r="Q831" s="131">
        <f t="shared" si="168"/>
        <v>10.666666666666666</v>
      </c>
    </row>
    <row r="832" spans="1:17" ht="16.5">
      <c r="A832" s="451"/>
      <c r="B832" s="124" t="s">
        <v>279</v>
      </c>
      <c r="C832" s="125"/>
      <c r="D832" s="126" t="str">
        <f t="shared" si="164"/>
        <v>Pieza de 2inX4inX4_Pies</v>
      </c>
      <c r="E832" s="127" t="s">
        <v>137</v>
      </c>
      <c r="F832" s="128">
        <v>1</v>
      </c>
      <c r="G832" s="124"/>
      <c r="H832" s="129">
        <v>1.5</v>
      </c>
      <c r="I832" s="129">
        <v>3.5</v>
      </c>
      <c r="J832" s="129">
        <v>44.06</v>
      </c>
      <c r="K832" s="129">
        <f t="shared" si="165"/>
        <v>48</v>
      </c>
      <c r="L832" s="130">
        <f t="shared" si="166"/>
        <v>4</v>
      </c>
      <c r="M832" s="129">
        <v>2</v>
      </c>
      <c r="N832" s="129">
        <v>4</v>
      </c>
      <c r="O832" s="124"/>
      <c r="P832" s="130">
        <f t="shared" si="167"/>
        <v>4</v>
      </c>
      <c r="Q832" s="131">
        <f t="shared" si="168"/>
        <v>2.6666666666666665</v>
      </c>
    </row>
    <row r="833" spans="1:17" ht="16.5">
      <c r="A833" s="451"/>
      <c r="B833" s="124" t="s">
        <v>280</v>
      </c>
      <c r="C833" s="125"/>
      <c r="D833" s="126" t="str">
        <f t="shared" si="164"/>
        <v>Pieza de 2inX4inX2_Pies</v>
      </c>
      <c r="E833" s="127" t="s">
        <v>137</v>
      </c>
      <c r="F833" s="128">
        <v>4</v>
      </c>
      <c r="G833" s="124"/>
      <c r="H833" s="129">
        <v>1.5</v>
      </c>
      <c r="I833" s="129">
        <v>3.5</v>
      </c>
      <c r="J833" s="129">
        <v>14.41</v>
      </c>
      <c r="K833" s="129">
        <f t="shared" si="165"/>
        <v>24</v>
      </c>
      <c r="L833" s="130">
        <f t="shared" si="166"/>
        <v>2</v>
      </c>
      <c r="M833" s="129">
        <v>2</v>
      </c>
      <c r="N833" s="129">
        <v>4</v>
      </c>
      <c r="O833" s="124"/>
      <c r="P833" s="130">
        <f t="shared" si="167"/>
        <v>2</v>
      </c>
      <c r="Q833" s="131">
        <f t="shared" si="168"/>
        <v>5.333333333333333</v>
      </c>
    </row>
    <row r="834" spans="1:17" ht="16.5">
      <c r="A834" s="451"/>
      <c r="B834" s="124" t="s">
        <v>281</v>
      </c>
      <c r="C834" s="125"/>
      <c r="D834" s="126" t="str">
        <f t="shared" si="164"/>
        <v>Pieza de 2inX4inX3_Pies</v>
      </c>
      <c r="E834" s="127" t="s">
        <v>137</v>
      </c>
      <c r="F834" s="128">
        <v>2</v>
      </c>
      <c r="G834" s="124"/>
      <c r="H834" s="129">
        <v>1.5</v>
      </c>
      <c r="I834" s="129">
        <v>3.5</v>
      </c>
      <c r="J834" s="129">
        <v>30.43</v>
      </c>
      <c r="K834" s="129">
        <f t="shared" si="165"/>
        <v>36</v>
      </c>
      <c r="L834" s="130">
        <f t="shared" si="166"/>
        <v>3</v>
      </c>
      <c r="M834" s="129">
        <v>2</v>
      </c>
      <c r="N834" s="129">
        <v>4</v>
      </c>
      <c r="O834" s="124"/>
      <c r="P834" s="130">
        <f t="shared" si="167"/>
        <v>3</v>
      </c>
      <c r="Q834" s="131">
        <f t="shared" si="168"/>
        <v>4</v>
      </c>
    </row>
    <row r="835" spans="1:17" ht="16.5">
      <c r="A835" s="451"/>
      <c r="B835" s="124" t="s">
        <v>282</v>
      </c>
      <c r="C835" s="125"/>
      <c r="D835" s="126" t="str">
        <f t="shared" si="164"/>
        <v>Pieza de 2inX4inX8_Pies</v>
      </c>
      <c r="E835" s="127" t="s">
        <v>137</v>
      </c>
      <c r="F835" s="128">
        <v>3</v>
      </c>
      <c r="G835" s="124"/>
      <c r="H835" s="129">
        <v>1.5</v>
      </c>
      <c r="I835" s="129">
        <v>3.5</v>
      </c>
      <c r="J835" s="129">
        <v>91.25</v>
      </c>
      <c r="K835" s="129">
        <f t="shared" si="165"/>
        <v>96</v>
      </c>
      <c r="L835" s="130">
        <f t="shared" si="166"/>
        <v>8</v>
      </c>
      <c r="M835" s="129">
        <v>2</v>
      </c>
      <c r="N835" s="129">
        <v>4</v>
      </c>
      <c r="O835" s="124"/>
      <c r="P835" s="130">
        <f t="shared" si="167"/>
        <v>8</v>
      </c>
      <c r="Q835" s="131">
        <f t="shared" si="168"/>
        <v>16</v>
      </c>
    </row>
    <row r="836" spans="1:17" ht="16.5">
      <c r="A836" s="451"/>
      <c r="B836" s="124" t="s">
        <v>283</v>
      </c>
      <c r="C836" s="125"/>
      <c r="D836" s="126" t="str">
        <f t="shared" si="164"/>
        <v>Pieza de 2inX4inX1_Pies</v>
      </c>
      <c r="E836" s="127" t="s">
        <v>137</v>
      </c>
      <c r="F836" s="128">
        <v>4</v>
      </c>
      <c r="G836" s="124"/>
      <c r="H836" s="129">
        <v>1.5</v>
      </c>
      <c r="I836" s="129">
        <v>3.5</v>
      </c>
      <c r="J836" s="129">
        <v>10.14</v>
      </c>
      <c r="K836" s="129">
        <f t="shared" si="165"/>
        <v>12</v>
      </c>
      <c r="L836" s="130">
        <f t="shared" si="166"/>
        <v>1</v>
      </c>
      <c r="M836" s="129">
        <v>2</v>
      </c>
      <c r="N836" s="129">
        <v>4</v>
      </c>
      <c r="O836" s="124"/>
      <c r="P836" s="130">
        <f t="shared" si="167"/>
        <v>1</v>
      </c>
      <c r="Q836" s="131">
        <f t="shared" si="168"/>
        <v>2.6666666666666665</v>
      </c>
    </row>
    <row r="837" spans="1:17" ht="17.25" thickBot="1">
      <c r="A837" s="452"/>
      <c r="B837" s="133" t="s">
        <v>284</v>
      </c>
      <c r="C837" s="134"/>
      <c r="D837" s="135" t="str">
        <f t="shared" si="164"/>
        <v>Pieza de 2inX4inX2_Pies</v>
      </c>
      <c r="E837" s="136" t="s">
        <v>137</v>
      </c>
      <c r="F837" s="137">
        <v>4</v>
      </c>
      <c r="G837" s="133"/>
      <c r="H837" s="138">
        <v>1.5</v>
      </c>
      <c r="I837" s="138">
        <v>3.5</v>
      </c>
      <c r="J837" s="138">
        <v>12.85</v>
      </c>
      <c r="K837" s="138">
        <f t="shared" si="165"/>
        <v>24</v>
      </c>
      <c r="L837" s="139">
        <f t="shared" si="166"/>
        <v>2</v>
      </c>
      <c r="M837" s="138">
        <v>2</v>
      </c>
      <c r="N837" s="138">
        <v>4</v>
      </c>
      <c r="O837" s="133"/>
      <c r="P837" s="139">
        <f t="shared" si="167"/>
        <v>2</v>
      </c>
      <c r="Q837" s="140">
        <f t="shared" si="168"/>
        <v>5.333333333333333</v>
      </c>
    </row>
    <row r="838" spans="1:17" ht="16.5">
      <c r="A838" s="435">
        <v>2</v>
      </c>
      <c r="B838" s="116" t="s">
        <v>267</v>
      </c>
      <c r="C838" s="117"/>
      <c r="D838" s="118" t="str">
        <f t="shared" si="164"/>
        <v>Pieza de 2inX4inX13_Pies</v>
      </c>
      <c r="E838" s="119" t="s">
        <v>137</v>
      </c>
      <c r="F838" s="120">
        <v>1</v>
      </c>
      <c r="G838" s="116"/>
      <c r="H838" s="121">
        <v>1.5</v>
      </c>
      <c r="I838" s="121">
        <v>3.5</v>
      </c>
      <c r="J838" s="121">
        <v>153</v>
      </c>
      <c r="K838" s="121">
        <f t="shared" si="165"/>
        <v>156</v>
      </c>
      <c r="L838" s="122">
        <f t="shared" si="166"/>
        <v>13</v>
      </c>
      <c r="M838" s="121">
        <v>2</v>
      </c>
      <c r="N838" s="121">
        <v>4</v>
      </c>
      <c r="O838" s="116"/>
      <c r="P838" s="122">
        <f t="shared" si="167"/>
        <v>13</v>
      </c>
      <c r="Q838" s="123">
        <f t="shared" si="168"/>
        <v>8.6666666666666661</v>
      </c>
    </row>
    <row r="839" spans="1:17" ht="16.5">
      <c r="A839" s="436"/>
      <c r="B839" s="124" t="s">
        <v>268</v>
      </c>
      <c r="C839" s="125"/>
      <c r="D839" s="126" t="str">
        <f t="shared" si="164"/>
        <v>Pieza de 2inX6inX14_Pies</v>
      </c>
      <c r="E839" s="127" t="s">
        <v>137</v>
      </c>
      <c r="F839" s="128">
        <v>2</v>
      </c>
      <c r="G839" s="124"/>
      <c r="H839" s="129">
        <v>1.5</v>
      </c>
      <c r="I839" s="129">
        <v>5.5</v>
      </c>
      <c r="J839" s="129">
        <v>159.1</v>
      </c>
      <c r="K839" s="129">
        <f t="shared" si="165"/>
        <v>168</v>
      </c>
      <c r="L839" s="130">
        <f t="shared" si="166"/>
        <v>14</v>
      </c>
      <c r="M839" s="129">
        <v>2</v>
      </c>
      <c r="N839" s="129">
        <v>6</v>
      </c>
      <c r="O839" s="124"/>
      <c r="P839" s="130">
        <f t="shared" si="167"/>
        <v>14</v>
      </c>
      <c r="Q839" s="131">
        <f t="shared" si="168"/>
        <v>28</v>
      </c>
    </row>
    <row r="840" spans="1:17" ht="16.5">
      <c r="A840" s="436"/>
      <c r="B840" s="124" t="s">
        <v>269</v>
      </c>
      <c r="C840" s="125"/>
      <c r="D840" s="126" t="str">
        <f t="shared" si="164"/>
        <v>Pieza de 2inX4inX8_Pies</v>
      </c>
      <c r="E840" s="127" t="s">
        <v>137</v>
      </c>
      <c r="F840" s="128">
        <v>8</v>
      </c>
      <c r="G840" s="124"/>
      <c r="H840" s="129">
        <v>1.5</v>
      </c>
      <c r="I840" s="129">
        <v>3.5</v>
      </c>
      <c r="J840" s="132">
        <v>91.28</v>
      </c>
      <c r="K840" s="129">
        <f t="shared" si="165"/>
        <v>96</v>
      </c>
      <c r="L840" s="130">
        <f t="shared" si="166"/>
        <v>8</v>
      </c>
      <c r="M840" s="129">
        <v>2</v>
      </c>
      <c r="N840" s="129">
        <v>4</v>
      </c>
      <c r="O840" s="124"/>
      <c r="P840" s="130">
        <f t="shared" si="167"/>
        <v>8</v>
      </c>
      <c r="Q840" s="131">
        <f t="shared" si="168"/>
        <v>42.666666666666664</v>
      </c>
    </row>
    <row r="841" spans="1:17" ht="16.5">
      <c r="A841" s="436"/>
      <c r="B841" s="124" t="s">
        <v>270</v>
      </c>
      <c r="C841" s="125"/>
      <c r="D841" s="126" t="str">
        <f t="shared" si="164"/>
        <v>Pieza de 2inX4inX1_Pies</v>
      </c>
      <c r="E841" s="127" t="s">
        <v>137</v>
      </c>
      <c r="F841" s="128">
        <v>4</v>
      </c>
      <c r="G841" s="124"/>
      <c r="H841" s="129">
        <v>1.5</v>
      </c>
      <c r="I841" s="129">
        <v>3.5</v>
      </c>
      <c r="J841" s="129">
        <v>10.14</v>
      </c>
      <c r="K841" s="129">
        <f t="shared" si="165"/>
        <v>12</v>
      </c>
      <c r="L841" s="130">
        <f t="shared" si="166"/>
        <v>1</v>
      </c>
      <c r="M841" s="129">
        <v>2</v>
      </c>
      <c r="N841" s="129">
        <v>4</v>
      </c>
      <c r="O841" s="124"/>
      <c r="P841" s="130">
        <f t="shared" si="167"/>
        <v>1</v>
      </c>
      <c r="Q841" s="131">
        <f t="shared" si="168"/>
        <v>2.6666666666666665</v>
      </c>
    </row>
    <row r="842" spans="1:17" ht="16.5">
      <c r="A842" s="436"/>
      <c r="B842" s="124" t="s">
        <v>271</v>
      </c>
      <c r="C842" s="125"/>
      <c r="D842" s="126" t="str">
        <f t="shared" si="164"/>
        <v>Pieza de 2inX4inX2_Pies</v>
      </c>
      <c r="E842" s="127" t="s">
        <v>137</v>
      </c>
      <c r="F842" s="128">
        <v>16</v>
      </c>
      <c r="G842" s="124"/>
      <c r="H842" s="129">
        <v>1.5</v>
      </c>
      <c r="I842" s="129">
        <v>3.5</v>
      </c>
      <c r="J842" s="129">
        <v>14.43</v>
      </c>
      <c r="K842" s="129">
        <f t="shared" si="165"/>
        <v>24</v>
      </c>
      <c r="L842" s="130">
        <f t="shared" si="166"/>
        <v>2</v>
      </c>
      <c r="M842" s="129">
        <v>2</v>
      </c>
      <c r="N842" s="129">
        <v>4</v>
      </c>
      <c r="O842" s="124"/>
      <c r="P842" s="130">
        <f t="shared" si="167"/>
        <v>2</v>
      </c>
      <c r="Q842" s="131">
        <f t="shared" si="168"/>
        <v>21.333333333333332</v>
      </c>
    </row>
    <row r="843" spans="1:17" ht="16.5">
      <c r="A843" s="436"/>
      <c r="B843" s="124" t="s">
        <v>285</v>
      </c>
      <c r="C843" s="125"/>
      <c r="D843" s="126" t="str">
        <f t="shared" si="164"/>
        <v>Pieza de 2inX4inX2_Pies</v>
      </c>
      <c r="E843" s="127" t="s">
        <v>137</v>
      </c>
      <c r="F843" s="128">
        <v>4</v>
      </c>
      <c r="G843" s="124"/>
      <c r="H843" s="129">
        <v>1.5</v>
      </c>
      <c r="I843" s="129">
        <v>3.5</v>
      </c>
      <c r="J843" s="129">
        <v>12.85</v>
      </c>
      <c r="K843" s="129">
        <f t="shared" si="165"/>
        <v>24</v>
      </c>
      <c r="L843" s="130">
        <f t="shared" si="166"/>
        <v>2</v>
      </c>
      <c r="M843" s="129">
        <v>2</v>
      </c>
      <c r="N843" s="129">
        <v>4</v>
      </c>
      <c r="O843" s="124"/>
      <c r="P843" s="130">
        <f t="shared" si="167"/>
        <v>2</v>
      </c>
      <c r="Q843" s="131">
        <f t="shared" si="168"/>
        <v>5.333333333333333</v>
      </c>
    </row>
    <row r="844" spans="1:17" ht="16.5">
      <c r="A844" s="436"/>
      <c r="B844" s="124" t="s">
        <v>286</v>
      </c>
      <c r="C844" s="125"/>
      <c r="D844" s="126" t="str">
        <f t="shared" si="164"/>
        <v>Pieza de 2inX4inX8_Pies</v>
      </c>
      <c r="E844" s="127" t="s">
        <v>137</v>
      </c>
      <c r="F844" s="128">
        <v>4</v>
      </c>
      <c r="G844" s="124"/>
      <c r="H844" s="129">
        <v>1.5</v>
      </c>
      <c r="I844" s="129">
        <v>3.5</v>
      </c>
      <c r="J844" s="129">
        <v>91.28</v>
      </c>
      <c r="K844" s="129">
        <f t="shared" si="165"/>
        <v>96</v>
      </c>
      <c r="L844" s="130">
        <f t="shared" si="166"/>
        <v>8</v>
      </c>
      <c r="M844" s="129">
        <v>2</v>
      </c>
      <c r="N844" s="129">
        <v>4</v>
      </c>
      <c r="O844" s="124"/>
      <c r="P844" s="130">
        <f t="shared" si="167"/>
        <v>8</v>
      </c>
      <c r="Q844" s="131">
        <f t="shared" si="168"/>
        <v>21.333333333333332</v>
      </c>
    </row>
    <row r="845" spans="1:17" ht="16.5">
      <c r="A845" s="436"/>
      <c r="B845" s="124" t="s">
        <v>274</v>
      </c>
      <c r="C845" s="125"/>
      <c r="D845" s="126" t="str">
        <f t="shared" si="164"/>
        <v>Pieza de 2inX4inX2_Pies</v>
      </c>
      <c r="E845" s="127" t="s">
        <v>137</v>
      </c>
      <c r="F845" s="128">
        <v>4</v>
      </c>
      <c r="G845" s="124"/>
      <c r="H845" s="129">
        <v>1.5</v>
      </c>
      <c r="I845" s="129">
        <v>3.5</v>
      </c>
      <c r="J845" s="129">
        <v>12.85</v>
      </c>
      <c r="K845" s="129">
        <f t="shared" si="165"/>
        <v>24</v>
      </c>
      <c r="L845" s="130">
        <f t="shared" si="166"/>
        <v>2</v>
      </c>
      <c r="M845" s="129">
        <v>2</v>
      </c>
      <c r="N845" s="129">
        <v>4</v>
      </c>
      <c r="O845" s="124"/>
      <c r="P845" s="130">
        <f t="shared" si="167"/>
        <v>2</v>
      </c>
      <c r="Q845" s="131">
        <f t="shared" si="168"/>
        <v>5.333333333333333</v>
      </c>
    </row>
    <row r="846" spans="1:17" ht="16.5">
      <c r="A846" s="436"/>
      <c r="B846" s="124" t="s">
        <v>275</v>
      </c>
      <c r="C846" s="125"/>
      <c r="D846" s="126" t="str">
        <f t="shared" si="164"/>
        <v>Pieza de 2inX4inX1_Pies</v>
      </c>
      <c r="E846" s="127" t="s">
        <v>137</v>
      </c>
      <c r="F846" s="128">
        <v>4</v>
      </c>
      <c r="G846" s="124"/>
      <c r="H846" s="129">
        <v>1.5</v>
      </c>
      <c r="I846" s="129">
        <v>3.5</v>
      </c>
      <c r="J846" s="129">
        <v>10.14</v>
      </c>
      <c r="K846" s="129">
        <f t="shared" si="165"/>
        <v>12</v>
      </c>
      <c r="L846" s="130">
        <f t="shared" si="166"/>
        <v>1</v>
      </c>
      <c r="M846" s="129">
        <v>2</v>
      </c>
      <c r="N846" s="129">
        <v>4</v>
      </c>
      <c r="O846" s="124"/>
      <c r="P846" s="130">
        <f t="shared" si="167"/>
        <v>1</v>
      </c>
      <c r="Q846" s="131">
        <f t="shared" si="168"/>
        <v>2.6666666666666665</v>
      </c>
    </row>
    <row r="847" spans="1:17" ht="16.5">
      <c r="A847" s="436"/>
      <c r="B847" s="124" t="s">
        <v>287</v>
      </c>
      <c r="C847" s="125"/>
      <c r="D847" s="126" t="str">
        <f t="shared" si="164"/>
        <v>Pieza de 2inX4inX13_Pies</v>
      </c>
      <c r="E847" s="127" t="s">
        <v>137</v>
      </c>
      <c r="F847" s="128">
        <v>1</v>
      </c>
      <c r="G847" s="124"/>
      <c r="H847" s="129">
        <v>1.5</v>
      </c>
      <c r="I847" s="129">
        <v>3.5</v>
      </c>
      <c r="J847" s="129">
        <v>153</v>
      </c>
      <c r="K847" s="129">
        <f t="shared" si="165"/>
        <v>156</v>
      </c>
      <c r="L847" s="130">
        <f t="shared" si="166"/>
        <v>13</v>
      </c>
      <c r="M847" s="129">
        <v>2</v>
      </c>
      <c r="N847" s="129">
        <v>4</v>
      </c>
      <c r="O847" s="124"/>
      <c r="P847" s="130">
        <f t="shared" si="167"/>
        <v>13</v>
      </c>
      <c r="Q847" s="131">
        <f t="shared" si="168"/>
        <v>8.6666666666666661</v>
      </c>
    </row>
    <row r="848" spans="1:17" ht="17.25" thickBot="1">
      <c r="A848" s="437"/>
      <c r="B848" s="133" t="s">
        <v>288</v>
      </c>
      <c r="C848" s="134"/>
      <c r="D848" s="135" t="str">
        <f t="shared" si="164"/>
        <v>Pieza de 2inX4inX2_Pies</v>
      </c>
      <c r="E848" s="136" t="s">
        <v>137</v>
      </c>
      <c r="F848" s="137">
        <v>8</v>
      </c>
      <c r="G848" s="133"/>
      <c r="H848" s="138">
        <v>1.5</v>
      </c>
      <c r="I848" s="138">
        <v>3.5</v>
      </c>
      <c r="J848" s="138">
        <v>17.100000000000001</v>
      </c>
      <c r="K848" s="138">
        <f t="shared" si="165"/>
        <v>24</v>
      </c>
      <c r="L848" s="139">
        <f t="shared" si="166"/>
        <v>2</v>
      </c>
      <c r="M848" s="138">
        <v>2</v>
      </c>
      <c r="N848" s="138">
        <v>4</v>
      </c>
      <c r="O848" s="133"/>
      <c r="P848" s="139">
        <f t="shared" si="167"/>
        <v>2</v>
      </c>
      <c r="Q848" s="140">
        <f t="shared" si="168"/>
        <v>10.666666666666666</v>
      </c>
    </row>
    <row r="849" spans="1:17" ht="16.5">
      <c r="A849" s="435" t="s">
        <v>33</v>
      </c>
      <c r="B849" s="116" t="s">
        <v>267</v>
      </c>
      <c r="C849" s="117"/>
      <c r="D849" s="118" t="str">
        <f t="shared" si="164"/>
        <v>Pieza de 2inX4inX11_Pies</v>
      </c>
      <c r="E849" s="119" t="s">
        <v>137</v>
      </c>
      <c r="F849" s="120">
        <v>1</v>
      </c>
      <c r="G849" s="116"/>
      <c r="H849" s="121">
        <v>1.5</v>
      </c>
      <c r="I849" s="121">
        <v>3.5</v>
      </c>
      <c r="J849" s="121">
        <v>121.7</v>
      </c>
      <c r="K849" s="121">
        <f t="shared" si="165"/>
        <v>132</v>
      </c>
      <c r="L849" s="122">
        <f t="shared" si="166"/>
        <v>11</v>
      </c>
      <c r="M849" s="121">
        <v>2</v>
      </c>
      <c r="N849" s="121">
        <v>4</v>
      </c>
      <c r="O849" s="116"/>
      <c r="P849" s="122">
        <f t="shared" si="167"/>
        <v>11</v>
      </c>
      <c r="Q849" s="123">
        <f t="shared" si="168"/>
        <v>7.333333333333333</v>
      </c>
    </row>
    <row r="850" spans="1:17" ht="16.5">
      <c r="A850" s="436"/>
      <c r="B850" s="124" t="s">
        <v>268</v>
      </c>
      <c r="C850" s="125"/>
      <c r="D850" s="126" t="str">
        <f t="shared" si="164"/>
        <v>Pieza de 2inX6inX12_Pies</v>
      </c>
      <c r="E850" s="127" t="s">
        <v>137</v>
      </c>
      <c r="F850" s="128">
        <v>2</v>
      </c>
      <c r="G850" s="124"/>
      <c r="H850" s="129">
        <v>1.5</v>
      </c>
      <c r="I850" s="129">
        <v>5.5</v>
      </c>
      <c r="J850" s="129">
        <v>134</v>
      </c>
      <c r="K850" s="129">
        <f t="shared" si="165"/>
        <v>144</v>
      </c>
      <c r="L850" s="130">
        <f t="shared" si="166"/>
        <v>12</v>
      </c>
      <c r="M850" s="129">
        <v>2</v>
      </c>
      <c r="N850" s="129">
        <v>6</v>
      </c>
      <c r="O850" s="124"/>
      <c r="P850" s="130">
        <f t="shared" si="167"/>
        <v>12</v>
      </c>
      <c r="Q850" s="131">
        <f t="shared" si="168"/>
        <v>24</v>
      </c>
    </row>
    <row r="851" spans="1:17" ht="16.5">
      <c r="A851" s="436"/>
      <c r="B851" s="124" t="s">
        <v>289</v>
      </c>
      <c r="C851" s="125"/>
      <c r="D851" s="126" t="str">
        <f t="shared" si="164"/>
        <v>Pieza de 2inX4inX8_Pies</v>
      </c>
      <c r="E851" s="127" t="s">
        <v>137</v>
      </c>
      <c r="F851" s="128">
        <v>4</v>
      </c>
      <c r="G851" s="124"/>
      <c r="H851" s="129">
        <v>1.5</v>
      </c>
      <c r="I851" s="129">
        <v>3.5</v>
      </c>
      <c r="J851" s="129">
        <v>96</v>
      </c>
      <c r="K851" s="129">
        <f t="shared" si="165"/>
        <v>96</v>
      </c>
      <c r="L851" s="130">
        <f t="shared" si="166"/>
        <v>8</v>
      </c>
      <c r="M851" s="129">
        <v>2</v>
      </c>
      <c r="N851" s="129">
        <v>4</v>
      </c>
      <c r="O851" s="124"/>
      <c r="P851" s="130">
        <f t="shared" si="167"/>
        <v>8</v>
      </c>
      <c r="Q851" s="131">
        <f t="shared" si="168"/>
        <v>21.333333333333332</v>
      </c>
    </row>
    <row r="852" spans="1:17" ht="16.5">
      <c r="A852" s="436"/>
      <c r="B852" s="124" t="s">
        <v>290</v>
      </c>
      <c r="C852" s="125"/>
      <c r="D852" s="126" t="str">
        <f t="shared" si="164"/>
        <v>Pieza de 2inX4inX8_Pies</v>
      </c>
      <c r="E852" s="127" t="s">
        <v>137</v>
      </c>
      <c r="F852" s="128">
        <v>7</v>
      </c>
      <c r="G852" s="124"/>
      <c r="H852" s="129">
        <v>1.5</v>
      </c>
      <c r="I852" s="129">
        <v>3.5</v>
      </c>
      <c r="J852" s="129">
        <v>91.28</v>
      </c>
      <c r="K852" s="129">
        <f t="shared" si="165"/>
        <v>96</v>
      </c>
      <c r="L852" s="130">
        <f t="shared" si="166"/>
        <v>8</v>
      </c>
      <c r="M852" s="129">
        <v>2</v>
      </c>
      <c r="N852" s="129">
        <v>4</v>
      </c>
      <c r="O852" s="124"/>
      <c r="P852" s="130">
        <f t="shared" si="167"/>
        <v>8</v>
      </c>
      <c r="Q852" s="131">
        <f t="shared" si="168"/>
        <v>37.333333333333336</v>
      </c>
    </row>
    <row r="853" spans="1:17" ht="16.5">
      <c r="A853" s="436"/>
      <c r="B853" s="124" t="s">
        <v>291</v>
      </c>
      <c r="C853" s="125"/>
      <c r="D853" s="126" t="str">
        <f t="shared" si="164"/>
        <v>Pieza de 2inX4inX2_Pies</v>
      </c>
      <c r="E853" s="127" t="s">
        <v>137</v>
      </c>
      <c r="F853" s="128">
        <v>8</v>
      </c>
      <c r="G853" s="124"/>
      <c r="H853" s="129">
        <v>1.5</v>
      </c>
      <c r="I853" s="129">
        <v>3.5</v>
      </c>
      <c r="J853" s="129">
        <v>12.07</v>
      </c>
      <c r="K853" s="129">
        <f t="shared" si="165"/>
        <v>24</v>
      </c>
      <c r="L853" s="130">
        <f t="shared" si="166"/>
        <v>2</v>
      </c>
      <c r="M853" s="129">
        <v>2</v>
      </c>
      <c r="N853" s="129">
        <v>4</v>
      </c>
      <c r="O853" s="124"/>
      <c r="P853" s="130">
        <f t="shared" si="167"/>
        <v>2</v>
      </c>
      <c r="Q853" s="131">
        <f t="shared" si="168"/>
        <v>10.666666666666666</v>
      </c>
    </row>
    <row r="854" spans="1:17" ht="16.5">
      <c r="A854" s="436"/>
      <c r="B854" s="124" t="s">
        <v>292</v>
      </c>
      <c r="C854" s="125"/>
      <c r="D854" s="126" t="str">
        <f t="shared" si="164"/>
        <v>Pieza de 2inX4inX2_Pies</v>
      </c>
      <c r="E854" s="127" t="s">
        <v>137</v>
      </c>
      <c r="F854" s="128">
        <v>24</v>
      </c>
      <c r="G854" s="124"/>
      <c r="H854" s="129">
        <v>1.5</v>
      </c>
      <c r="I854" s="129">
        <v>3.5</v>
      </c>
      <c r="J854" s="129">
        <v>14.43</v>
      </c>
      <c r="K854" s="129">
        <f t="shared" si="165"/>
        <v>24</v>
      </c>
      <c r="L854" s="130">
        <f t="shared" si="166"/>
        <v>2</v>
      </c>
      <c r="M854" s="129">
        <v>2</v>
      </c>
      <c r="N854" s="129">
        <v>4</v>
      </c>
      <c r="O854" s="124"/>
      <c r="P854" s="130">
        <f t="shared" si="167"/>
        <v>2</v>
      </c>
      <c r="Q854" s="131">
        <f t="shared" si="168"/>
        <v>32</v>
      </c>
    </row>
    <row r="855" spans="1:17" ht="16.5">
      <c r="A855" s="436"/>
      <c r="B855" s="124" t="s">
        <v>293</v>
      </c>
      <c r="C855" s="125"/>
      <c r="D855" s="126" t="str">
        <f t="shared" si="164"/>
        <v>Pieza de 2inX4inX11_Pies</v>
      </c>
      <c r="E855" s="127" t="s">
        <v>137</v>
      </c>
      <c r="F855" s="128">
        <v>1</v>
      </c>
      <c r="G855" s="124"/>
      <c r="H855" s="129">
        <v>1.5</v>
      </c>
      <c r="I855" s="129">
        <v>3.5</v>
      </c>
      <c r="J855" s="129">
        <v>124.5</v>
      </c>
      <c r="K855" s="129">
        <f t="shared" si="165"/>
        <v>132</v>
      </c>
      <c r="L855" s="130">
        <f t="shared" si="166"/>
        <v>11</v>
      </c>
      <c r="M855" s="129">
        <v>2</v>
      </c>
      <c r="N855" s="129">
        <v>4</v>
      </c>
      <c r="O855" s="124"/>
      <c r="P855" s="130">
        <f t="shared" si="167"/>
        <v>11</v>
      </c>
      <c r="Q855" s="131">
        <f t="shared" si="168"/>
        <v>7.333333333333333</v>
      </c>
    </row>
    <row r="856" spans="1:17" ht="16.5">
      <c r="A856" s="436"/>
      <c r="B856" s="124" t="s">
        <v>294</v>
      </c>
      <c r="C856" s="125"/>
      <c r="D856" s="126" t="str">
        <f t="shared" si="164"/>
        <v>Pieza de 2inX4inX2_Pies</v>
      </c>
      <c r="E856" s="127" t="s">
        <v>137</v>
      </c>
      <c r="F856" s="128">
        <v>2</v>
      </c>
      <c r="G856" s="124"/>
      <c r="H856" s="129">
        <v>1.5</v>
      </c>
      <c r="I856" s="129">
        <v>3.5</v>
      </c>
      <c r="J856" s="129">
        <v>17.100000000000001</v>
      </c>
      <c r="K856" s="129">
        <f t="shared" si="165"/>
        <v>24</v>
      </c>
      <c r="L856" s="130">
        <f t="shared" si="166"/>
        <v>2</v>
      </c>
      <c r="M856" s="129">
        <v>2</v>
      </c>
      <c r="N856" s="129">
        <v>4</v>
      </c>
      <c r="O856" s="124"/>
      <c r="P856" s="130">
        <f t="shared" si="167"/>
        <v>2</v>
      </c>
      <c r="Q856" s="131">
        <f t="shared" si="168"/>
        <v>2.6666666666666665</v>
      </c>
    </row>
    <row r="857" spans="1:17" ht="16.5">
      <c r="A857" s="436"/>
      <c r="B857" s="124" t="s">
        <v>295</v>
      </c>
      <c r="C857" s="125"/>
      <c r="D857" s="126" t="str">
        <f t="shared" si="164"/>
        <v>Pieza de 2inX4inX2_Pies</v>
      </c>
      <c r="E857" s="127" t="s">
        <v>137</v>
      </c>
      <c r="F857" s="128">
        <v>1</v>
      </c>
      <c r="G857" s="124"/>
      <c r="H857" s="129">
        <v>1.5</v>
      </c>
      <c r="I857" s="129">
        <v>3.5</v>
      </c>
      <c r="J857" s="129">
        <v>12.57</v>
      </c>
      <c r="K857" s="129">
        <f t="shared" si="165"/>
        <v>24</v>
      </c>
      <c r="L857" s="130">
        <f t="shared" si="166"/>
        <v>2</v>
      </c>
      <c r="M857" s="129">
        <v>2</v>
      </c>
      <c r="N857" s="129">
        <v>4</v>
      </c>
      <c r="O857" s="124"/>
      <c r="P857" s="130">
        <f t="shared" si="167"/>
        <v>2</v>
      </c>
      <c r="Q857" s="131">
        <f t="shared" si="168"/>
        <v>1.3333333333333333</v>
      </c>
    </row>
    <row r="858" spans="1:17" ht="16.5">
      <c r="A858" s="436"/>
      <c r="B858" s="124" t="s">
        <v>296</v>
      </c>
      <c r="C858" s="125"/>
      <c r="D858" s="126" t="str">
        <f t="shared" si="164"/>
        <v>Pieza de 2inX4inX1_Pies</v>
      </c>
      <c r="E858" s="127" t="s">
        <v>137</v>
      </c>
      <c r="F858" s="128">
        <v>1</v>
      </c>
      <c r="G858" s="124"/>
      <c r="H858" s="129">
        <v>1.5</v>
      </c>
      <c r="I858" s="129">
        <v>3.5</v>
      </c>
      <c r="J858" s="129">
        <v>7.6</v>
      </c>
      <c r="K858" s="129">
        <f t="shared" si="165"/>
        <v>12</v>
      </c>
      <c r="L858" s="130">
        <f t="shared" si="166"/>
        <v>1</v>
      </c>
      <c r="M858" s="129">
        <v>2</v>
      </c>
      <c r="N858" s="129">
        <v>4</v>
      </c>
      <c r="O858" s="124"/>
      <c r="P858" s="130">
        <f t="shared" si="167"/>
        <v>1</v>
      </c>
      <c r="Q858" s="131">
        <f t="shared" si="168"/>
        <v>0.66666666666666663</v>
      </c>
    </row>
    <row r="859" spans="1:17" ht="17.25" thickBot="1">
      <c r="A859" s="437"/>
      <c r="B859" s="133" t="s">
        <v>297</v>
      </c>
      <c r="C859" s="134"/>
      <c r="D859" s="135" t="str">
        <f t="shared" si="164"/>
        <v>Pieza de 2inX4inX1_Pies</v>
      </c>
      <c r="E859" s="136" t="s">
        <v>137</v>
      </c>
      <c r="F859" s="137">
        <v>1</v>
      </c>
      <c r="G859" s="133"/>
      <c r="H859" s="138">
        <v>1.5</v>
      </c>
      <c r="I859" s="138">
        <v>3.5</v>
      </c>
      <c r="J859" s="138">
        <v>2.7</v>
      </c>
      <c r="K859" s="138">
        <f t="shared" si="165"/>
        <v>12</v>
      </c>
      <c r="L859" s="139">
        <f t="shared" si="166"/>
        <v>1</v>
      </c>
      <c r="M859" s="138">
        <v>2</v>
      </c>
      <c r="N859" s="138">
        <v>4</v>
      </c>
      <c r="O859" s="133"/>
      <c r="P859" s="139">
        <f t="shared" si="167"/>
        <v>1</v>
      </c>
      <c r="Q859" s="140">
        <f t="shared" si="168"/>
        <v>0.66666666666666663</v>
      </c>
    </row>
    <row r="860" spans="1:17" ht="16.5">
      <c r="A860" s="435" t="s">
        <v>34</v>
      </c>
      <c r="B860" s="116" t="s">
        <v>267</v>
      </c>
      <c r="C860" s="117"/>
      <c r="D860" s="118" t="str">
        <f t="shared" si="164"/>
        <v>Pieza de 2inX4inX11_Pies</v>
      </c>
      <c r="E860" s="119" t="s">
        <v>137</v>
      </c>
      <c r="F860" s="120">
        <v>1</v>
      </c>
      <c r="G860" s="116"/>
      <c r="H860" s="121">
        <v>1.5</v>
      </c>
      <c r="I860" s="121">
        <v>3.5</v>
      </c>
      <c r="J860" s="121">
        <v>121.7</v>
      </c>
      <c r="K860" s="121">
        <f t="shared" si="165"/>
        <v>132</v>
      </c>
      <c r="L860" s="122">
        <f t="shared" si="166"/>
        <v>11</v>
      </c>
      <c r="M860" s="121">
        <v>2</v>
      </c>
      <c r="N860" s="121">
        <v>4</v>
      </c>
      <c r="O860" s="116"/>
      <c r="P860" s="122">
        <f t="shared" si="167"/>
        <v>11</v>
      </c>
      <c r="Q860" s="123">
        <f t="shared" si="168"/>
        <v>7.333333333333333</v>
      </c>
    </row>
    <row r="861" spans="1:17" ht="16.5">
      <c r="A861" s="436"/>
      <c r="B861" s="124" t="s">
        <v>268</v>
      </c>
      <c r="C861" s="125"/>
      <c r="D861" s="126" t="str">
        <f t="shared" si="164"/>
        <v>Pieza de 2inX6inX12_Pies</v>
      </c>
      <c r="E861" s="127" t="s">
        <v>137</v>
      </c>
      <c r="F861" s="128">
        <v>2</v>
      </c>
      <c r="G861" s="124"/>
      <c r="H861" s="129">
        <v>1.5</v>
      </c>
      <c r="I861" s="129">
        <v>5.5</v>
      </c>
      <c r="J861" s="129">
        <v>134</v>
      </c>
      <c r="K861" s="129">
        <f t="shared" si="165"/>
        <v>144</v>
      </c>
      <c r="L861" s="130">
        <f t="shared" si="166"/>
        <v>12</v>
      </c>
      <c r="M861" s="129">
        <v>2</v>
      </c>
      <c r="N861" s="129">
        <v>6</v>
      </c>
      <c r="O861" s="124"/>
      <c r="P861" s="130">
        <f t="shared" si="167"/>
        <v>12</v>
      </c>
      <c r="Q861" s="131">
        <f t="shared" si="168"/>
        <v>24</v>
      </c>
    </row>
    <row r="862" spans="1:17" ht="16.5">
      <c r="A862" s="436"/>
      <c r="B862" s="124" t="s">
        <v>298</v>
      </c>
      <c r="C862" s="125"/>
      <c r="D862" s="126" t="str">
        <f t="shared" si="164"/>
        <v>Pieza de 2inX4inX8_Pies</v>
      </c>
      <c r="E862" s="127" t="s">
        <v>137</v>
      </c>
      <c r="F862" s="128">
        <v>4</v>
      </c>
      <c r="G862" s="124"/>
      <c r="H862" s="129">
        <v>1.5</v>
      </c>
      <c r="I862" s="129">
        <v>3.5</v>
      </c>
      <c r="J862" s="129">
        <v>96</v>
      </c>
      <c r="K862" s="129">
        <f t="shared" si="165"/>
        <v>96</v>
      </c>
      <c r="L862" s="130">
        <f t="shared" si="166"/>
        <v>8</v>
      </c>
      <c r="M862" s="129">
        <v>2</v>
      </c>
      <c r="N862" s="129">
        <v>4</v>
      </c>
      <c r="O862" s="124"/>
      <c r="P862" s="130">
        <f t="shared" si="167"/>
        <v>8</v>
      </c>
      <c r="Q862" s="131">
        <f t="shared" si="168"/>
        <v>21.333333333333332</v>
      </c>
    </row>
    <row r="863" spans="1:17" ht="16.5">
      <c r="A863" s="436"/>
      <c r="B863" s="124" t="s">
        <v>299</v>
      </c>
      <c r="C863" s="125"/>
      <c r="D863" s="126" t="str">
        <f t="shared" si="164"/>
        <v>Pieza de 2inX4inX8_Pies</v>
      </c>
      <c r="E863" s="127" t="s">
        <v>137</v>
      </c>
      <c r="F863" s="128">
        <v>2</v>
      </c>
      <c r="G863" s="124"/>
      <c r="H863" s="129">
        <v>1.5</v>
      </c>
      <c r="I863" s="129">
        <v>3.5</v>
      </c>
      <c r="J863" s="129">
        <v>91.28</v>
      </c>
      <c r="K863" s="129">
        <f t="shared" si="165"/>
        <v>96</v>
      </c>
      <c r="L863" s="130">
        <f t="shared" si="166"/>
        <v>8</v>
      </c>
      <c r="M863" s="129">
        <v>2</v>
      </c>
      <c r="N863" s="129">
        <v>4</v>
      </c>
      <c r="O863" s="124"/>
      <c r="P863" s="130">
        <f t="shared" si="167"/>
        <v>8</v>
      </c>
      <c r="Q863" s="131">
        <f t="shared" si="168"/>
        <v>10.666666666666666</v>
      </c>
    </row>
    <row r="864" spans="1:17" ht="16.5">
      <c r="A864" s="436"/>
      <c r="B864" s="124" t="s">
        <v>270</v>
      </c>
      <c r="C864" s="125"/>
      <c r="D864" s="126" t="str">
        <f t="shared" si="164"/>
        <v>Pieza de 2inX4inX2_Pies</v>
      </c>
      <c r="E864" s="127" t="s">
        <v>137</v>
      </c>
      <c r="F864" s="128">
        <v>4</v>
      </c>
      <c r="G864" s="124"/>
      <c r="H864" s="129">
        <v>1.5</v>
      </c>
      <c r="I864" s="129">
        <v>3.5</v>
      </c>
      <c r="J864" s="129">
        <v>12.06</v>
      </c>
      <c r="K864" s="129">
        <f t="shared" si="165"/>
        <v>24</v>
      </c>
      <c r="L864" s="130">
        <f t="shared" si="166"/>
        <v>2</v>
      </c>
      <c r="M864" s="129">
        <v>2</v>
      </c>
      <c r="N864" s="129">
        <v>4</v>
      </c>
      <c r="O864" s="124"/>
      <c r="P864" s="130">
        <f t="shared" si="167"/>
        <v>2</v>
      </c>
      <c r="Q864" s="131">
        <f t="shared" si="168"/>
        <v>5.333333333333333</v>
      </c>
    </row>
    <row r="865" spans="1:17" ht="16.5">
      <c r="A865" s="436"/>
      <c r="B865" s="124" t="s">
        <v>271</v>
      </c>
      <c r="C865" s="125"/>
      <c r="D865" s="126" t="str">
        <f t="shared" si="164"/>
        <v>Pieza de 2inX4inX2_Pies</v>
      </c>
      <c r="E865" s="127" t="s">
        <v>137</v>
      </c>
      <c r="F865" s="128">
        <v>4</v>
      </c>
      <c r="G865" s="124"/>
      <c r="H865" s="129">
        <v>1.5</v>
      </c>
      <c r="I865" s="129">
        <v>3.5</v>
      </c>
      <c r="J865" s="129">
        <v>12.85</v>
      </c>
      <c r="K865" s="129">
        <f t="shared" si="165"/>
        <v>24</v>
      </c>
      <c r="L865" s="130">
        <f t="shared" si="166"/>
        <v>2</v>
      </c>
      <c r="M865" s="129">
        <v>2</v>
      </c>
      <c r="N865" s="129">
        <v>4</v>
      </c>
      <c r="O865" s="124"/>
      <c r="P865" s="130">
        <f t="shared" si="167"/>
        <v>2</v>
      </c>
      <c r="Q865" s="131">
        <f t="shared" si="168"/>
        <v>5.333333333333333</v>
      </c>
    </row>
    <row r="866" spans="1:17" ht="16.5">
      <c r="A866" s="436"/>
      <c r="B866" s="124" t="s">
        <v>300</v>
      </c>
      <c r="C866" s="125"/>
      <c r="D866" s="126" t="str">
        <f t="shared" si="164"/>
        <v>Pieza de 2inX4inX8_Pies</v>
      </c>
      <c r="E866" s="127" t="s">
        <v>137</v>
      </c>
      <c r="F866" s="128">
        <v>2</v>
      </c>
      <c r="G866" s="124"/>
      <c r="H866" s="129">
        <v>1.5</v>
      </c>
      <c r="I866" s="129">
        <v>3.5</v>
      </c>
      <c r="J866" s="129">
        <v>91.28</v>
      </c>
      <c r="K866" s="129">
        <f t="shared" si="165"/>
        <v>96</v>
      </c>
      <c r="L866" s="130">
        <f t="shared" si="166"/>
        <v>8</v>
      </c>
      <c r="M866" s="129">
        <v>2</v>
      </c>
      <c r="N866" s="129">
        <v>4</v>
      </c>
      <c r="O866" s="124"/>
      <c r="P866" s="130">
        <f t="shared" si="167"/>
        <v>8</v>
      </c>
      <c r="Q866" s="131">
        <f t="shared" si="168"/>
        <v>10.666666666666666</v>
      </c>
    </row>
    <row r="867" spans="1:17" ht="16.5">
      <c r="A867" s="436"/>
      <c r="B867" s="124" t="s">
        <v>301</v>
      </c>
      <c r="C867" s="125"/>
      <c r="D867" s="126" t="str">
        <f t="shared" si="164"/>
        <v>Pieza de 2inX4inX4_Pies</v>
      </c>
      <c r="E867" s="127" t="s">
        <v>137</v>
      </c>
      <c r="F867" s="128">
        <v>3</v>
      </c>
      <c r="G867" s="124"/>
      <c r="H867" s="129">
        <v>1.5</v>
      </c>
      <c r="I867" s="129">
        <v>3.5</v>
      </c>
      <c r="J867" s="129">
        <v>44.1</v>
      </c>
      <c r="K867" s="129">
        <f t="shared" si="165"/>
        <v>48</v>
      </c>
      <c r="L867" s="130">
        <f t="shared" si="166"/>
        <v>4</v>
      </c>
      <c r="M867" s="129">
        <v>2</v>
      </c>
      <c r="N867" s="129">
        <v>4</v>
      </c>
      <c r="O867" s="124"/>
      <c r="P867" s="130">
        <f t="shared" si="167"/>
        <v>4</v>
      </c>
      <c r="Q867" s="131">
        <f t="shared" si="168"/>
        <v>8</v>
      </c>
    </row>
    <row r="868" spans="1:17" ht="16.5">
      <c r="A868" s="436"/>
      <c r="B868" s="124" t="s">
        <v>302</v>
      </c>
      <c r="C868" s="125"/>
      <c r="D868" s="126" t="str">
        <f t="shared" si="164"/>
        <v>Pieza de 2inX4inX2_Pies</v>
      </c>
      <c r="E868" s="127" t="s">
        <v>137</v>
      </c>
      <c r="F868" s="128">
        <v>8</v>
      </c>
      <c r="G868" s="124"/>
      <c r="H868" s="129">
        <v>1.5</v>
      </c>
      <c r="I868" s="129">
        <v>3.5</v>
      </c>
      <c r="J868" s="129">
        <v>14.43</v>
      </c>
      <c r="K868" s="129">
        <f t="shared" si="165"/>
        <v>24</v>
      </c>
      <c r="L868" s="130">
        <f t="shared" si="166"/>
        <v>2</v>
      </c>
      <c r="M868" s="129">
        <v>2</v>
      </c>
      <c r="N868" s="129">
        <v>4</v>
      </c>
      <c r="O868" s="124"/>
      <c r="P868" s="130">
        <f t="shared" si="167"/>
        <v>2</v>
      </c>
      <c r="Q868" s="131">
        <f t="shared" si="168"/>
        <v>10.666666666666666</v>
      </c>
    </row>
    <row r="869" spans="1:17" ht="16.5">
      <c r="A869" s="436"/>
      <c r="B869" s="124" t="s">
        <v>303</v>
      </c>
      <c r="C869" s="125"/>
      <c r="D869" s="126" t="str">
        <f t="shared" si="164"/>
        <v>Pieza de 2inX4inX6_Pies</v>
      </c>
      <c r="E869" s="127" t="s">
        <v>137</v>
      </c>
      <c r="F869" s="128">
        <v>2</v>
      </c>
      <c r="G869" s="124"/>
      <c r="H869" s="129">
        <v>1.5</v>
      </c>
      <c r="I869" s="129">
        <v>3.5</v>
      </c>
      <c r="J869" s="129">
        <v>62.43</v>
      </c>
      <c r="K869" s="129">
        <f t="shared" si="165"/>
        <v>72</v>
      </c>
      <c r="L869" s="130">
        <f t="shared" si="166"/>
        <v>6</v>
      </c>
      <c r="M869" s="129">
        <v>2</v>
      </c>
      <c r="N869" s="129">
        <v>4</v>
      </c>
      <c r="O869" s="124"/>
      <c r="P869" s="130">
        <f t="shared" si="167"/>
        <v>6</v>
      </c>
      <c r="Q869" s="131">
        <f t="shared" si="168"/>
        <v>8</v>
      </c>
    </row>
    <row r="870" spans="1:17" ht="16.5">
      <c r="A870" s="436"/>
      <c r="B870" s="124" t="s">
        <v>304</v>
      </c>
      <c r="C870" s="125"/>
      <c r="D870" s="126" t="str">
        <f t="shared" si="164"/>
        <v>Pieza de 2inX4inX8_Pies</v>
      </c>
      <c r="E870" s="127" t="s">
        <v>137</v>
      </c>
      <c r="F870" s="128">
        <v>2</v>
      </c>
      <c r="G870" s="124"/>
      <c r="H870" s="129">
        <v>1.5</v>
      </c>
      <c r="I870" s="129">
        <v>3.5</v>
      </c>
      <c r="J870" s="129">
        <v>91.28</v>
      </c>
      <c r="K870" s="129">
        <f t="shared" si="165"/>
        <v>96</v>
      </c>
      <c r="L870" s="130">
        <f t="shared" si="166"/>
        <v>8</v>
      </c>
      <c r="M870" s="129">
        <v>2</v>
      </c>
      <c r="N870" s="129">
        <v>4</v>
      </c>
      <c r="O870" s="124"/>
      <c r="P870" s="130">
        <f t="shared" si="167"/>
        <v>8</v>
      </c>
      <c r="Q870" s="131">
        <f t="shared" si="168"/>
        <v>10.666666666666666</v>
      </c>
    </row>
    <row r="871" spans="1:17" ht="16.5">
      <c r="A871" s="436"/>
      <c r="B871" s="124" t="s">
        <v>305</v>
      </c>
      <c r="C871" s="125"/>
      <c r="D871" s="126" t="str">
        <f t="shared" si="164"/>
        <v>Pieza de 2inX4inX2_Pies</v>
      </c>
      <c r="E871" s="127" t="s">
        <v>137</v>
      </c>
      <c r="F871" s="128">
        <v>4</v>
      </c>
      <c r="G871" s="124"/>
      <c r="H871" s="129">
        <v>1.5</v>
      </c>
      <c r="I871" s="129">
        <v>3.5</v>
      </c>
      <c r="J871" s="129">
        <v>12.85</v>
      </c>
      <c r="K871" s="129">
        <f t="shared" si="165"/>
        <v>24</v>
      </c>
      <c r="L871" s="130">
        <f t="shared" si="166"/>
        <v>2</v>
      </c>
      <c r="M871" s="129">
        <v>2</v>
      </c>
      <c r="N871" s="129">
        <v>4</v>
      </c>
      <c r="O871" s="124"/>
      <c r="P871" s="130">
        <f t="shared" si="167"/>
        <v>2</v>
      </c>
      <c r="Q871" s="131">
        <f t="shared" si="168"/>
        <v>5.333333333333333</v>
      </c>
    </row>
    <row r="872" spans="1:17" ht="16.5">
      <c r="A872" s="436"/>
      <c r="B872" s="124" t="s">
        <v>306</v>
      </c>
      <c r="C872" s="125"/>
      <c r="D872" s="126" t="str">
        <f t="shared" si="164"/>
        <v>Pieza de 2inX4inX2_Pies</v>
      </c>
      <c r="E872" s="127" t="s">
        <v>137</v>
      </c>
      <c r="F872" s="128">
        <v>4</v>
      </c>
      <c r="G872" s="124"/>
      <c r="H872" s="129">
        <v>1.5</v>
      </c>
      <c r="I872" s="129">
        <v>3.5</v>
      </c>
      <c r="J872" s="129">
        <v>12.1</v>
      </c>
      <c r="K872" s="129">
        <f t="shared" si="165"/>
        <v>24</v>
      </c>
      <c r="L872" s="130">
        <f t="shared" si="166"/>
        <v>2</v>
      </c>
      <c r="M872" s="129">
        <v>2</v>
      </c>
      <c r="N872" s="129">
        <v>4</v>
      </c>
      <c r="O872" s="124"/>
      <c r="P872" s="130">
        <f t="shared" si="167"/>
        <v>2</v>
      </c>
      <c r="Q872" s="131">
        <f t="shared" si="168"/>
        <v>5.333333333333333</v>
      </c>
    </row>
    <row r="873" spans="1:17" ht="16.5">
      <c r="A873" s="436"/>
      <c r="B873" s="124" t="s">
        <v>293</v>
      </c>
      <c r="C873" s="125"/>
      <c r="D873" s="126" t="str">
        <f t="shared" si="164"/>
        <v>Pieza de 2inX4inX11_Pies</v>
      </c>
      <c r="E873" s="127" t="s">
        <v>137</v>
      </c>
      <c r="F873" s="128">
        <v>1</v>
      </c>
      <c r="G873" s="124"/>
      <c r="H873" s="129">
        <v>1.5</v>
      </c>
      <c r="I873" s="129">
        <v>3.5</v>
      </c>
      <c r="J873" s="129">
        <v>124.5</v>
      </c>
      <c r="K873" s="129">
        <f t="shared" si="165"/>
        <v>132</v>
      </c>
      <c r="L873" s="130">
        <f t="shared" si="166"/>
        <v>11</v>
      </c>
      <c r="M873" s="129">
        <v>2</v>
      </c>
      <c r="N873" s="129">
        <v>4</v>
      </c>
      <c r="O873" s="124"/>
      <c r="P873" s="130">
        <f t="shared" si="167"/>
        <v>11</v>
      </c>
      <c r="Q873" s="131">
        <f t="shared" si="168"/>
        <v>7.333333333333333</v>
      </c>
    </row>
    <row r="874" spans="1:17" ht="16.5">
      <c r="A874" s="436"/>
      <c r="B874" s="124" t="s">
        <v>294</v>
      </c>
      <c r="C874" s="125"/>
      <c r="D874" s="126" t="str">
        <f t="shared" si="164"/>
        <v>Pieza de 2inX4inX2_Pies</v>
      </c>
      <c r="E874" s="127" t="s">
        <v>137</v>
      </c>
      <c r="F874" s="128">
        <v>2</v>
      </c>
      <c r="G874" s="124"/>
      <c r="H874" s="129">
        <v>1.5</v>
      </c>
      <c r="I874" s="129">
        <v>3.5</v>
      </c>
      <c r="J874" s="129">
        <v>17.100000000000001</v>
      </c>
      <c r="K874" s="129">
        <f t="shared" si="165"/>
        <v>24</v>
      </c>
      <c r="L874" s="130">
        <f t="shared" si="166"/>
        <v>2</v>
      </c>
      <c r="M874" s="129">
        <v>2</v>
      </c>
      <c r="N874" s="129">
        <v>4</v>
      </c>
      <c r="O874" s="124"/>
      <c r="P874" s="130">
        <f t="shared" si="167"/>
        <v>2</v>
      </c>
      <c r="Q874" s="131">
        <f t="shared" si="168"/>
        <v>2.6666666666666665</v>
      </c>
    </row>
    <row r="875" spans="1:17" ht="16.5">
      <c r="A875" s="436"/>
      <c r="B875" s="124" t="s">
        <v>295</v>
      </c>
      <c r="C875" s="125"/>
      <c r="D875" s="126" t="str">
        <f t="shared" si="164"/>
        <v>Pieza de 2inX4inX2_Pies</v>
      </c>
      <c r="E875" s="127" t="s">
        <v>137</v>
      </c>
      <c r="F875" s="128">
        <v>1</v>
      </c>
      <c r="G875" s="124"/>
      <c r="H875" s="129">
        <v>1.5</v>
      </c>
      <c r="I875" s="129">
        <v>3.5</v>
      </c>
      <c r="J875" s="129">
        <v>12.57</v>
      </c>
      <c r="K875" s="129">
        <f t="shared" si="165"/>
        <v>24</v>
      </c>
      <c r="L875" s="130">
        <f t="shared" si="166"/>
        <v>2</v>
      </c>
      <c r="M875" s="129">
        <v>2</v>
      </c>
      <c r="N875" s="129">
        <v>4</v>
      </c>
      <c r="O875" s="124"/>
      <c r="P875" s="130">
        <f t="shared" si="167"/>
        <v>2</v>
      </c>
      <c r="Q875" s="131">
        <f t="shared" si="168"/>
        <v>1.3333333333333333</v>
      </c>
    </row>
    <row r="876" spans="1:17" ht="16.5">
      <c r="A876" s="436"/>
      <c r="B876" s="124" t="s">
        <v>296</v>
      </c>
      <c r="C876" s="125"/>
      <c r="D876" s="126" t="str">
        <f t="shared" si="164"/>
        <v>Pieza de 2inX4inX1_Pies</v>
      </c>
      <c r="E876" s="127" t="s">
        <v>137</v>
      </c>
      <c r="F876" s="128">
        <v>1</v>
      </c>
      <c r="G876" s="124"/>
      <c r="H876" s="129">
        <v>1.5</v>
      </c>
      <c r="I876" s="129">
        <v>3.5</v>
      </c>
      <c r="J876" s="129">
        <v>7.6</v>
      </c>
      <c r="K876" s="129">
        <f t="shared" si="165"/>
        <v>12</v>
      </c>
      <c r="L876" s="130">
        <f t="shared" si="166"/>
        <v>1</v>
      </c>
      <c r="M876" s="129">
        <v>2</v>
      </c>
      <c r="N876" s="129">
        <v>4</v>
      </c>
      <c r="O876" s="124"/>
      <c r="P876" s="130">
        <f t="shared" si="167"/>
        <v>1</v>
      </c>
      <c r="Q876" s="131">
        <f t="shared" si="168"/>
        <v>0.66666666666666663</v>
      </c>
    </row>
    <row r="877" spans="1:17" ht="17.25" thickBot="1">
      <c r="A877" s="437"/>
      <c r="B877" s="133" t="s">
        <v>297</v>
      </c>
      <c r="C877" s="134"/>
      <c r="D877" s="135" t="str">
        <f t="shared" si="164"/>
        <v>Pieza de 2inX4inX1_Pies</v>
      </c>
      <c r="E877" s="136" t="s">
        <v>137</v>
      </c>
      <c r="F877" s="137">
        <v>1</v>
      </c>
      <c r="G877" s="133"/>
      <c r="H877" s="138">
        <v>1.5</v>
      </c>
      <c r="I877" s="138">
        <v>3.5</v>
      </c>
      <c r="J877" s="138">
        <v>2.7</v>
      </c>
      <c r="K877" s="138">
        <f t="shared" si="165"/>
        <v>12</v>
      </c>
      <c r="L877" s="139">
        <f t="shared" si="166"/>
        <v>1</v>
      </c>
      <c r="M877" s="138">
        <v>2</v>
      </c>
      <c r="N877" s="138">
        <v>4</v>
      </c>
      <c r="O877" s="133"/>
      <c r="P877" s="139">
        <f t="shared" si="167"/>
        <v>1</v>
      </c>
      <c r="Q877" s="140">
        <f t="shared" si="168"/>
        <v>0.66666666666666663</v>
      </c>
    </row>
    <row r="878" spans="1:17" ht="16.5" thickBot="1">
      <c r="A878" s="444" t="s">
        <v>376</v>
      </c>
      <c r="B878" s="445"/>
      <c r="C878" s="445"/>
      <c r="D878" s="445"/>
      <c r="E878" s="445"/>
      <c r="F878" s="446"/>
      <c r="G878" s="447"/>
      <c r="H878" s="448"/>
      <c r="I878" s="448"/>
      <c r="J878" s="448"/>
      <c r="K878" s="448"/>
      <c r="L878" s="449"/>
      <c r="M878" s="448"/>
      <c r="N878" s="448"/>
      <c r="O878" s="448"/>
      <c r="P878" s="448"/>
      <c r="Q878" s="115">
        <f>+SUM(Q879:Q889)</f>
        <v>518.5</v>
      </c>
    </row>
    <row r="879" spans="1:17" ht="16.5">
      <c r="A879" s="450">
        <v>1</v>
      </c>
      <c r="B879" s="116" t="s">
        <v>377</v>
      </c>
      <c r="C879" s="117"/>
      <c r="D879" s="118" t="str">
        <f t="shared" ref="D879:D889" si="169">+IF(_xlfn.NUMBERVALUE(O879)=0,CONCATENATE("Pieza de ",M879,"inX",N879,"inX",P879,"_Pies"),CONCATENATE("Rollizo de ",O879,"''ØX",P879,"_Pies"))</f>
        <v>Pieza de 1inX6inX3_Pies</v>
      </c>
      <c r="E879" s="119" t="s">
        <v>309</v>
      </c>
      <c r="F879" s="120">
        <v>63</v>
      </c>
      <c r="G879" s="116"/>
      <c r="H879" s="121">
        <v>0.75</v>
      </c>
      <c r="I879" s="121">
        <v>5.5</v>
      </c>
      <c r="J879" s="121">
        <v>32</v>
      </c>
      <c r="K879" s="121">
        <f t="shared" ref="K879:K889" si="170">+L879*12</f>
        <v>36</v>
      </c>
      <c r="L879" s="122">
        <f t="shared" ref="L879:L889" si="171">ROUNDUP(J879/12,0)</f>
        <v>3</v>
      </c>
      <c r="M879" s="121">
        <v>1</v>
      </c>
      <c r="N879" s="121">
        <v>6</v>
      </c>
      <c r="O879" s="116"/>
      <c r="P879" s="122">
        <f t="shared" ref="P879:P889" si="172">+L879</f>
        <v>3</v>
      </c>
      <c r="Q879" s="123">
        <f t="shared" ref="Q879:Q889" si="173">F879*M879*N879*P879/12</f>
        <v>94.5</v>
      </c>
    </row>
    <row r="880" spans="1:17" ht="16.5">
      <c r="A880" s="451"/>
      <c r="B880" s="124" t="s">
        <v>378</v>
      </c>
      <c r="C880" s="125"/>
      <c r="D880" s="126" t="str">
        <f t="shared" si="169"/>
        <v>Pieza de 1inX6inX3_Pies</v>
      </c>
      <c r="E880" s="127" t="s">
        <v>309</v>
      </c>
      <c r="F880" s="128">
        <v>22</v>
      </c>
      <c r="G880" s="124"/>
      <c r="H880" s="129">
        <v>0.75</v>
      </c>
      <c r="I880" s="129">
        <v>5.5</v>
      </c>
      <c r="J880" s="129">
        <v>32</v>
      </c>
      <c r="K880" s="129">
        <f t="shared" si="170"/>
        <v>36</v>
      </c>
      <c r="L880" s="130">
        <f t="shared" si="171"/>
        <v>3</v>
      </c>
      <c r="M880" s="129">
        <v>1</v>
      </c>
      <c r="N880" s="129">
        <v>6</v>
      </c>
      <c r="O880" s="124"/>
      <c r="P880" s="130">
        <f t="shared" si="172"/>
        <v>3</v>
      </c>
      <c r="Q880" s="131">
        <f t="shared" si="173"/>
        <v>33</v>
      </c>
    </row>
    <row r="881" spans="1:17" ht="17.25" thickBot="1">
      <c r="A881" s="452"/>
      <c r="B881" s="133" t="s">
        <v>379</v>
      </c>
      <c r="C881" s="134"/>
      <c r="D881" s="135" t="str">
        <f t="shared" si="169"/>
        <v>Pieza de 1inX3inX8_Pies</v>
      </c>
      <c r="E881" s="136" t="s">
        <v>309</v>
      </c>
      <c r="F881" s="137">
        <v>6</v>
      </c>
      <c r="G881" s="133"/>
      <c r="H881" s="138">
        <v>0.75</v>
      </c>
      <c r="I881" s="138">
        <v>2.5</v>
      </c>
      <c r="J881" s="138">
        <v>94.49</v>
      </c>
      <c r="K881" s="138">
        <f t="shared" si="170"/>
        <v>96</v>
      </c>
      <c r="L881" s="139">
        <f t="shared" si="171"/>
        <v>8</v>
      </c>
      <c r="M881" s="138">
        <v>1</v>
      </c>
      <c r="N881" s="138">
        <v>3</v>
      </c>
      <c r="O881" s="133"/>
      <c r="P881" s="139">
        <f t="shared" si="172"/>
        <v>8</v>
      </c>
      <c r="Q881" s="140">
        <f t="shared" si="173"/>
        <v>12</v>
      </c>
    </row>
    <row r="882" spans="1:17" ht="16.5">
      <c r="A882" s="450">
        <v>2</v>
      </c>
      <c r="B882" s="116" t="s">
        <v>377</v>
      </c>
      <c r="C882" s="117"/>
      <c r="D882" s="118" t="str">
        <f t="shared" si="169"/>
        <v>Pieza de 1inX6inX3_Pies</v>
      </c>
      <c r="E882" s="119" t="s">
        <v>309</v>
      </c>
      <c r="F882" s="120">
        <v>84</v>
      </c>
      <c r="G882" s="116"/>
      <c r="H882" s="121">
        <v>0.75</v>
      </c>
      <c r="I882" s="121">
        <v>5.5</v>
      </c>
      <c r="J882" s="121">
        <v>32</v>
      </c>
      <c r="K882" s="121">
        <f t="shared" si="170"/>
        <v>36</v>
      </c>
      <c r="L882" s="122">
        <f t="shared" si="171"/>
        <v>3</v>
      </c>
      <c r="M882" s="121">
        <v>1</v>
      </c>
      <c r="N882" s="121">
        <v>6</v>
      </c>
      <c r="O882" s="116"/>
      <c r="P882" s="122">
        <f t="shared" si="172"/>
        <v>3</v>
      </c>
      <c r="Q882" s="123">
        <f t="shared" si="173"/>
        <v>126</v>
      </c>
    </row>
    <row r="883" spans="1:17" ht="17.25" thickBot="1">
      <c r="A883" s="452"/>
      <c r="B883" s="133" t="s">
        <v>379</v>
      </c>
      <c r="C883" s="134"/>
      <c r="D883" s="135" t="str">
        <f t="shared" si="169"/>
        <v>Pieza de 1inX3inX8_Pies</v>
      </c>
      <c r="E883" s="136" t="s">
        <v>309</v>
      </c>
      <c r="F883" s="137">
        <v>6</v>
      </c>
      <c r="G883" s="133"/>
      <c r="H883" s="138">
        <v>0.75</v>
      </c>
      <c r="I883" s="138">
        <v>2.5</v>
      </c>
      <c r="J883" s="138">
        <v>94.49</v>
      </c>
      <c r="K883" s="138">
        <f t="shared" si="170"/>
        <v>96</v>
      </c>
      <c r="L883" s="139">
        <f t="shared" si="171"/>
        <v>8</v>
      </c>
      <c r="M883" s="138">
        <v>1</v>
      </c>
      <c r="N883" s="138">
        <v>3</v>
      </c>
      <c r="O883" s="133"/>
      <c r="P883" s="139">
        <f t="shared" si="172"/>
        <v>8</v>
      </c>
      <c r="Q883" s="140">
        <f t="shared" si="173"/>
        <v>12</v>
      </c>
    </row>
    <row r="884" spans="1:17" ht="16.5">
      <c r="A884" s="450" t="s">
        <v>33</v>
      </c>
      <c r="B884" s="116" t="s">
        <v>377</v>
      </c>
      <c r="C884" s="117"/>
      <c r="D884" s="118" t="str">
        <f t="shared" si="169"/>
        <v>Pieza de 1inX6inX3_Pies</v>
      </c>
      <c r="E884" s="119" t="s">
        <v>309</v>
      </c>
      <c r="F884" s="120">
        <v>84</v>
      </c>
      <c r="G884" s="116"/>
      <c r="H884" s="121">
        <v>0.75</v>
      </c>
      <c r="I884" s="121">
        <v>5.5</v>
      </c>
      <c r="J884" s="121">
        <v>32</v>
      </c>
      <c r="K884" s="121">
        <f t="shared" si="170"/>
        <v>36</v>
      </c>
      <c r="L884" s="122">
        <f t="shared" si="171"/>
        <v>3</v>
      </c>
      <c r="M884" s="121">
        <v>1</v>
      </c>
      <c r="N884" s="121">
        <v>6</v>
      </c>
      <c r="O884" s="116"/>
      <c r="P884" s="122">
        <f t="shared" si="172"/>
        <v>3</v>
      </c>
      <c r="Q884" s="123">
        <f t="shared" si="173"/>
        <v>126</v>
      </c>
    </row>
    <row r="885" spans="1:17" ht="17.25" thickBot="1">
      <c r="A885" s="465"/>
      <c r="B885" s="151" t="s">
        <v>379</v>
      </c>
      <c r="C885" s="152"/>
      <c r="D885" s="153" t="str">
        <f t="shared" si="169"/>
        <v>Pieza de 1inX3inX8_Pies</v>
      </c>
      <c r="E885" s="154" t="s">
        <v>309</v>
      </c>
      <c r="F885" s="155">
        <v>5</v>
      </c>
      <c r="G885" s="151"/>
      <c r="H885" s="156">
        <v>0.75</v>
      </c>
      <c r="I885" s="156">
        <v>2.5</v>
      </c>
      <c r="J885" s="156">
        <v>94.49</v>
      </c>
      <c r="K885" s="156">
        <f t="shared" si="170"/>
        <v>96</v>
      </c>
      <c r="L885" s="157">
        <f t="shared" si="171"/>
        <v>8</v>
      </c>
      <c r="M885" s="156">
        <v>1</v>
      </c>
      <c r="N885" s="156">
        <v>3</v>
      </c>
      <c r="O885" s="151"/>
      <c r="P885" s="157">
        <f t="shared" si="172"/>
        <v>8</v>
      </c>
      <c r="Q885" s="158">
        <f t="shared" si="173"/>
        <v>10</v>
      </c>
    </row>
    <row r="886" spans="1:17" ht="16.5">
      <c r="A886" s="450" t="s">
        <v>34</v>
      </c>
      <c r="B886" s="116" t="s">
        <v>377</v>
      </c>
      <c r="C886" s="117"/>
      <c r="D886" s="118" t="str">
        <f t="shared" si="169"/>
        <v>Pieza de 1inX6inX3_Pies</v>
      </c>
      <c r="E886" s="119" t="s">
        <v>309</v>
      </c>
      <c r="F886" s="120">
        <v>42</v>
      </c>
      <c r="G886" s="116"/>
      <c r="H886" s="121">
        <v>0.75</v>
      </c>
      <c r="I886" s="121">
        <v>5.5</v>
      </c>
      <c r="J886" s="121">
        <v>32</v>
      </c>
      <c r="K886" s="121">
        <f t="shared" si="170"/>
        <v>36</v>
      </c>
      <c r="L886" s="122">
        <f t="shared" si="171"/>
        <v>3</v>
      </c>
      <c r="M886" s="121">
        <v>1</v>
      </c>
      <c r="N886" s="121">
        <v>6</v>
      </c>
      <c r="O886" s="116"/>
      <c r="P886" s="122">
        <f t="shared" si="172"/>
        <v>3</v>
      </c>
      <c r="Q886" s="123">
        <f t="shared" si="173"/>
        <v>63</v>
      </c>
    </row>
    <row r="887" spans="1:17" ht="16.5">
      <c r="A887" s="451"/>
      <c r="B887" s="124" t="s">
        <v>378</v>
      </c>
      <c r="C887" s="125"/>
      <c r="D887" s="126" t="str">
        <f t="shared" si="169"/>
        <v>Pieza de 1inX6inX3_Pies</v>
      </c>
      <c r="E887" s="127" t="s">
        <v>309</v>
      </c>
      <c r="F887" s="128">
        <v>22</v>
      </c>
      <c r="G887" s="124"/>
      <c r="H887" s="129">
        <v>0.75</v>
      </c>
      <c r="I887" s="129">
        <v>5.5</v>
      </c>
      <c r="J887" s="129">
        <v>32</v>
      </c>
      <c r="K887" s="129">
        <f t="shared" si="170"/>
        <v>36</v>
      </c>
      <c r="L887" s="130">
        <f t="shared" si="171"/>
        <v>3</v>
      </c>
      <c r="M887" s="129">
        <v>1</v>
      </c>
      <c r="N887" s="129">
        <v>6</v>
      </c>
      <c r="O887" s="124"/>
      <c r="P887" s="130">
        <f t="shared" si="172"/>
        <v>3</v>
      </c>
      <c r="Q887" s="131">
        <f t="shared" si="173"/>
        <v>33</v>
      </c>
    </row>
    <row r="888" spans="1:17" ht="16.5">
      <c r="A888" s="451"/>
      <c r="B888" s="124" t="s">
        <v>379</v>
      </c>
      <c r="C888" s="125"/>
      <c r="D888" s="126" t="str">
        <f t="shared" si="169"/>
        <v>Pieza de 1inX3inX8_Pies</v>
      </c>
      <c r="E888" s="127" t="s">
        <v>309</v>
      </c>
      <c r="F888" s="128">
        <v>4</v>
      </c>
      <c r="G888" s="124"/>
      <c r="H888" s="129">
        <v>0.75</v>
      </c>
      <c r="I888" s="129">
        <v>2.5</v>
      </c>
      <c r="J888" s="129">
        <v>94.49</v>
      </c>
      <c r="K888" s="129">
        <f t="shared" si="170"/>
        <v>96</v>
      </c>
      <c r="L888" s="130">
        <f t="shared" si="171"/>
        <v>8</v>
      </c>
      <c r="M888" s="129">
        <v>1</v>
      </c>
      <c r="N888" s="129">
        <v>3</v>
      </c>
      <c r="O888" s="124"/>
      <c r="P888" s="130">
        <f t="shared" si="172"/>
        <v>8</v>
      </c>
      <c r="Q888" s="131">
        <f t="shared" si="173"/>
        <v>8</v>
      </c>
    </row>
    <row r="889" spans="1:17" ht="17.25" thickBot="1">
      <c r="A889" s="452"/>
      <c r="B889" s="133" t="s">
        <v>380</v>
      </c>
      <c r="C889" s="134"/>
      <c r="D889" s="135" t="str">
        <f t="shared" si="169"/>
        <v>Pieza de 1inX3inX4_Pies</v>
      </c>
      <c r="E889" s="136" t="s">
        <v>309</v>
      </c>
      <c r="F889" s="137">
        <v>1</v>
      </c>
      <c r="G889" s="133"/>
      <c r="H889" s="138">
        <v>0.75</v>
      </c>
      <c r="I889" s="138">
        <v>2.5</v>
      </c>
      <c r="J889" s="138">
        <v>47.24</v>
      </c>
      <c r="K889" s="138">
        <f t="shared" si="170"/>
        <v>48</v>
      </c>
      <c r="L889" s="139">
        <f t="shared" si="171"/>
        <v>4</v>
      </c>
      <c r="M889" s="138">
        <v>1</v>
      </c>
      <c r="N889" s="138">
        <v>3</v>
      </c>
      <c r="O889" s="133"/>
      <c r="P889" s="139">
        <f t="shared" si="172"/>
        <v>4</v>
      </c>
      <c r="Q889" s="140">
        <f t="shared" si="173"/>
        <v>1</v>
      </c>
    </row>
    <row r="890" spans="1:17" ht="16.5" thickBot="1">
      <c r="A890" s="444" t="s">
        <v>381</v>
      </c>
      <c r="B890" s="445"/>
      <c r="C890" s="445"/>
      <c r="D890" s="445"/>
      <c r="E890" s="445"/>
      <c r="F890" s="446"/>
      <c r="G890" s="447"/>
      <c r="H890" s="448"/>
      <c r="I890" s="448"/>
      <c r="J890" s="448"/>
      <c r="K890" s="448"/>
      <c r="L890" s="449"/>
      <c r="M890" s="448"/>
      <c r="N890" s="448"/>
      <c r="O890" s="448"/>
      <c r="P890" s="448"/>
      <c r="Q890" s="115">
        <f>+SUM(Q891:Q895)</f>
        <v>76</v>
      </c>
    </row>
    <row r="891" spans="1:17" ht="17.25" thickBot="1">
      <c r="A891" s="174">
        <v>2</v>
      </c>
      <c r="B891" s="175" t="s">
        <v>377</v>
      </c>
      <c r="C891" s="176"/>
      <c r="D891" s="177" t="str">
        <f>+IF(_xlfn.NUMBERVALUE(O891)=0,CONCATENATE("Pieza de ",M891,"inX",N891,"inX",P891,"_Pies"),CONCATENATE("Rollizo de ",O891,"''ØX",P891,"_Pies"))</f>
        <v>Pieza de 1inX6inX2_Pies</v>
      </c>
      <c r="E891" s="178" t="s">
        <v>309</v>
      </c>
      <c r="F891" s="179">
        <v>34</v>
      </c>
      <c r="G891" s="175"/>
      <c r="H891" s="180">
        <v>0.75</v>
      </c>
      <c r="I891" s="180">
        <v>5.5</v>
      </c>
      <c r="J891" s="180">
        <v>23.02</v>
      </c>
      <c r="K891" s="180">
        <f>+L891*12</f>
        <v>24</v>
      </c>
      <c r="L891" s="181">
        <f>ROUNDUP(J891/12,0)</f>
        <v>2</v>
      </c>
      <c r="M891" s="180">
        <v>1</v>
      </c>
      <c r="N891" s="180">
        <v>6</v>
      </c>
      <c r="O891" s="175"/>
      <c r="P891" s="181">
        <f>+L891</f>
        <v>2</v>
      </c>
      <c r="Q891" s="182">
        <f>F891*M891*N891*P891/12</f>
        <v>34</v>
      </c>
    </row>
    <row r="892" spans="1:17" ht="16.5">
      <c r="A892" s="450" t="s">
        <v>33</v>
      </c>
      <c r="B892" s="116" t="s">
        <v>377</v>
      </c>
      <c r="C892" s="117"/>
      <c r="D892" s="118" t="str">
        <f>+IF(_xlfn.NUMBERVALUE(O892)=0,CONCATENATE("Pieza de ",M892,"inX",N892,"inX",P892,"_Pies"),CONCATENATE("Rollizo de ",O892,"''ØX",P892,"_Pies"))</f>
        <v>Pieza de 1inX6inX2_Pies</v>
      </c>
      <c r="E892" s="119" t="s">
        <v>309</v>
      </c>
      <c r="F892" s="120">
        <v>14</v>
      </c>
      <c r="G892" s="116"/>
      <c r="H892" s="121">
        <v>0.75</v>
      </c>
      <c r="I892" s="121">
        <v>5.5</v>
      </c>
      <c r="J892" s="121">
        <v>23.02</v>
      </c>
      <c r="K892" s="121">
        <f>+L892*12</f>
        <v>24</v>
      </c>
      <c r="L892" s="122">
        <f>ROUNDUP(J892/12,0)</f>
        <v>2</v>
      </c>
      <c r="M892" s="121">
        <v>1</v>
      </c>
      <c r="N892" s="121">
        <v>6</v>
      </c>
      <c r="O892" s="116"/>
      <c r="P892" s="122">
        <f>+L892</f>
        <v>2</v>
      </c>
      <c r="Q892" s="123">
        <f>F892*M892*N892*P892/12</f>
        <v>14</v>
      </c>
    </row>
    <row r="893" spans="1:17" ht="17.25" thickBot="1">
      <c r="A893" s="452"/>
      <c r="B893" s="133" t="s">
        <v>378</v>
      </c>
      <c r="C893" s="134"/>
      <c r="D893" s="135" t="str">
        <f>+IF(_xlfn.NUMBERVALUE(O893)=0,CONCATENATE("Pieza de ",M893,"inX",N893,"inX",P893,"_Pies"),CONCATENATE("Rollizo de ",O893,"''ØX",P893,"_Pies"))</f>
        <v>Pieza de 1inX3inX2_Pies</v>
      </c>
      <c r="E893" s="136" t="s">
        <v>309</v>
      </c>
      <c r="F893" s="137">
        <v>14</v>
      </c>
      <c r="G893" s="133"/>
      <c r="H893" s="138">
        <v>0.75</v>
      </c>
      <c r="I893" s="138">
        <v>2.5</v>
      </c>
      <c r="J893" s="138">
        <v>14.05</v>
      </c>
      <c r="K893" s="138">
        <f>+L893*12</f>
        <v>24</v>
      </c>
      <c r="L893" s="139">
        <f>ROUNDUP(J893/12,0)</f>
        <v>2</v>
      </c>
      <c r="M893" s="138">
        <v>1</v>
      </c>
      <c r="N893" s="138">
        <v>3</v>
      </c>
      <c r="O893" s="133"/>
      <c r="P893" s="139">
        <f>+L893</f>
        <v>2</v>
      </c>
      <c r="Q893" s="140">
        <f>F893*M893*N893*P893/12</f>
        <v>7</v>
      </c>
    </row>
    <row r="894" spans="1:17" ht="16.5">
      <c r="A894" s="450" t="s">
        <v>34</v>
      </c>
      <c r="B894" s="116" t="s">
        <v>377</v>
      </c>
      <c r="C894" s="117"/>
      <c r="D894" s="118" t="str">
        <f>+IF(_xlfn.NUMBERVALUE(O894)=0,CONCATENATE("Pieza de ",M894,"inX",N894,"inX",P894,"_Pies"),CONCATENATE("Rollizo de ",O894,"''ØX",P894,"_Pies"))</f>
        <v>Pieza de 1inX6inX2_Pies</v>
      </c>
      <c r="E894" s="119" t="s">
        <v>309</v>
      </c>
      <c r="F894" s="120">
        <v>14</v>
      </c>
      <c r="G894" s="116"/>
      <c r="H894" s="121">
        <v>0.75</v>
      </c>
      <c r="I894" s="121">
        <v>5.5</v>
      </c>
      <c r="J894" s="121">
        <v>23.02</v>
      </c>
      <c r="K894" s="121">
        <f>+L894*12</f>
        <v>24</v>
      </c>
      <c r="L894" s="122">
        <f>ROUNDUP(J894/12,0)</f>
        <v>2</v>
      </c>
      <c r="M894" s="121">
        <v>1</v>
      </c>
      <c r="N894" s="121">
        <v>6</v>
      </c>
      <c r="O894" s="116"/>
      <c r="P894" s="122">
        <f>+L894</f>
        <v>2</v>
      </c>
      <c r="Q894" s="123">
        <f>F894*M894*N894*P894/12</f>
        <v>14</v>
      </c>
    </row>
    <row r="895" spans="1:17" ht="17.25" thickBot="1">
      <c r="A895" s="452"/>
      <c r="B895" s="133" t="s">
        <v>378</v>
      </c>
      <c r="C895" s="134"/>
      <c r="D895" s="135" t="str">
        <f>+IF(_xlfn.NUMBERVALUE(O895)=0,CONCATENATE("Pieza de ",M895,"inX",N895,"inX",P895,"_Pies"),CONCATENATE("Rollizo de ",O895,"''ØX",P895,"_Pies"))</f>
        <v>Pieza de 1inX3inX2_Pies</v>
      </c>
      <c r="E895" s="136" t="s">
        <v>309</v>
      </c>
      <c r="F895" s="137">
        <v>14</v>
      </c>
      <c r="G895" s="133"/>
      <c r="H895" s="138">
        <v>0.75</v>
      </c>
      <c r="I895" s="138">
        <v>2.5</v>
      </c>
      <c r="J895" s="138">
        <v>14.05</v>
      </c>
      <c r="K895" s="138">
        <f>+L895*12</f>
        <v>24</v>
      </c>
      <c r="L895" s="139">
        <f>ROUNDUP(J895/12,0)</f>
        <v>2</v>
      </c>
      <c r="M895" s="138">
        <v>1</v>
      </c>
      <c r="N895" s="138">
        <v>3</v>
      </c>
      <c r="O895" s="133"/>
      <c r="P895" s="139">
        <f>+L895</f>
        <v>2</v>
      </c>
      <c r="Q895" s="140">
        <f>F895*M895*N895*P895/12</f>
        <v>7</v>
      </c>
    </row>
    <row r="896" spans="1:17" ht="16.5" thickBot="1">
      <c r="A896" s="438" t="s">
        <v>142</v>
      </c>
      <c r="B896" s="439"/>
      <c r="C896" s="439"/>
      <c r="D896" s="439"/>
      <c r="E896" s="439"/>
      <c r="F896" s="440"/>
      <c r="G896" s="441"/>
      <c r="H896" s="442"/>
      <c r="I896" s="442"/>
      <c r="J896" s="442"/>
      <c r="K896" s="442"/>
      <c r="L896" s="443"/>
      <c r="M896" s="441"/>
      <c r="N896" s="442"/>
      <c r="O896" s="442"/>
      <c r="P896" s="443"/>
      <c r="Q896" s="141">
        <f>+SUM(Q897)</f>
        <v>120</v>
      </c>
    </row>
    <row r="897" spans="1:17" ht="17.25" thickBot="1">
      <c r="A897" s="142"/>
      <c r="B897" s="142" t="s">
        <v>307</v>
      </c>
      <c r="C897" s="143"/>
      <c r="D897" s="144" t="str">
        <f>+IF(_xlfn.NUMBERVALUE(O897)=0,CONCATENATE("Pieza de ",M897,"inX",N897,"inX",P897,"_Pies"),CONCATENATE("Rollizo de ",O897,"''ØX",P897,"_Pies"))</f>
        <v>Pieza de 2inX6inX15_Pies</v>
      </c>
      <c r="E897" s="145" t="s">
        <v>137</v>
      </c>
      <c r="F897" s="146">
        <v>8</v>
      </c>
      <c r="G897" s="142"/>
      <c r="H897" s="147">
        <v>1.5</v>
      </c>
      <c r="I897" s="147">
        <v>5.5</v>
      </c>
      <c r="J897" s="147">
        <v>171.25</v>
      </c>
      <c r="K897" s="147">
        <f>+L897*12</f>
        <v>180</v>
      </c>
      <c r="L897" s="148">
        <f>ROUNDUP(J897/12,0)</f>
        <v>15</v>
      </c>
      <c r="M897" s="147">
        <v>2</v>
      </c>
      <c r="N897" s="147">
        <v>6</v>
      </c>
      <c r="O897" s="142"/>
      <c r="P897" s="148">
        <f>+L897</f>
        <v>15</v>
      </c>
      <c r="Q897" s="149">
        <f>F897*M897*N897*P897/12</f>
        <v>120</v>
      </c>
    </row>
    <row r="898" spans="1:17" ht="16.5" thickBot="1">
      <c r="A898" s="444" t="s">
        <v>145</v>
      </c>
      <c r="B898" s="445"/>
      <c r="C898" s="445"/>
      <c r="D898" s="445"/>
      <c r="E898" s="445"/>
      <c r="F898" s="446"/>
      <c r="G898" s="447"/>
      <c r="H898" s="448"/>
      <c r="I898" s="448"/>
      <c r="J898" s="448"/>
      <c r="K898" s="448"/>
      <c r="L898" s="449"/>
      <c r="M898" s="447"/>
      <c r="N898" s="448"/>
      <c r="O898" s="448"/>
      <c r="P898" s="449"/>
      <c r="Q898" s="115">
        <f>+SUM(Q899:Q900)</f>
        <v>393.75</v>
      </c>
    </row>
    <row r="899" spans="1:17" ht="16.5">
      <c r="A899" s="453"/>
      <c r="B899" s="116" t="s">
        <v>308</v>
      </c>
      <c r="C899" s="117"/>
      <c r="D899" s="118" t="str">
        <f>+IF(_xlfn.NUMBERVALUE(O899)=0,CONCATENATE("Pieza de ",M899,"inX",N899,"inX",P899,"_Pies"),CONCATENATE("Rollizo de ",O899,"''ØX",P899,"_Pies"))</f>
        <v>Pieza de 1,25inX3,5inX5_Pies</v>
      </c>
      <c r="E899" s="119" t="s">
        <v>309</v>
      </c>
      <c r="F899" s="120">
        <v>120</v>
      </c>
      <c r="G899" s="116"/>
      <c r="H899" s="121">
        <v>1</v>
      </c>
      <c r="I899" s="121">
        <v>3</v>
      </c>
      <c r="J899" s="121">
        <v>53.67</v>
      </c>
      <c r="K899" s="121">
        <f>+L899*12</f>
        <v>60</v>
      </c>
      <c r="L899" s="122">
        <f>ROUNDUP(J899/12,0)</f>
        <v>5</v>
      </c>
      <c r="M899" s="121">
        <v>1.25</v>
      </c>
      <c r="N899" s="121">
        <v>3.5</v>
      </c>
      <c r="O899" s="116"/>
      <c r="P899" s="122">
        <f>+L899</f>
        <v>5</v>
      </c>
      <c r="Q899" s="123">
        <f>F899*M899*N899*P899/12</f>
        <v>218.75</v>
      </c>
    </row>
    <row r="900" spans="1:17" ht="17.25" thickBot="1">
      <c r="A900" s="454"/>
      <c r="B900" s="133" t="s">
        <v>310</v>
      </c>
      <c r="C900" s="134"/>
      <c r="D900" s="135" t="str">
        <f>+IF(_xlfn.NUMBERVALUE(O900)=0,CONCATENATE("Pieza de ",M900,"inX",N900,"inX",P900,"_Pies"),CONCATENATE("Rollizo de ",O900,"''ØX",P900,"_Pies"))</f>
        <v>Pieza de 1,25inX3,5inX8_Pies</v>
      </c>
      <c r="E900" s="136" t="s">
        <v>309</v>
      </c>
      <c r="F900" s="137">
        <v>60</v>
      </c>
      <c r="G900" s="133"/>
      <c r="H900" s="138">
        <v>1</v>
      </c>
      <c r="I900" s="138">
        <v>3</v>
      </c>
      <c r="J900" s="138">
        <v>96</v>
      </c>
      <c r="K900" s="138">
        <f>+L900*12</f>
        <v>96</v>
      </c>
      <c r="L900" s="139">
        <f>ROUNDUP(J900/12,0)</f>
        <v>8</v>
      </c>
      <c r="M900" s="138">
        <v>1.25</v>
      </c>
      <c r="N900" s="138">
        <v>3.5</v>
      </c>
      <c r="O900" s="133"/>
      <c r="P900" s="139">
        <f>+L900</f>
        <v>8</v>
      </c>
      <c r="Q900" s="140">
        <f>F900*M900*N900*P900/12</f>
        <v>175</v>
      </c>
    </row>
    <row r="901" spans="1:17" ht="16.5" thickBot="1">
      <c r="A901" s="438" t="s">
        <v>7</v>
      </c>
      <c r="B901" s="439"/>
      <c r="C901" s="439"/>
      <c r="D901" s="439"/>
      <c r="E901" s="439"/>
      <c r="F901" s="440"/>
      <c r="G901" s="441"/>
      <c r="H901" s="442"/>
      <c r="I901" s="442"/>
      <c r="J901" s="442"/>
      <c r="K901" s="442"/>
      <c r="L901" s="443"/>
      <c r="M901" s="441"/>
      <c r="N901" s="442"/>
      <c r="O901" s="442"/>
      <c r="P901" s="443"/>
      <c r="Q901" s="141">
        <f>+SUM(Q902:Q905)</f>
        <v>190</v>
      </c>
    </row>
    <row r="902" spans="1:17" ht="16.5">
      <c r="A902" s="453"/>
      <c r="B902" s="116" t="s">
        <v>311</v>
      </c>
      <c r="C902" s="117"/>
      <c r="D902" s="118" t="str">
        <f>+IF(_xlfn.NUMBERVALUE(O902)=0,CONCATENATE("Pieza de ",M902,"inX",N902,"inX",P902,"_Pies"),CONCATENATE("Rollizo de ",O902,"''ØX",P902,"_Pies"))</f>
        <v>Pieza de 2inX6inX10_Pies</v>
      </c>
      <c r="E902" s="119" t="s">
        <v>137</v>
      </c>
      <c r="F902" s="120">
        <v>3</v>
      </c>
      <c r="G902" s="116"/>
      <c r="H902" s="121">
        <v>1.5</v>
      </c>
      <c r="I902" s="121">
        <v>5.5</v>
      </c>
      <c r="J902" s="121">
        <v>118.11</v>
      </c>
      <c r="K902" s="121">
        <f>+L902*12</f>
        <v>120</v>
      </c>
      <c r="L902" s="122">
        <f>ROUNDUP(J902/12,0)</f>
        <v>10</v>
      </c>
      <c r="M902" s="121">
        <v>2</v>
      </c>
      <c r="N902" s="121">
        <v>6</v>
      </c>
      <c r="O902" s="116"/>
      <c r="P902" s="122">
        <f>+L902</f>
        <v>10</v>
      </c>
      <c r="Q902" s="123">
        <f>F902*M902*N902*P902/12</f>
        <v>30</v>
      </c>
    </row>
    <row r="903" spans="1:17" ht="16.5">
      <c r="A903" s="455"/>
      <c r="B903" s="124" t="s">
        <v>312</v>
      </c>
      <c r="C903" s="125"/>
      <c r="D903" s="126" t="str">
        <f>+IF(_xlfn.NUMBERVALUE(O903)=0,CONCATENATE("Pieza de ",M903,"inX",N903,"inX",P903,"_Pies"),CONCATENATE("Rollizo de ",O903,"''ØX",P903,"_Pies"))</f>
        <v>Pieza de 2inX6inX8_Pies</v>
      </c>
      <c r="E903" s="127" t="s">
        <v>137</v>
      </c>
      <c r="F903" s="128">
        <v>6</v>
      </c>
      <c r="G903" s="124"/>
      <c r="H903" s="129">
        <v>1.5</v>
      </c>
      <c r="I903" s="129">
        <v>5.5</v>
      </c>
      <c r="J903" s="129">
        <v>84.65</v>
      </c>
      <c r="K903" s="129">
        <f>+L903*12</f>
        <v>96</v>
      </c>
      <c r="L903" s="130">
        <f>ROUNDUP(J903/12,0)</f>
        <v>8</v>
      </c>
      <c r="M903" s="129">
        <v>2</v>
      </c>
      <c r="N903" s="129">
        <v>6</v>
      </c>
      <c r="O903" s="124"/>
      <c r="P903" s="130">
        <f>+L903</f>
        <v>8</v>
      </c>
      <c r="Q903" s="131">
        <f>F903*M903*N903*P903/12</f>
        <v>48</v>
      </c>
    </row>
    <row r="904" spans="1:17" ht="16.5">
      <c r="A904" s="455"/>
      <c r="B904" s="124" t="s">
        <v>313</v>
      </c>
      <c r="C904" s="125"/>
      <c r="D904" s="126" t="str">
        <f>+IF(_xlfn.NUMBERVALUE(O904)=0,CONCATENATE("Pieza de ",M904,"inX",N904,"inX",P904,"_Pies"),CONCATENATE("Rollizo de ",O904,"''ØX",P904,"_Pies"))</f>
        <v>Pieza de 2inX6inX3_Pies</v>
      </c>
      <c r="E904" s="127" t="s">
        <v>137</v>
      </c>
      <c r="F904" s="128">
        <v>16</v>
      </c>
      <c r="G904" s="124"/>
      <c r="H904" s="129">
        <v>1.5</v>
      </c>
      <c r="I904" s="129">
        <v>5.5</v>
      </c>
      <c r="J904" s="129">
        <v>29.53</v>
      </c>
      <c r="K904" s="129">
        <f>+L904*12</f>
        <v>36</v>
      </c>
      <c r="L904" s="130">
        <f>ROUNDUP(J904/12,0)</f>
        <v>3</v>
      </c>
      <c r="M904" s="129">
        <v>2</v>
      </c>
      <c r="N904" s="129">
        <v>6</v>
      </c>
      <c r="O904" s="124"/>
      <c r="P904" s="130">
        <f>+L904</f>
        <v>3</v>
      </c>
      <c r="Q904" s="131">
        <f>F904*M904*N904*P904/12</f>
        <v>48</v>
      </c>
    </row>
    <row r="905" spans="1:17" ht="17.25" thickBot="1">
      <c r="A905" s="454"/>
      <c r="B905" s="133" t="s">
        <v>314</v>
      </c>
      <c r="C905" s="134"/>
      <c r="D905" s="135" t="str">
        <f>+IF(_xlfn.NUMBERVALUE(O905)=0,CONCATENATE("Pieza de ",M905,"inX",N905,"inX",P905,"_Pies"),CONCATENATE("Rollizo de ",O905,"''ØX",P905,"_Pies"))</f>
        <v>Pieza de 2inX6inX8_Pies</v>
      </c>
      <c r="E905" s="136" t="s">
        <v>137</v>
      </c>
      <c r="F905" s="137">
        <v>8</v>
      </c>
      <c r="G905" s="133"/>
      <c r="H905" s="138">
        <v>1.5</v>
      </c>
      <c r="I905" s="138">
        <v>5.5</v>
      </c>
      <c r="J905" s="138">
        <v>84.65</v>
      </c>
      <c r="K905" s="138">
        <f>+L905*12</f>
        <v>96</v>
      </c>
      <c r="L905" s="139">
        <f>ROUNDUP(J905/12,0)</f>
        <v>8</v>
      </c>
      <c r="M905" s="138">
        <v>2</v>
      </c>
      <c r="N905" s="138">
        <v>6</v>
      </c>
      <c r="O905" s="133"/>
      <c r="P905" s="139">
        <f>+L905</f>
        <v>8</v>
      </c>
      <c r="Q905" s="140">
        <f>F905*M905*N905*P905/12</f>
        <v>64</v>
      </c>
    </row>
    <row r="906" spans="1:17" ht="16.5" thickBot="1">
      <c r="A906" s="438" t="s">
        <v>9</v>
      </c>
      <c r="B906" s="439"/>
      <c r="C906" s="439"/>
      <c r="D906" s="439"/>
      <c r="E906" s="439"/>
      <c r="F906" s="440"/>
      <c r="G906" s="441"/>
      <c r="H906" s="442"/>
      <c r="I906" s="442"/>
      <c r="J906" s="442"/>
      <c r="K906" s="442"/>
      <c r="L906" s="443"/>
      <c r="M906" s="441"/>
      <c r="N906" s="442"/>
      <c r="O906" s="442"/>
      <c r="P906" s="443"/>
      <c r="Q906" s="141">
        <f>+SUM(Q907:Q910)</f>
        <v>42.333333333333336</v>
      </c>
    </row>
    <row r="907" spans="1:17" ht="16.5">
      <c r="A907" s="435" t="s">
        <v>315</v>
      </c>
      <c r="B907" s="116" t="s">
        <v>316</v>
      </c>
      <c r="C907" s="117"/>
      <c r="D907" s="118" t="str">
        <f t="shared" ref="D907:D918" si="174">+IF(_xlfn.NUMBERVALUE(O907)=0,CONCATENATE("Pieza de ",M907,"inX",N907,"inX",P907,"_Pies"),CONCATENATE("Rollizo de ",O907,"''ØX",P907,"_Pies"))</f>
        <v>Pieza de 1inX3,5inX6_Pies</v>
      </c>
      <c r="E907" s="119" t="s">
        <v>317</v>
      </c>
      <c r="F907" s="120">
        <v>16</v>
      </c>
      <c r="G907" s="116"/>
      <c r="H907" s="121">
        <v>0.75</v>
      </c>
      <c r="I907" s="121">
        <v>3</v>
      </c>
      <c r="J907" s="121">
        <v>60.44</v>
      </c>
      <c r="K907" s="121">
        <f t="shared" ref="K907:K918" si="175">+L907*12</f>
        <v>72</v>
      </c>
      <c r="L907" s="122">
        <f t="shared" ref="L907:L918" si="176">ROUNDUP(J907/12,0)</f>
        <v>6</v>
      </c>
      <c r="M907" s="121">
        <v>1</v>
      </c>
      <c r="N907" s="121">
        <v>3.5</v>
      </c>
      <c r="O907" s="116"/>
      <c r="P907" s="122">
        <f t="shared" ref="P907:P918" si="177">+L907</f>
        <v>6</v>
      </c>
      <c r="Q907" s="123">
        <f t="shared" ref="Q907:Q918" si="178">F907*M907*N907*P907/12</f>
        <v>28</v>
      </c>
    </row>
    <row r="908" spans="1:17" ht="16.5">
      <c r="A908" s="436"/>
      <c r="B908" s="124" t="s">
        <v>318</v>
      </c>
      <c r="C908" s="125"/>
      <c r="D908" s="126" t="str">
        <f t="shared" si="174"/>
        <v>Pieza de 1,25inX4inX6_Pies</v>
      </c>
      <c r="E908" s="127" t="s">
        <v>317</v>
      </c>
      <c r="F908" s="128">
        <v>2</v>
      </c>
      <c r="G908" s="124"/>
      <c r="H908" s="129">
        <v>1</v>
      </c>
      <c r="I908" s="129">
        <v>3.5</v>
      </c>
      <c r="J908" s="129">
        <v>62.43</v>
      </c>
      <c r="K908" s="129">
        <f t="shared" si="175"/>
        <v>72</v>
      </c>
      <c r="L908" s="130">
        <f t="shared" si="176"/>
        <v>6</v>
      </c>
      <c r="M908" s="129">
        <v>1.25</v>
      </c>
      <c r="N908" s="129">
        <v>4</v>
      </c>
      <c r="O908" s="124"/>
      <c r="P908" s="130">
        <f t="shared" si="177"/>
        <v>6</v>
      </c>
      <c r="Q908" s="131">
        <f t="shared" si="178"/>
        <v>5</v>
      </c>
    </row>
    <row r="909" spans="1:17" ht="16.5">
      <c r="A909" s="436"/>
      <c r="B909" s="124" t="s">
        <v>319</v>
      </c>
      <c r="C909" s="125"/>
      <c r="D909" s="126" t="str">
        <f t="shared" si="174"/>
        <v>Pieza de 1,25inX4inX4_Pies</v>
      </c>
      <c r="E909" s="127" t="s">
        <v>317</v>
      </c>
      <c r="F909" s="128">
        <v>2</v>
      </c>
      <c r="G909" s="124"/>
      <c r="H909" s="129">
        <v>1</v>
      </c>
      <c r="I909" s="129">
        <v>3.5</v>
      </c>
      <c r="J909" s="129">
        <v>44.06</v>
      </c>
      <c r="K909" s="129">
        <f t="shared" si="175"/>
        <v>48</v>
      </c>
      <c r="L909" s="130">
        <f t="shared" si="176"/>
        <v>4</v>
      </c>
      <c r="M909" s="129">
        <v>1.25</v>
      </c>
      <c r="N909" s="129">
        <v>4</v>
      </c>
      <c r="O909" s="124"/>
      <c r="P909" s="130">
        <f t="shared" si="177"/>
        <v>4</v>
      </c>
      <c r="Q909" s="131">
        <f t="shared" si="178"/>
        <v>3.3333333333333335</v>
      </c>
    </row>
    <row r="910" spans="1:17" ht="17.25" thickBot="1">
      <c r="A910" s="437"/>
      <c r="B910" s="133" t="s">
        <v>320</v>
      </c>
      <c r="C910" s="134"/>
      <c r="D910" s="135" t="str">
        <f t="shared" si="174"/>
        <v>Pieza de 2inX6inX6_Pies</v>
      </c>
      <c r="E910" s="136" t="s">
        <v>317</v>
      </c>
      <c r="F910" s="137">
        <v>1</v>
      </c>
      <c r="G910" s="133"/>
      <c r="H910" s="138">
        <v>1.5</v>
      </c>
      <c r="I910" s="138">
        <v>5.5</v>
      </c>
      <c r="J910" s="138">
        <v>62.43</v>
      </c>
      <c r="K910" s="138">
        <f t="shared" si="175"/>
        <v>72</v>
      </c>
      <c r="L910" s="139">
        <f t="shared" si="176"/>
        <v>6</v>
      </c>
      <c r="M910" s="138">
        <v>2</v>
      </c>
      <c r="N910" s="138">
        <v>6</v>
      </c>
      <c r="O910" s="133"/>
      <c r="P910" s="139">
        <f t="shared" si="177"/>
        <v>6</v>
      </c>
      <c r="Q910" s="140">
        <f t="shared" si="178"/>
        <v>6</v>
      </c>
    </row>
    <row r="911" spans="1:17" ht="16.5">
      <c r="A911" s="435" t="s">
        <v>321</v>
      </c>
      <c r="B911" s="116" t="s">
        <v>316</v>
      </c>
      <c r="C911" s="117"/>
      <c r="D911" s="118" t="str">
        <f t="shared" si="174"/>
        <v>Pieza de 1inX3,5inX3_Pies</v>
      </c>
      <c r="E911" s="119" t="s">
        <v>317</v>
      </c>
      <c r="F911" s="120">
        <v>16</v>
      </c>
      <c r="G911" s="116"/>
      <c r="H911" s="121">
        <v>0.75</v>
      </c>
      <c r="I911" s="121">
        <v>3</v>
      </c>
      <c r="J911" s="121">
        <v>28.44</v>
      </c>
      <c r="K911" s="121">
        <f t="shared" si="175"/>
        <v>36</v>
      </c>
      <c r="L911" s="122">
        <f t="shared" si="176"/>
        <v>3</v>
      </c>
      <c r="M911" s="121">
        <v>1</v>
      </c>
      <c r="N911" s="121">
        <v>3.5</v>
      </c>
      <c r="O911" s="116"/>
      <c r="P911" s="122">
        <f t="shared" si="177"/>
        <v>3</v>
      </c>
      <c r="Q911" s="123">
        <f t="shared" si="178"/>
        <v>14</v>
      </c>
    </row>
    <row r="912" spans="1:17" ht="16.5">
      <c r="A912" s="436"/>
      <c r="B912" s="124" t="s">
        <v>318</v>
      </c>
      <c r="C912" s="125"/>
      <c r="D912" s="126" t="str">
        <f t="shared" si="174"/>
        <v>Pieza de 1,25inX4inX3_Pies</v>
      </c>
      <c r="E912" s="127" t="s">
        <v>317</v>
      </c>
      <c r="F912" s="128">
        <v>2</v>
      </c>
      <c r="G912" s="124"/>
      <c r="H912" s="129">
        <v>1</v>
      </c>
      <c r="I912" s="129">
        <v>3.5</v>
      </c>
      <c r="J912" s="129">
        <v>30.43</v>
      </c>
      <c r="K912" s="129">
        <f t="shared" si="175"/>
        <v>36</v>
      </c>
      <c r="L912" s="130">
        <f t="shared" si="176"/>
        <v>3</v>
      </c>
      <c r="M912" s="129">
        <v>1.25</v>
      </c>
      <c r="N912" s="129">
        <v>4</v>
      </c>
      <c r="O912" s="124"/>
      <c r="P912" s="130">
        <f t="shared" si="177"/>
        <v>3</v>
      </c>
      <c r="Q912" s="131">
        <f t="shared" si="178"/>
        <v>2.5</v>
      </c>
    </row>
    <row r="913" spans="1:17" ht="16.5">
      <c r="A913" s="436"/>
      <c r="B913" s="124" t="s">
        <v>319</v>
      </c>
      <c r="C913" s="125"/>
      <c r="D913" s="126" t="str">
        <f t="shared" si="174"/>
        <v>Pieza de 1,25inX4inX4_Pies</v>
      </c>
      <c r="E913" s="127" t="s">
        <v>317</v>
      </c>
      <c r="F913" s="128">
        <v>2</v>
      </c>
      <c r="G913" s="124"/>
      <c r="H913" s="129">
        <v>1</v>
      </c>
      <c r="I913" s="129">
        <v>3.5</v>
      </c>
      <c r="J913" s="129">
        <v>44.06</v>
      </c>
      <c r="K913" s="129">
        <f t="shared" si="175"/>
        <v>48</v>
      </c>
      <c r="L913" s="130">
        <f t="shared" si="176"/>
        <v>4</v>
      </c>
      <c r="M913" s="129">
        <v>1.25</v>
      </c>
      <c r="N913" s="129">
        <v>4</v>
      </c>
      <c r="O913" s="124"/>
      <c r="P913" s="130">
        <f t="shared" si="177"/>
        <v>4</v>
      </c>
      <c r="Q913" s="131">
        <f t="shared" si="178"/>
        <v>3.3333333333333335</v>
      </c>
    </row>
    <row r="914" spans="1:17" ht="17.25" thickBot="1">
      <c r="A914" s="437"/>
      <c r="B914" s="133" t="s">
        <v>320</v>
      </c>
      <c r="C914" s="134"/>
      <c r="D914" s="135" t="str">
        <f t="shared" si="174"/>
        <v>Pieza de 2inX6inX3_Pies</v>
      </c>
      <c r="E914" s="136" t="s">
        <v>317</v>
      </c>
      <c r="F914" s="137">
        <v>1</v>
      </c>
      <c r="G914" s="133"/>
      <c r="H914" s="138">
        <v>1.5</v>
      </c>
      <c r="I914" s="138">
        <v>5.5</v>
      </c>
      <c r="J914" s="138">
        <v>30.43</v>
      </c>
      <c r="K914" s="138">
        <f t="shared" si="175"/>
        <v>36</v>
      </c>
      <c r="L914" s="139">
        <f t="shared" si="176"/>
        <v>3</v>
      </c>
      <c r="M914" s="138">
        <v>2</v>
      </c>
      <c r="N914" s="138">
        <v>6</v>
      </c>
      <c r="O914" s="133"/>
      <c r="P914" s="139">
        <f t="shared" si="177"/>
        <v>3</v>
      </c>
      <c r="Q914" s="140">
        <f t="shared" si="178"/>
        <v>3</v>
      </c>
    </row>
    <row r="915" spans="1:17" ht="16.5">
      <c r="A915" s="436" t="s">
        <v>322</v>
      </c>
      <c r="B915" s="142" t="s">
        <v>316</v>
      </c>
      <c r="C915" s="143"/>
      <c r="D915" s="144" t="str">
        <f t="shared" si="174"/>
        <v>Pieza de 1inX3,5inX3_Pies</v>
      </c>
      <c r="E915" s="145" t="s">
        <v>317</v>
      </c>
      <c r="F915" s="146">
        <v>16</v>
      </c>
      <c r="G915" s="142"/>
      <c r="H915" s="121">
        <v>0.75</v>
      </c>
      <c r="I915" s="121">
        <v>3</v>
      </c>
      <c r="J915" s="147">
        <v>28.44</v>
      </c>
      <c r="K915" s="147">
        <f t="shared" si="175"/>
        <v>36</v>
      </c>
      <c r="L915" s="148">
        <f t="shared" si="176"/>
        <v>3</v>
      </c>
      <c r="M915" s="121">
        <v>1</v>
      </c>
      <c r="N915" s="121">
        <v>3.5</v>
      </c>
      <c r="O915" s="142"/>
      <c r="P915" s="148">
        <f t="shared" si="177"/>
        <v>3</v>
      </c>
      <c r="Q915" s="150">
        <f t="shared" si="178"/>
        <v>14</v>
      </c>
    </row>
    <row r="916" spans="1:17" ht="16.5">
      <c r="A916" s="436"/>
      <c r="B916" s="124" t="s">
        <v>318</v>
      </c>
      <c r="C916" s="125"/>
      <c r="D916" s="126" t="str">
        <f t="shared" si="174"/>
        <v>Pieza de 1,25inX4inX3_Pies</v>
      </c>
      <c r="E916" s="127" t="s">
        <v>317</v>
      </c>
      <c r="F916" s="128">
        <v>2</v>
      </c>
      <c r="G916" s="124"/>
      <c r="H916" s="129">
        <v>1</v>
      </c>
      <c r="I916" s="129">
        <v>3.5</v>
      </c>
      <c r="J916" s="129">
        <v>30.43</v>
      </c>
      <c r="K916" s="129">
        <f t="shared" si="175"/>
        <v>36</v>
      </c>
      <c r="L916" s="130">
        <f t="shared" si="176"/>
        <v>3</v>
      </c>
      <c r="M916" s="129">
        <v>1.25</v>
      </c>
      <c r="N916" s="129">
        <v>4</v>
      </c>
      <c r="O916" s="124"/>
      <c r="P916" s="130">
        <f t="shared" si="177"/>
        <v>3</v>
      </c>
      <c r="Q916" s="131">
        <f t="shared" si="178"/>
        <v>2.5</v>
      </c>
    </row>
    <row r="917" spans="1:17" ht="16.5">
      <c r="A917" s="436"/>
      <c r="B917" s="124" t="s">
        <v>319</v>
      </c>
      <c r="C917" s="125"/>
      <c r="D917" s="126" t="str">
        <f t="shared" si="174"/>
        <v>Pieza de 1,25inX4inX4_Pies</v>
      </c>
      <c r="E917" s="127" t="s">
        <v>317</v>
      </c>
      <c r="F917" s="128">
        <v>2</v>
      </c>
      <c r="G917" s="124"/>
      <c r="H917" s="129">
        <v>1</v>
      </c>
      <c r="I917" s="129">
        <v>3.5</v>
      </c>
      <c r="J917" s="129">
        <v>44.06</v>
      </c>
      <c r="K917" s="129">
        <f t="shared" si="175"/>
        <v>48</v>
      </c>
      <c r="L917" s="130">
        <f t="shared" si="176"/>
        <v>4</v>
      </c>
      <c r="M917" s="129">
        <v>1.25</v>
      </c>
      <c r="N917" s="129">
        <v>4</v>
      </c>
      <c r="O917" s="124"/>
      <c r="P917" s="130">
        <f t="shared" si="177"/>
        <v>4</v>
      </c>
      <c r="Q917" s="131">
        <f t="shared" si="178"/>
        <v>3.3333333333333335</v>
      </c>
    </row>
    <row r="918" spans="1:17" ht="17.25" thickBot="1">
      <c r="A918" s="437"/>
      <c r="B918" s="133" t="s">
        <v>320</v>
      </c>
      <c r="C918" s="134"/>
      <c r="D918" s="135" t="str">
        <f t="shared" si="174"/>
        <v>Pieza de 2inX6inX3_Pies</v>
      </c>
      <c r="E918" s="136" t="s">
        <v>317</v>
      </c>
      <c r="F918" s="137">
        <v>1</v>
      </c>
      <c r="G918" s="133"/>
      <c r="H918" s="138">
        <v>1.5</v>
      </c>
      <c r="I918" s="138">
        <v>5.5</v>
      </c>
      <c r="J918" s="138">
        <v>30.43</v>
      </c>
      <c r="K918" s="138">
        <f t="shared" si="175"/>
        <v>36</v>
      </c>
      <c r="L918" s="139">
        <f t="shared" si="176"/>
        <v>3</v>
      </c>
      <c r="M918" s="138">
        <v>2</v>
      </c>
      <c r="N918" s="138">
        <v>6</v>
      </c>
      <c r="O918" s="133"/>
      <c r="P918" s="139">
        <f t="shared" si="177"/>
        <v>3</v>
      </c>
      <c r="Q918" s="140">
        <f t="shared" si="178"/>
        <v>3</v>
      </c>
    </row>
    <row r="919" spans="1:17" ht="16.5" thickBot="1">
      <c r="A919" s="419" t="s">
        <v>654</v>
      </c>
      <c r="B919" s="420"/>
      <c r="C919" s="420"/>
      <c r="D919" s="420"/>
      <c r="E919" s="420"/>
      <c r="F919" s="421"/>
      <c r="G919" s="422"/>
      <c r="H919" s="423"/>
      <c r="I919" s="423"/>
      <c r="J919" s="423"/>
      <c r="K919" s="423"/>
      <c r="L919" s="424"/>
      <c r="M919" s="423"/>
      <c r="N919" s="423"/>
      <c r="O919" s="423"/>
      <c r="P919" s="423"/>
      <c r="Q919" s="114">
        <f>+Q920+Q994+Q1011+Q1017+Q1019+Q1022+Q1027+Q1032</f>
        <v>2076.5833333333335</v>
      </c>
    </row>
    <row r="920" spans="1:17" ht="16.5" thickBot="1">
      <c r="A920" s="444" t="s">
        <v>8</v>
      </c>
      <c r="B920" s="445"/>
      <c r="C920" s="445"/>
      <c r="D920" s="445"/>
      <c r="E920" s="445"/>
      <c r="F920" s="446"/>
      <c r="G920" s="447"/>
      <c r="H920" s="448"/>
      <c r="I920" s="448"/>
      <c r="J920" s="448"/>
      <c r="K920" s="448"/>
      <c r="L920" s="449"/>
      <c r="M920" s="448"/>
      <c r="N920" s="448"/>
      <c r="O920" s="448"/>
      <c r="P920" s="448"/>
      <c r="Q920" s="115">
        <f>+SUM(Q921:Q993)</f>
        <v>658.00000000000011</v>
      </c>
    </row>
    <row r="921" spans="1:17" ht="16.5">
      <c r="A921" s="450">
        <v>1</v>
      </c>
      <c r="B921" s="116" t="s">
        <v>323</v>
      </c>
      <c r="C921" s="117"/>
      <c r="D921" s="118" t="str">
        <f t="shared" ref="D921:D923" si="179">+IF(_xlfn.NUMBERVALUE(O921)=0,CONCATENATE("Pieza de ",M921,"inX",N921,"inX",P921,"_Pies"),CONCATENATE("Rollizo de ",O921,"''ØX",P921,"_Pies"))</f>
        <v>Pieza de 2inX4inX11_Pies</v>
      </c>
      <c r="E921" s="119" t="s">
        <v>137</v>
      </c>
      <c r="F921" s="120">
        <v>1</v>
      </c>
      <c r="G921" s="116"/>
      <c r="H921" s="121">
        <v>1.5</v>
      </c>
      <c r="I921" s="121">
        <v>3.5</v>
      </c>
      <c r="J921" s="121">
        <v>121.35</v>
      </c>
      <c r="K921" s="121">
        <f t="shared" ref="K921:K923" si="180">+L921*12</f>
        <v>132</v>
      </c>
      <c r="L921" s="122">
        <f t="shared" ref="L921:L923" si="181">ROUNDUP(J921/12,0)</f>
        <v>11</v>
      </c>
      <c r="M921" s="121">
        <v>2</v>
      </c>
      <c r="N921" s="121">
        <v>4</v>
      </c>
      <c r="O921" s="116"/>
      <c r="P921" s="122">
        <f t="shared" ref="P921:P923" si="182">+L921</f>
        <v>11</v>
      </c>
      <c r="Q921" s="123">
        <f t="shared" ref="Q921:Q923" si="183">F921*M921*N921*P921/12</f>
        <v>7.333333333333333</v>
      </c>
    </row>
    <row r="922" spans="1:17" ht="16.5">
      <c r="A922" s="451"/>
      <c r="B922" s="124" t="s">
        <v>268</v>
      </c>
      <c r="C922" s="125"/>
      <c r="D922" s="126" t="str">
        <f t="shared" si="179"/>
        <v>Pieza de 2inX6inX12_Pies</v>
      </c>
      <c r="E922" s="127" t="s">
        <v>137</v>
      </c>
      <c r="F922" s="128">
        <v>2</v>
      </c>
      <c r="G922" s="124"/>
      <c r="H922" s="129">
        <v>1.5</v>
      </c>
      <c r="I922" s="129">
        <v>5.5</v>
      </c>
      <c r="J922" s="129">
        <v>132.81</v>
      </c>
      <c r="K922" s="129">
        <f t="shared" si="180"/>
        <v>144</v>
      </c>
      <c r="L922" s="130">
        <f t="shared" si="181"/>
        <v>12</v>
      </c>
      <c r="M922" s="129">
        <v>2</v>
      </c>
      <c r="N922" s="129">
        <v>6</v>
      </c>
      <c r="O922" s="124"/>
      <c r="P922" s="130">
        <f t="shared" si="182"/>
        <v>12</v>
      </c>
      <c r="Q922" s="131">
        <f t="shared" si="183"/>
        <v>24</v>
      </c>
    </row>
    <row r="923" spans="1:17" ht="16.5">
      <c r="A923" s="451"/>
      <c r="B923" s="124" t="s">
        <v>324</v>
      </c>
      <c r="C923" s="125"/>
      <c r="D923" s="126" t="str">
        <f t="shared" si="179"/>
        <v>Pieza de 2inX4inX8_Pies</v>
      </c>
      <c r="E923" s="127" t="s">
        <v>137</v>
      </c>
      <c r="F923" s="128">
        <v>4</v>
      </c>
      <c r="G923" s="124"/>
      <c r="H923" s="129">
        <v>1.5</v>
      </c>
      <c r="I923" s="129">
        <v>3.5</v>
      </c>
      <c r="J923" s="132">
        <v>96</v>
      </c>
      <c r="K923" s="129">
        <f t="shared" si="180"/>
        <v>96</v>
      </c>
      <c r="L923" s="130">
        <f t="shared" si="181"/>
        <v>8</v>
      </c>
      <c r="M923" s="129">
        <v>2</v>
      </c>
      <c r="N923" s="129">
        <v>4</v>
      </c>
      <c r="O923" s="124"/>
      <c r="P923" s="130">
        <f t="shared" si="182"/>
        <v>8</v>
      </c>
      <c r="Q923" s="131">
        <f t="shared" si="183"/>
        <v>21.333333333333332</v>
      </c>
    </row>
    <row r="924" spans="1:17" ht="16.5">
      <c r="A924" s="451"/>
      <c r="B924" s="124" t="s">
        <v>325</v>
      </c>
      <c r="C924" s="125"/>
      <c r="D924" s="126" t="str">
        <f>+IF(_xlfn.NUMBERVALUE(O924)=0,CONCATENATE("Pieza de ",M924,"inX",N924,"inX",P924,"_Pies"),CONCATENATE("Rollizo de ",O924,"''ØX",P924,"_Pies"))</f>
        <v>Pieza de 2inX4inX8_Pies</v>
      </c>
      <c r="E924" s="127" t="s">
        <v>137</v>
      </c>
      <c r="F924" s="128">
        <v>4</v>
      </c>
      <c r="G924" s="124"/>
      <c r="H924" s="129">
        <v>1.5</v>
      </c>
      <c r="I924" s="129">
        <v>3.5</v>
      </c>
      <c r="J924" s="129">
        <v>91.28</v>
      </c>
      <c r="K924" s="129">
        <f>+L924*12</f>
        <v>96</v>
      </c>
      <c r="L924" s="130">
        <f>ROUNDUP(J924/12,0)</f>
        <v>8</v>
      </c>
      <c r="M924" s="129">
        <v>2</v>
      </c>
      <c r="N924" s="129">
        <v>4</v>
      </c>
      <c r="O924" s="124"/>
      <c r="P924" s="130">
        <f>+L924</f>
        <v>8</v>
      </c>
      <c r="Q924" s="131">
        <f>F924*M924*N924*P924/12</f>
        <v>21.333333333333332</v>
      </c>
    </row>
    <row r="925" spans="1:17" ht="16.5">
      <c r="A925" s="451"/>
      <c r="B925" s="124" t="s">
        <v>326</v>
      </c>
      <c r="C925" s="125"/>
      <c r="D925" s="126" t="str">
        <f t="shared" ref="D925:D927" si="184">+IF(_xlfn.NUMBERVALUE(O925)=0,CONCATENATE("Pieza de ",M925,"inX",N925,"inX",P925,"_Pies"),CONCATENATE("Rollizo de ",O925,"''ØX",P925,"_Pies"))</f>
        <v>Pieza de 2inX4inX2_Pies</v>
      </c>
      <c r="E925" s="127" t="s">
        <v>137</v>
      </c>
      <c r="F925" s="128">
        <v>4</v>
      </c>
      <c r="G925" s="124"/>
      <c r="H925" s="129">
        <v>1.5</v>
      </c>
      <c r="I925" s="129">
        <v>3.5</v>
      </c>
      <c r="J925" s="129">
        <v>12.06</v>
      </c>
      <c r="K925" s="129">
        <f t="shared" ref="K925:K927" si="185">+L925*12</f>
        <v>24</v>
      </c>
      <c r="L925" s="130">
        <f t="shared" ref="L925:L927" si="186">ROUNDUP(J925/12,0)</f>
        <v>2</v>
      </c>
      <c r="M925" s="129">
        <v>2</v>
      </c>
      <c r="N925" s="129">
        <v>4</v>
      </c>
      <c r="O925" s="124"/>
      <c r="P925" s="130">
        <f t="shared" ref="P925:P927" si="187">+L925</f>
        <v>2</v>
      </c>
      <c r="Q925" s="131">
        <f t="shared" ref="Q925:Q927" si="188">F925*M925*N925*P925/12</f>
        <v>5.333333333333333</v>
      </c>
    </row>
    <row r="926" spans="1:17" ht="16.5">
      <c r="A926" s="451"/>
      <c r="B926" s="124" t="s">
        <v>327</v>
      </c>
      <c r="C926" s="125"/>
      <c r="D926" s="126" t="str">
        <f t="shared" si="184"/>
        <v>Pieza de 2inX4inX2_Pies</v>
      </c>
      <c r="E926" s="127" t="s">
        <v>137</v>
      </c>
      <c r="F926" s="128">
        <v>8</v>
      </c>
      <c r="G926" s="124"/>
      <c r="H926" s="129">
        <v>1.5</v>
      </c>
      <c r="I926" s="129">
        <v>3.5</v>
      </c>
      <c r="J926" s="129">
        <v>14.43</v>
      </c>
      <c r="K926" s="129">
        <f t="shared" si="185"/>
        <v>24</v>
      </c>
      <c r="L926" s="130">
        <f t="shared" si="186"/>
        <v>2</v>
      </c>
      <c r="M926" s="129">
        <v>2</v>
      </c>
      <c r="N926" s="129">
        <v>4</v>
      </c>
      <c r="O926" s="124"/>
      <c r="P926" s="130">
        <f t="shared" si="187"/>
        <v>2</v>
      </c>
      <c r="Q926" s="131">
        <f t="shared" si="188"/>
        <v>10.666666666666666</v>
      </c>
    </row>
    <row r="927" spans="1:17" ht="16.5">
      <c r="A927" s="451"/>
      <c r="B927" s="124" t="s">
        <v>328</v>
      </c>
      <c r="C927" s="125"/>
      <c r="D927" s="126" t="str">
        <f t="shared" si="184"/>
        <v>Pieza de 2inX4inX2_Pies</v>
      </c>
      <c r="E927" s="127" t="s">
        <v>137</v>
      </c>
      <c r="F927" s="128">
        <v>4</v>
      </c>
      <c r="G927" s="124"/>
      <c r="H927" s="129">
        <v>1.5</v>
      </c>
      <c r="I927" s="129">
        <v>3.5</v>
      </c>
      <c r="J927" s="129">
        <v>12.85</v>
      </c>
      <c r="K927" s="129">
        <f t="shared" si="185"/>
        <v>24</v>
      </c>
      <c r="L927" s="130">
        <f t="shared" si="186"/>
        <v>2</v>
      </c>
      <c r="M927" s="129">
        <v>2</v>
      </c>
      <c r="N927" s="129">
        <v>4</v>
      </c>
      <c r="O927" s="124"/>
      <c r="P927" s="130">
        <f t="shared" si="187"/>
        <v>2</v>
      </c>
      <c r="Q927" s="131">
        <f t="shared" si="188"/>
        <v>5.333333333333333</v>
      </c>
    </row>
    <row r="928" spans="1:17" ht="16.5">
      <c r="A928" s="451"/>
      <c r="B928" s="124" t="s">
        <v>329</v>
      </c>
      <c r="C928" s="125"/>
      <c r="D928" s="126" t="str">
        <f>+IF(_xlfn.NUMBERVALUE(O928)=0,CONCATENATE("Pieza de ",M928,"inX",N928,"inX",P928,"_Pies"),CONCATENATE("Rollizo de ",O928,"''ØX",P928,"_Pies"))</f>
        <v>Pieza de 2inX4inX8_Pies</v>
      </c>
      <c r="E928" s="127" t="s">
        <v>137</v>
      </c>
      <c r="F928" s="128">
        <v>4</v>
      </c>
      <c r="G928" s="124"/>
      <c r="H928" s="129">
        <v>1.5</v>
      </c>
      <c r="I928" s="129">
        <v>3.5</v>
      </c>
      <c r="J928" s="129">
        <v>91.28</v>
      </c>
      <c r="K928" s="129">
        <f>+L928*12</f>
        <v>96</v>
      </c>
      <c r="L928" s="130">
        <f>ROUNDUP(J928/12,0)</f>
        <v>8</v>
      </c>
      <c r="M928" s="129">
        <v>2</v>
      </c>
      <c r="N928" s="129">
        <v>4</v>
      </c>
      <c r="O928" s="124"/>
      <c r="P928" s="130">
        <f>+L928</f>
        <v>8</v>
      </c>
      <c r="Q928" s="131">
        <f>F928*M928*N928*P928/12</f>
        <v>21.333333333333332</v>
      </c>
    </row>
    <row r="929" spans="1:17" ht="16.5">
      <c r="A929" s="451"/>
      <c r="B929" s="124" t="s">
        <v>330</v>
      </c>
      <c r="C929" s="125"/>
      <c r="D929" s="126" t="str">
        <f t="shared" ref="D929:D953" si="189">+IF(_xlfn.NUMBERVALUE(O929)=0,CONCATENATE("Pieza de ",M929,"inX",N929,"inX",P929,"_Pies"),CONCATENATE("Rollizo de ",O929,"''ØX",P929,"_Pies"))</f>
        <v>Pieza de 2inX4inX4_Pies</v>
      </c>
      <c r="E929" s="127" t="s">
        <v>137</v>
      </c>
      <c r="F929" s="128">
        <v>1</v>
      </c>
      <c r="G929" s="124"/>
      <c r="H929" s="129">
        <v>1.5</v>
      </c>
      <c r="I929" s="129">
        <v>3.5</v>
      </c>
      <c r="J929" s="129">
        <v>45.64</v>
      </c>
      <c r="K929" s="129">
        <f t="shared" ref="K929:K953" si="190">+L929*12</f>
        <v>48</v>
      </c>
      <c r="L929" s="130">
        <f t="shared" ref="L929:L953" si="191">ROUNDUP(J929/12,0)</f>
        <v>4</v>
      </c>
      <c r="M929" s="129">
        <v>2</v>
      </c>
      <c r="N929" s="129">
        <v>4</v>
      </c>
      <c r="O929" s="124"/>
      <c r="P929" s="130">
        <f t="shared" ref="P929:P953" si="192">+L929</f>
        <v>4</v>
      </c>
      <c r="Q929" s="131">
        <f t="shared" ref="Q929:Q953" si="193">F929*M929*N929*P929/12</f>
        <v>2.6666666666666665</v>
      </c>
    </row>
    <row r="930" spans="1:17" ht="16.5">
      <c r="A930" s="451"/>
      <c r="B930" s="124" t="s">
        <v>331</v>
      </c>
      <c r="C930" s="125"/>
      <c r="D930" s="126" t="str">
        <f t="shared" si="189"/>
        <v>Pieza de 2inX4inX2_Pies</v>
      </c>
      <c r="E930" s="127" t="s">
        <v>137</v>
      </c>
      <c r="F930" s="128">
        <v>4</v>
      </c>
      <c r="G930" s="124"/>
      <c r="H930" s="129">
        <v>1.5</v>
      </c>
      <c r="I930" s="129">
        <v>3.5</v>
      </c>
      <c r="J930" s="129">
        <v>14.43</v>
      </c>
      <c r="K930" s="129">
        <f t="shared" si="190"/>
        <v>24</v>
      </c>
      <c r="L930" s="130">
        <f t="shared" si="191"/>
        <v>2</v>
      </c>
      <c r="M930" s="129">
        <v>2</v>
      </c>
      <c r="N930" s="129">
        <v>4</v>
      </c>
      <c r="O930" s="124"/>
      <c r="P930" s="130">
        <f t="shared" si="192"/>
        <v>2</v>
      </c>
      <c r="Q930" s="131">
        <f t="shared" si="193"/>
        <v>5.333333333333333</v>
      </c>
    </row>
    <row r="931" spans="1:17" ht="16.5">
      <c r="A931" s="451"/>
      <c r="B931" s="124" t="s">
        <v>332</v>
      </c>
      <c r="C931" s="125"/>
      <c r="D931" s="126" t="str">
        <f t="shared" si="189"/>
        <v>Pieza de 2inX4inX2_Pies</v>
      </c>
      <c r="E931" s="127" t="s">
        <v>137</v>
      </c>
      <c r="F931" s="128">
        <v>4</v>
      </c>
      <c r="G931" s="124"/>
      <c r="H931" s="129">
        <v>1.5</v>
      </c>
      <c r="I931" s="129">
        <v>3.5</v>
      </c>
      <c r="J931" s="129">
        <v>12.06</v>
      </c>
      <c r="K931" s="129">
        <f t="shared" si="190"/>
        <v>24</v>
      </c>
      <c r="L931" s="130">
        <f t="shared" si="191"/>
        <v>2</v>
      </c>
      <c r="M931" s="129">
        <v>2</v>
      </c>
      <c r="N931" s="129">
        <v>4</v>
      </c>
      <c r="O931" s="124"/>
      <c r="P931" s="130">
        <f t="shared" si="192"/>
        <v>2</v>
      </c>
      <c r="Q931" s="131">
        <f t="shared" si="193"/>
        <v>5.333333333333333</v>
      </c>
    </row>
    <row r="932" spans="1:17" ht="16.5">
      <c r="A932" s="451"/>
      <c r="B932" s="124" t="s">
        <v>333</v>
      </c>
      <c r="C932" s="125"/>
      <c r="D932" s="126" t="str">
        <f t="shared" si="189"/>
        <v>Pieza de 2inX4inX2_Pies</v>
      </c>
      <c r="E932" s="127" t="s">
        <v>137</v>
      </c>
      <c r="F932" s="128">
        <v>4</v>
      </c>
      <c r="G932" s="124"/>
      <c r="H932" s="129">
        <v>1.5</v>
      </c>
      <c r="I932" s="129">
        <v>3.5</v>
      </c>
      <c r="J932" s="129">
        <v>12.85</v>
      </c>
      <c r="K932" s="129">
        <f t="shared" si="190"/>
        <v>24</v>
      </c>
      <c r="L932" s="130">
        <f t="shared" si="191"/>
        <v>2</v>
      </c>
      <c r="M932" s="129">
        <v>2</v>
      </c>
      <c r="N932" s="129">
        <v>4</v>
      </c>
      <c r="O932" s="124"/>
      <c r="P932" s="130">
        <f t="shared" si="192"/>
        <v>2</v>
      </c>
      <c r="Q932" s="131">
        <f t="shared" si="193"/>
        <v>5.333333333333333</v>
      </c>
    </row>
    <row r="933" spans="1:17" ht="16.5">
      <c r="A933" s="451"/>
      <c r="B933" s="124" t="s">
        <v>334</v>
      </c>
      <c r="C933" s="125"/>
      <c r="D933" s="126" t="str">
        <f t="shared" si="189"/>
        <v>Pieza de 2inX4inX3_Pies</v>
      </c>
      <c r="E933" s="127" t="s">
        <v>137</v>
      </c>
      <c r="F933" s="128">
        <v>1</v>
      </c>
      <c r="G933" s="124"/>
      <c r="H933" s="129">
        <v>1.5</v>
      </c>
      <c r="I933" s="129">
        <v>3.5</v>
      </c>
      <c r="J933" s="129">
        <v>30.66</v>
      </c>
      <c r="K933" s="129">
        <f t="shared" si="190"/>
        <v>36</v>
      </c>
      <c r="L933" s="130">
        <f t="shared" si="191"/>
        <v>3</v>
      </c>
      <c r="M933" s="129">
        <v>2</v>
      </c>
      <c r="N933" s="129">
        <v>4</v>
      </c>
      <c r="O933" s="124"/>
      <c r="P933" s="130">
        <f t="shared" si="192"/>
        <v>3</v>
      </c>
      <c r="Q933" s="131">
        <f t="shared" si="193"/>
        <v>2</v>
      </c>
    </row>
    <row r="934" spans="1:17" ht="16.5">
      <c r="A934" s="451"/>
      <c r="B934" s="124" t="s">
        <v>293</v>
      </c>
      <c r="C934" s="125"/>
      <c r="D934" s="126" t="str">
        <f t="shared" si="189"/>
        <v>Pieza de 2inX4inX11_Pies</v>
      </c>
      <c r="E934" s="127" t="s">
        <v>137</v>
      </c>
      <c r="F934" s="128">
        <v>1</v>
      </c>
      <c r="G934" s="124"/>
      <c r="H934" s="129">
        <v>1.5</v>
      </c>
      <c r="I934" s="129">
        <v>3.5</v>
      </c>
      <c r="J934" s="129">
        <v>124.89</v>
      </c>
      <c r="K934" s="129">
        <f t="shared" si="190"/>
        <v>132</v>
      </c>
      <c r="L934" s="130">
        <f t="shared" si="191"/>
        <v>11</v>
      </c>
      <c r="M934" s="129">
        <v>2</v>
      </c>
      <c r="N934" s="129">
        <v>4</v>
      </c>
      <c r="O934" s="124"/>
      <c r="P934" s="130">
        <f t="shared" si="192"/>
        <v>11</v>
      </c>
      <c r="Q934" s="131">
        <f t="shared" si="193"/>
        <v>7.333333333333333</v>
      </c>
    </row>
    <row r="935" spans="1:17" ht="16.5">
      <c r="A935" s="451"/>
      <c r="B935" s="124" t="s">
        <v>294</v>
      </c>
      <c r="C935" s="125"/>
      <c r="D935" s="126" t="str">
        <f t="shared" si="189"/>
        <v>Pieza de 2inX4inX2_Pies</v>
      </c>
      <c r="E935" s="127" t="s">
        <v>137</v>
      </c>
      <c r="F935" s="128">
        <v>2</v>
      </c>
      <c r="G935" s="124"/>
      <c r="H935" s="129">
        <v>1.5</v>
      </c>
      <c r="I935" s="129">
        <v>3.5</v>
      </c>
      <c r="J935" s="129">
        <v>17.059999999999999</v>
      </c>
      <c r="K935" s="129">
        <f t="shared" si="190"/>
        <v>24</v>
      </c>
      <c r="L935" s="130">
        <f t="shared" si="191"/>
        <v>2</v>
      </c>
      <c r="M935" s="129">
        <v>2</v>
      </c>
      <c r="N935" s="129">
        <v>4</v>
      </c>
      <c r="O935" s="124"/>
      <c r="P935" s="130">
        <f t="shared" si="192"/>
        <v>2</v>
      </c>
      <c r="Q935" s="131">
        <f t="shared" si="193"/>
        <v>2.6666666666666665</v>
      </c>
    </row>
    <row r="936" spans="1:17" ht="16.5">
      <c r="A936" s="451"/>
      <c r="B936" s="124" t="s">
        <v>295</v>
      </c>
      <c r="C936" s="125"/>
      <c r="D936" s="126" t="str">
        <f t="shared" si="189"/>
        <v>Pieza de 2inX4inX2_Pies</v>
      </c>
      <c r="E936" s="127" t="s">
        <v>137</v>
      </c>
      <c r="F936" s="128">
        <v>1</v>
      </c>
      <c r="G936" s="124"/>
      <c r="H936" s="129">
        <v>1.5</v>
      </c>
      <c r="I936" s="129">
        <v>3.5</v>
      </c>
      <c r="J936" s="129">
        <v>12.57</v>
      </c>
      <c r="K936" s="129">
        <f t="shared" si="190"/>
        <v>24</v>
      </c>
      <c r="L936" s="130">
        <f t="shared" si="191"/>
        <v>2</v>
      </c>
      <c r="M936" s="129">
        <v>2</v>
      </c>
      <c r="N936" s="129">
        <v>4</v>
      </c>
      <c r="O936" s="124"/>
      <c r="P936" s="130">
        <f t="shared" si="192"/>
        <v>2</v>
      </c>
      <c r="Q936" s="131">
        <f t="shared" si="193"/>
        <v>1.3333333333333333</v>
      </c>
    </row>
    <row r="937" spans="1:17" ht="16.5">
      <c r="A937" s="451"/>
      <c r="B937" s="124" t="s">
        <v>296</v>
      </c>
      <c r="C937" s="125"/>
      <c r="D937" s="126" t="str">
        <f t="shared" si="189"/>
        <v>Pieza de 2inX4inX1_Pies</v>
      </c>
      <c r="E937" s="127" t="s">
        <v>137</v>
      </c>
      <c r="F937" s="128">
        <v>1</v>
      </c>
      <c r="G937" s="124"/>
      <c r="H937" s="129">
        <v>1.5</v>
      </c>
      <c r="I937" s="129">
        <v>3.5</v>
      </c>
      <c r="J937" s="129">
        <v>7.49</v>
      </c>
      <c r="K937" s="129">
        <f t="shared" si="190"/>
        <v>12</v>
      </c>
      <c r="L937" s="130">
        <f t="shared" si="191"/>
        <v>1</v>
      </c>
      <c r="M937" s="129">
        <v>2</v>
      </c>
      <c r="N937" s="129">
        <v>4</v>
      </c>
      <c r="O937" s="124"/>
      <c r="P937" s="130">
        <f t="shared" si="192"/>
        <v>1</v>
      </c>
      <c r="Q937" s="131">
        <f t="shared" si="193"/>
        <v>0.66666666666666663</v>
      </c>
    </row>
    <row r="938" spans="1:17" ht="17.25" thickBot="1">
      <c r="A938" s="452"/>
      <c r="B938" s="133" t="s">
        <v>297</v>
      </c>
      <c r="C938" s="134"/>
      <c r="D938" s="135" t="str">
        <f t="shared" si="189"/>
        <v>Pieza de 2inX4inX1_Pies</v>
      </c>
      <c r="E938" s="136" t="s">
        <v>137</v>
      </c>
      <c r="F938" s="137">
        <v>1</v>
      </c>
      <c r="G938" s="133"/>
      <c r="H938" s="138">
        <v>1.5</v>
      </c>
      <c r="I938" s="138">
        <v>3.5</v>
      </c>
      <c r="J938" s="138">
        <v>2.76</v>
      </c>
      <c r="K938" s="138">
        <f t="shared" si="190"/>
        <v>12</v>
      </c>
      <c r="L938" s="139">
        <f t="shared" si="191"/>
        <v>1</v>
      </c>
      <c r="M938" s="138">
        <v>2</v>
      </c>
      <c r="N938" s="138">
        <v>4</v>
      </c>
      <c r="O938" s="133"/>
      <c r="P938" s="139">
        <f t="shared" si="192"/>
        <v>1</v>
      </c>
      <c r="Q938" s="140">
        <f t="shared" si="193"/>
        <v>0.66666666666666663</v>
      </c>
    </row>
    <row r="939" spans="1:17" ht="16.5">
      <c r="A939" s="435">
        <v>2</v>
      </c>
      <c r="B939" s="116" t="s">
        <v>323</v>
      </c>
      <c r="C939" s="117"/>
      <c r="D939" s="118" t="str">
        <f t="shared" si="189"/>
        <v>Pieza de 2inX4inX11_Pies</v>
      </c>
      <c r="E939" s="119" t="s">
        <v>137</v>
      </c>
      <c r="F939" s="120">
        <v>3</v>
      </c>
      <c r="G939" s="116"/>
      <c r="H939" s="121">
        <v>1.5</v>
      </c>
      <c r="I939" s="121">
        <v>3.5</v>
      </c>
      <c r="J939" s="121">
        <v>121.7</v>
      </c>
      <c r="K939" s="121">
        <f t="shared" si="190"/>
        <v>132</v>
      </c>
      <c r="L939" s="122">
        <f t="shared" si="191"/>
        <v>11</v>
      </c>
      <c r="M939" s="121">
        <v>2</v>
      </c>
      <c r="N939" s="121">
        <v>4</v>
      </c>
      <c r="O939" s="116"/>
      <c r="P939" s="122">
        <f t="shared" si="192"/>
        <v>11</v>
      </c>
      <c r="Q939" s="123">
        <f t="shared" si="193"/>
        <v>22</v>
      </c>
    </row>
    <row r="940" spans="1:17" ht="16.5">
      <c r="A940" s="436"/>
      <c r="B940" s="124" t="s">
        <v>325</v>
      </c>
      <c r="C940" s="125"/>
      <c r="D940" s="126" t="str">
        <f t="shared" si="189"/>
        <v>Pieza de 2inX4inX8_Pies</v>
      </c>
      <c r="E940" s="127" t="s">
        <v>137</v>
      </c>
      <c r="F940" s="128">
        <v>1</v>
      </c>
      <c r="G940" s="124"/>
      <c r="H940" s="129">
        <v>1.5</v>
      </c>
      <c r="I940" s="129">
        <v>3.5</v>
      </c>
      <c r="J940" s="132">
        <v>91.28</v>
      </c>
      <c r="K940" s="129">
        <f t="shared" si="190"/>
        <v>96</v>
      </c>
      <c r="L940" s="130">
        <f t="shared" si="191"/>
        <v>8</v>
      </c>
      <c r="M940" s="129">
        <v>2</v>
      </c>
      <c r="N940" s="129">
        <v>4</v>
      </c>
      <c r="O940" s="124"/>
      <c r="P940" s="130">
        <f t="shared" si="192"/>
        <v>8</v>
      </c>
      <c r="Q940" s="131">
        <f t="shared" si="193"/>
        <v>5.333333333333333</v>
      </c>
    </row>
    <row r="941" spans="1:17" ht="16.5">
      <c r="A941" s="436"/>
      <c r="B941" s="124" t="s">
        <v>335</v>
      </c>
      <c r="C941" s="125"/>
      <c r="D941" s="126" t="str">
        <f t="shared" si="189"/>
        <v>Pieza de 2inX4inX3_Pies</v>
      </c>
      <c r="E941" s="127" t="s">
        <v>137</v>
      </c>
      <c r="F941" s="128">
        <v>4</v>
      </c>
      <c r="G941" s="124"/>
      <c r="H941" s="129">
        <v>1.5</v>
      </c>
      <c r="I941" s="129">
        <v>3.5</v>
      </c>
      <c r="J941" s="129">
        <v>25.79</v>
      </c>
      <c r="K941" s="129">
        <f t="shared" si="190"/>
        <v>36</v>
      </c>
      <c r="L941" s="130">
        <f t="shared" si="191"/>
        <v>3</v>
      </c>
      <c r="M941" s="129">
        <v>2</v>
      </c>
      <c r="N941" s="129">
        <v>4</v>
      </c>
      <c r="O941" s="124"/>
      <c r="P941" s="130">
        <f t="shared" si="192"/>
        <v>3</v>
      </c>
      <c r="Q941" s="131">
        <f t="shared" si="193"/>
        <v>8</v>
      </c>
    </row>
    <row r="942" spans="1:17" ht="16.5">
      <c r="A942" s="436"/>
      <c r="B942" s="124" t="s">
        <v>336</v>
      </c>
      <c r="C942" s="125"/>
      <c r="D942" s="126" t="str">
        <f t="shared" si="189"/>
        <v>Pieza de 2inX4inX8_Pies</v>
      </c>
      <c r="E942" s="127" t="s">
        <v>137</v>
      </c>
      <c r="F942" s="128">
        <v>3</v>
      </c>
      <c r="G942" s="124"/>
      <c r="H942" s="129">
        <v>1.5</v>
      </c>
      <c r="I942" s="129">
        <v>3.5</v>
      </c>
      <c r="J942" s="129">
        <v>91.28</v>
      </c>
      <c r="K942" s="129">
        <f t="shared" si="190"/>
        <v>96</v>
      </c>
      <c r="L942" s="130">
        <f t="shared" si="191"/>
        <v>8</v>
      </c>
      <c r="M942" s="129">
        <v>2</v>
      </c>
      <c r="N942" s="129">
        <v>4</v>
      </c>
      <c r="O942" s="124"/>
      <c r="P942" s="130">
        <f t="shared" si="192"/>
        <v>8</v>
      </c>
      <c r="Q942" s="131">
        <f t="shared" si="193"/>
        <v>16</v>
      </c>
    </row>
    <row r="943" spans="1:17" ht="16.5">
      <c r="A943" s="436"/>
      <c r="B943" s="124" t="s">
        <v>337</v>
      </c>
      <c r="C943" s="125"/>
      <c r="D943" s="126" t="str">
        <f t="shared" si="189"/>
        <v>Pieza de 2inX4inX3_Pies</v>
      </c>
      <c r="E943" s="127" t="s">
        <v>137</v>
      </c>
      <c r="F943" s="128">
        <v>8</v>
      </c>
      <c r="G943" s="124"/>
      <c r="H943" s="129">
        <v>1.5</v>
      </c>
      <c r="I943" s="129">
        <v>3.5</v>
      </c>
      <c r="J943" s="129">
        <v>30.19</v>
      </c>
      <c r="K943" s="129">
        <f t="shared" si="190"/>
        <v>36</v>
      </c>
      <c r="L943" s="130">
        <f t="shared" si="191"/>
        <v>3</v>
      </c>
      <c r="M943" s="129">
        <v>2</v>
      </c>
      <c r="N943" s="129">
        <v>4</v>
      </c>
      <c r="O943" s="124"/>
      <c r="P943" s="130">
        <f t="shared" si="192"/>
        <v>3</v>
      </c>
      <c r="Q943" s="131">
        <f t="shared" si="193"/>
        <v>16</v>
      </c>
    </row>
    <row r="944" spans="1:17" ht="16.5">
      <c r="A944" s="436"/>
      <c r="B944" s="124" t="s">
        <v>338</v>
      </c>
      <c r="C944" s="125"/>
      <c r="D944" s="126" t="str">
        <f t="shared" si="189"/>
        <v>Pieza de 2inX4inX8_Pies</v>
      </c>
      <c r="E944" s="127" t="s">
        <v>137</v>
      </c>
      <c r="F944" s="128">
        <v>1</v>
      </c>
      <c r="G944" s="124"/>
      <c r="H944" s="129">
        <v>1.5</v>
      </c>
      <c r="I944" s="129">
        <v>3.5</v>
      </c>
      <c r="J944" s="129">
        <v>91.28</v>
      </c>
      <c r="K944" s="129">
        <f t="shared" si="190"/>
        <v>96</v>
      </c>
      <c r="L944" s="130">
        <f t="shared" si="191"/>
        <v>8</v>
      </c>
      <c r="M944" s="129">
        <v>2</v>
      </c>
      <c r="N944" s="129">
        <v>4</v>
      </c>
      <c r="O944" s="124"/>
      <c r="P944" s="130">
        <f t="shared" si="192"/>
        <v>8</v>
      </c>
      <c r="Q944" s="131">
        <f t="shared" si="193"/>
        <v>5.333333333333333</v>
      </c>
    </row>
    <row r="945" spans="1:17" ht="16.5">
      <c r="A945" s="436"/>
      <c r="B945" s="124" t="s">
        <v>339</v>
      </c>
      <c r="C945" s="125"/>
      <c r="D945" s="126" t="str">
        <f t="shared" si="189"/>
        <v>Pieza de 2inX4inX3_Pies</v>
      </c>
      <c r="E945" s="127" t="s">
        <v>137</v>
      </c>
      <c r="F945" s="128">
        <v>4</v>
      </c>
      <c r="G945" s="124"/>
      <c r="H945" s="129">
        <v>1.5</v>
      </c>
      <c r="I945" s="129">
        <v>3.5</v>
      </c>
      <c r="J945" s="129">
        <v>26.49</v>
      </c>
      <c r="K945" s="129">
        <f t="shared" si="190"/>
        <v>36</v>
      </c>
      <c r="L945" s="130">
        <f t="shared" si="191"/>
        <v>3</v>
      </c>
      <c r="M945" s="129">
        <v>2</v>
      </c>
      <c r="N945" s="129">
        <v>4</v>
      </c>
      <c r="O945" s="124"/>
      <c r="P945" s="130">
        <f t="shared" si="192"/>
        <v>3</v>
      </c>
      <c r="Q945" s="131">
        <f t="shared" si="193"/>
        <v>8</v>
      </c>
    </row>
    <row r="946" spans="1:17" ht="16.5">
      <c r="A946" s="436"/>
      <c r="B946" s="124" t="s">
        <v>293</v>
      </c>
      <c r="C946" s="125"/>
      <c r="D946" s="126" t="str">
        <f t="shared" si="189"/>
        <v>Pieza de 2inX4inX11_Pies</v>
      </c>
      <c r="E946" s="127" t="s">
        <v>137</v>
      </c>
      <c r="F946" s="128">
        <v>1</v>
      </c>
      <c r="G946" s="124"/>
      <c r="H946" s="129">
        <v>1.5</v>
      </c>
      <c r="I946" s="129">
        <v>3.5</v>
      </c>
      <c r="J946" s="129">
        <v>124.89</v>
      </c>
      <c r="K946" s="129">
        <f t="shared" si="190"/>
        <v>132</v>
      </c>
      <c r="L946" s="130">
        <f t="shared" si="191"/>
        <v>11</v>
      </c>
      <c r="M946" s="129">
        <v>2</v>
      </c>
      <c r="N946" s="129">
        <v>4</v>
      </c>
      <c r="O946" s="124"/>
      <c r="P946" s="130">
        <f t="shared" si="192"/>
        <v>11</v>
      </c>
      <c r="Q946" s="131">
        <f t="shared" si="193"/>
        <v>7.333333333333333</v>
      </c>
    </row>
    <row r="947" spans="1:17" ht="16.5">
      <c r="A947" s="436"/>
      <c r="B947" s="124" t="s">
        <v>294</v>
      </c>
      <c r="C947" s="125"/>
      <c r="D947" s="126" t="str">
        <f t="shared" si="189"/>
        <v>Pieza de 2inX4inX2_Pies</v>
      </c>
      <c r="E947" s="127" t="s">
        <v>137</v>
      </c>
      <c r="F947" s="128">
        <v>2</v>
      </c>
      <c r="G947" s="124"/>
      <c r="H947" s="129">
        <v>1.5</v>
      </c>
      <c r="I947" s="129">
        <v>3.5</v>
      </c>
      <c r="J947" s="129">
        <v>17.07</v>
      </c>
      <c r="K947" s="129">
        <f t="shared" si="190"/>
        <v>24</v>
      </c>
      <c r="L947" s="130">
        <f t="shared" si="191"/>
        <v>2</v>
      </c>
      <c r="M947" s="129">
        <v>2</v>
      </c>
      <c r="N947" s="129">
        <v>4</v>
      </c>
      <c r="O947" s="124"/>
      <c r="P947" s="130">
        <f t="shared" si="192"/>
        <v>2</v>
      </c>
      <c r="Q947" s="131">
        <f t="shared" si="193"/>
        <v>2.6666666666666665</v>
      </c>
    </row>
    <row r="948" spans="1:17" ht="16.5">
      <c r="A948" s="436"/>
      <c r="B948" s="124" t="s">
        <v>295</v>
      </c>
      <c r="C948" s="125"/>
      <c r="D948" s="126" t="str">
        <f t="shared" si="189"/>
        <v>Pieza de 2inX4inX2_Pies</v>
      </c>
      <c r="E948" s="127" t="s">
        <v>137</v>
      </c>
      <c r="F948" s="128">
        <v>1</v>
      </c>
      <c r="G948" s="124"/>
      <c r="H948" s="129">
        <v>1.5</v>
      </c>
      <c r="I948" s="129">
        <v>3.5</v>
      </c>
      <c r="J948" s="129">
        <v>12.57</v>
      </c>
      <c r="K948" s="129">
        <f t="shared" si="190"/>
        <v>24</v>
      </c>
      <c r="L948" s="130">
        <f t="shared" si="191"/>
        <v>2</v>
      </c>
      <c r="M948" s="129">
        <v>2</v>
      </c>
      <c r="N948" s="129">
        <v>4</v>
      </c>
      <c r="O948" s="124"/>
      <c r="P948" s="130">
        <f t="shared" si="192"/>
        <v>2</v>
      </c>
      <c r="Q948" s="131">
        <f t="shared" si="193"/>
        <v>1.3333333333333333</v>
      </c>
    </row>
    <row r="949" spans="1:17" ht="16.5">
      <c r="A949" s="436"/>
      <c r="B949" s="124" t="s">
        <v>296</v>
      </c>
      <c r="C949" s="125"/>
      <c r="D949" s="126" t="str">
        <f t="shared" si="189"/>
        <v>Pieza de 2inX4inX1_Pies</v>
      </c>
      <c r="E949" s="127" t="s">
        <v>137</v>
      </c>
      <c r="F949" s="128">
        <v>1</v>
      </c>
      <c r="G949" s="124"/>
      <c r="H949" s="129">
        <v>1.5</v>
      </c>
      <c r="I949" s="129">
        <v>3.5</v>
      </c>
      <c r="J949" s="129">
        <v>7.49</v>
      </c>
      <c r="K949" s="129">
        <f t="shared" si="190"/>
        <v>12</v>
      </c>
      <c r="L949" s="130">
        <f t="shared" si="191"/>
        <v>1</v>
      </c>
      <c r="M949" s="129">
        <v>2</v>
      </c>
      <c r="N949" s="129">
        <v>4</v>
      </c>
      <c r="O949" s="124"/>
      <c r="P949" s="130">
        <f t="shared" si="192"/>
        <v>1</v>
      </c>
      <c r="Q949" s="131">
        <f t="shared" si="193"/>
        <v>0.66666666666666663</v>
      </c>
    </row>
    <row r="950" spans="1:17" ht="17.25" thickBot="1">
      <c r="A950" s="437"/>
      <c r="B950" s="133" t="s">
        <v>297</v>
      </c>
      <c r="C950" s="134"/>
      <c r="D950" s="135" t="str">
        <f t="shared" si="189"/>
        <v>Pieza de 2inX4inX1_Pies</v>
      </c>
      <c r="E950" s="136" t="s">
        <v>137</v>
      </c>
      <c r="F950" s="137">
        <v>1</v>
      </c>
      <c r="G950" s="133"/>
      <c r="H950" s="138">
        <v>1.5</v>
      </c>
      <c r="I950" s="138">
        <v>3.5</v>
      </c>
      <c r="J950" s="138">
        <v>2.7</v>
      </c>
      <c r="K950" s="138">
        <f t="shared" si="190"/>
        <v>12</v>
      </c>
      <c r="L950" s="139">
        <f t="shared" si="191"/>
        <v>1</v>
      </c>
      <c r="M950" s="138">
        <v>2</v>
      </c>
      <c r="N950" s="138">
        <v>4</v>
      </c>
      <c r="O950" s="133"/>
      <c r="P950" s="139">
        <f t="shared" si="192"/>
        <v>1</v>
      </c>
      <c r="Q950" s="140">
        <f t="shared" si="193"/>
        <v>0.66666666666666663</v>
      </c>
    </row>
    <row r="951" spans="1:17" ht="16.5">
      <c r="A951" s="435">
        <v>3</v>
      </c>
      <c r="B951" s="116" t="s">
        <v>323</v>
      </c>
      <c r="C951" s="117"/>
      <c r="D951" s="118" t="str">
        <f t="shared" si="189"/>
        <v>Pieza de 2inX4inX11_Pies</v>
      </c>
      <c r="E951" s="119" t="s">
        <v>137</v>
      </c>
      <c r="F951" s="120">
        <v>1</v>
      </c>
      <c r="G951" s="116"/>
      <c r="H951" s="121">
        <v>1.5</v>
      </c>
      <c r="I951" s="121">
        <v>3.5</v>
      </c>
      <c r="J951" s="121">
        <v>121.7</v>
      </c>
      <c r="K951" s="121">
        <f t="shared" si="190"/>
        <v>132</v>
      </c>
      <c r="L951" s="122">
        <f t="shared" si="191"/>
        <v>11</v>
      </c>
      <c r="M951" s="121">
        <v>2</v>
      </c>
      <c r="N951" s="121">
        <v>4</v>
      </c>
      <c r="O951" s="116"/>
      <c r="P951" s="122">
        <f t="shared" si="192"/>
        <v>11</v>
      </c>
      <c r="Q951" s="123">
        <f t="shared" si="193"/>
        <v>7.333333333333333</v>
      </c>
    </row>
    <row r="952" spans="1:17" ht="16.5">
      <c r="A952" s="436"/>
      <c r="B952" s="124" t="s">
        <v>268</v>
      </c>
      <c r="C952" s="125"/>
      <c r="D952" s="126" t="str">
        <f t="shared" si="189"/>
        <v>Pieza de 2inX6inX12_Pies</v>
      </c>
      <c r="E952" s="127" t="s">
        <v>137</v>
      </c>
      <c r="F952" s="128">
        <v>2</v>
      </c>
      <c r="G952" s="124"/>
      <c r="H952" s="129">
        <v>1.5</v>
      </c>
      <c r="I952" s="129">
        <v>5.5</v>
      </c>
      <c r="J952" s="129">
        <v>132.81</v>
      </c>
      <c r="K952" s="129">
        <f t="shared" si="190"/>
        <v>144</v>
      </c>
      <c r="L952" s="130">
        <f t="shared" si="191"/>
        <v>12</v>
      </c>
      <c r="M952" s="129">
        <v>2</v>
      </c>
      <c r="N952" s="129">
        <v>6</v>
      </c>
      <c r="O952" s="124"/>
      <c r="P952" s="130">
        <f t="shared" si="192"/>
        <v>12</v>
      </c>
      <c r="Q952" s="131">
        <f t="shared" si="193"/>
        <v>24</v>
      </c>
    </row>
    <row r="953" spans="1:17" ht="16.5">
      <c r="A953" s="436"/>
      <c r="B953" s="124" t="s">
        <v>324</v>
      </c>
      <c r="C953" s="125"/>
      <c r="D953" s="126" t="str">
        <f t="shared" si="189"/>
        <v>Pieza de 2inX4inX8_Pies</v>
      </c>
      <c r="E953" s="127" t="s">
        <v>137</v>
      </c>
      <c r="F953" s="128">
        <v>4</v>
      </c>
      <c r="G953" s="124"/>
      <c r="H953" s="129">
        <v>1.5</v>
      </c>
      <c r="I953" s="129">
        <v>3.5</v>
      </c>
      <c r="J953" s="132">
        <v>96</v>
      </c>
      <c r="K953" s="129">
        <f t="shared" si="190"/>
        <v>96</v>
      </c>
      <c r="L953" s="130">
        <f t="shared" si="191"/>
        <v>8</v>
      </c>
      <c r="M953" s="129">
        <v>2</v>
      </c>
      <c r="N953" s="129">
        <v>4</v>
      </c>
      <c r="O953" s="124"/>
      <c r="P953" s="130">
        <f t="shared" si="192"/>
        <v>8</v>
      </c>
      <c r="Q953" s="131">
        <f t="shared" si="193"/>
        <v>21.333333333333332</v>
      </c>
    </row>
    <row r="954" spans="1:17" ht="16.5">
      <c r="A954" s="436"/>
      <c r="B954" s="124" t="s">
        <v>340</v>
      </c>
      <c r="C954" s="125"/>
      <c r="D954" s="126" t="str">
        <f>+IF(_xlfn.NUMBERVALUE(O954)=0,CONCATENATE("Pieza de ",M954,"inX",N954,"inX",P954,"_Pies"),CONCATENATE("Rollizo de ",O954,"''ØX",P954,"_Pies"))</f>
        <v>Pieza de 2inX4inX8_Pies</v>
      </c>
      <c r="E954" s="127" t="s">
        <v>137</v>
      </c>
      <c r="F954" s="128">
        <v>2</v>
      </c>
      <c r="G954" s="124"/>
      <c r="H954" s="129">
        <v>1.5</v>
      </c>
      <c r="I954" s="129">
        <v>3.5</v>
      </c>
      <c r="J954" s="129">
        <v>91.28</v>
      </c>
      <c r="K954" s="129">
        <f>+L954*12</f>
        <v>96</v>
      </c>
      <c r="L954" s="130">
        <f>ROUNDUP(J954/12,0)</f>
        <v>8</v>
      </c>
      <c r="M954" s="129">
        <v>2</v>
      </c>
      <c r="N954" s="129">
        <v>4</v>
      </c>
      <c r="O954" s="124"/>
      <c r="P954" s="130">
        <f>+L954</f>
        <v>8</v>
      </c>
      <c r="Q954" s="131">
        <f>F954*M954*N954*P954/12</f>
        <v>10.666666666666666</v>
      </c>
    </row>
    <row r="955" spans="1:17" ht="16.5">
      <c r="A955" s="436"/>
      <c r="B955" s="124" t="s">
        <v>341</v>
      </c>
      <c r="C955" s="125"/>
      <c r="D955" s="126" t="str">
        <f>+IF(_xlfn.NUMBERVALUE(O955)=0,CONCATENATE("Pieza de ",M955,"inX",N955,"inX",P955,"_Pies"),CONCATENATE("Rollizo de ",O955,"''ØX",P955,"_Pies"))</f>
        <v>Pieza de 2inX4inX4_Pies</v>
      </c>
      <c r="E955" s="127" t="s">
        <v>137</v>
      </c>
      <c r="F955" s="128">
        <v>2</v>
      </c>
      <c r="G955" s="124"/>
      <c r="H955" s="129">
        <v>1.5</v>
      </c>
      <c r="I955" s="129">
        <v>3.5</v>
      </c>
      <c r="J955" s="129">
        <v>45.64</v>
      </c>
      <c r="K955" s="129">
        <f>+L955*12</f>
        <v>48</v>
      </c>
      <c r="L955" s="130">
        <f>ROUNDUP(J955/12,0)</f>
        <v>4</v>
      </c>
      <c r="M955" s="129">
        <v>2</v>
      </c>
      <c r="N955" s="129">
        <v>4</v>
      </c>
      <c r="O955" s="124"/>
      <c r="P955" s="130">
        <f>+L955</f>
        <v>4</v>
      </c>
      <c r="Q955" s="131">
        <f>F955*M955*N955*P955/12</f>
        <v>5.333333333333333</v>
      </c>
    </row>
    <row r="956" spans="1:17" ht="16.5">
      <c r="A956" s="436"/>
      <c r="B956" s="124" t="s">
        <v>326</v>
      </c>
      <c r="C956" s="125"/>
      <c r="D956" s="126" t="str">
        <f>+IF(_xlfn.NUMBERVALUE(O956)=0,CONCATENATE("Pieza de ",M956,"inX",N956,"inX",P956,"_Pies"),CONCATENATE("Rollizo de ",O956,"''ØX",P956,"_Pies"))</f>
        <v>Pieza de 2inX4inX2_Pies</v>
      </c>
      <c r="E956" s="127" t="s">
        <v>137</v>
      </c>
      <c r="F956" s="128">
        <v>2</v>
      </c>
      <c r="G956" s="124"/>
      <c r="H956" s="129">
        <v>1.5</v>
      </c>
      <c r="I956" s="129">
        <v>3.5</v>
      </c>
      <c r="J956" s="129">
        <v>12.06</v>
      </c>
      <c r="K956" s="129">
        <f>+L956*12</f>
        <v>24</v>
      </c>
      <c r="L956" s="130">
        <f>ROUNDUP(J956/12,0)</f>
        <v>2</v>
      </c>
      <c r="M956" s="129">
        <v>2</v>
      </c>
      <c r="N956" s="129">
        <v>4</v>
      </c>
      <c r="O956" s="124"/>
      <c r="P956" s="130">
        <f>+L956</f>
        <v>2</v>
      </c>
      <c r="Q956" s="131">
        <f>F956*M956*N956*P956/12</f>
        <v>2.6666666666666665</v>
      </c>
    </row>
    <row r="957" spans="1:17" ht="16.5">
      <c r="A957" s="436"/>
      <c r="B957" s="124" t="s">
        <v>327</v>
      </c>
      <c r="C957" s="125"/>
      <c r="D957" s="126" t="str">
        <f>+IF(_xlfn.NUMBERVALUE(O957)=0,CONCATENATE("Pieza de ",M957,"inX",N957,"inX",P957,"_Pies"),CONCATENATE("Rollizo de ",O957,"''ØX",P957,"_Pies"))</f>
        <v>Pieza de 2inX4inX2_Pies</v>
      </c>
      <c r="E957" s="127" t="s">
        <v>137</v>
      </c>
      <c r="F957" s="128">
        <v>6</v>
      </c>
      <c r="G957" s="124"/>
      <c r="H957" s="129">
        <v>1.5</v>
      </c>
      <c r="I957" s="129">
        <v>3.5</v>
      </c>
      <c r="J957" s="129">
        <v>14.57</v>
      </c>
      <c r="K957" s="129">
        <f>+L957*12</f>
        <v>24</v>
      </c>
      <c r="L957" s="130">
        <f>ROUNDUP(J957/12,0)</f>
        <v>2</v>
      </c>
      <c r="M957" s="129">
        <v>2</v>
      </c>
      <c r="N957" s="129">
        <v>4</v>
      </c>
      <c r="O957" s="124"/>
      <c r="P957" s="130">
        <f>+L957</f>
        <v>2</v>
      </c>
      <c r="Q957" s="131">
        <f>F957*M957*N957*P957/12</f>
        <v>8</v>
      </c>
    </row>
    <row r="958" spans="1:17" ht="16.5">
      <c r="A958" s="436"/>
      <c r="B958" s="124" t="s">
        <v>342</v>
      </c>
      <c r="C958" s="125"/>
      <c r="D958" s="126" t="str">
        <f t="shared" ref="D958:D970" si="194">+IF(_xlfn.NUMBERVALUE(O958)=0,CONCATENATE("Pieza de ",M958,"inX",N958,"inX",P958,"_Pies"),CONCATENATE("Rollizo de ",O958,"''ØX",P958,"_Pies"))</f>
        <v>Pieza de 2inX4inX3_Pies</v>
      </c>
      <c r="E958" s="127" t="s">
        <v>137</v>
      </c>
      <c r="F958" s="128">
        <v>2</v>
      </c>
      <c r="G958" s="124"/>
      <c r="H958" s="129">
        <v>1.5</v>
      </c>
      <c r="I958" s="129">
        <v>3.5</v>
      </c>
      <c r="J958" s="129">
        <v>28.06</v>
      </c>
      <c r="K958" s="129">
        <f t="shared" ref="K958:K970" si="195">+L958*12</f>
        <v>36</v>
      </c>
      <c r="L958" s="130">
        <f t="shared" ref="L958:L970" si="196">ROUNDUP(J958/12,0)</f>
        <v>3</v>
      </c>
      <c r="M958" s="129">
        <v>2</v>
      </c>
      <c r="N958" s="129">
        <v>4</v>
      </c>
      <c r="O958" s="124"/>
      <c r="P958" s="130">
        <f t="shared" ref="P958:P970" si="197">+L958</f>
        <v>3</v>
      </c>
      <c r="Q958" s="131">
        <f t="shared" ref="Q958:Q970" si="198">F958*M958*N958*P958/12</f>
        <v>4</v>
      </c>
    </row>
    <row r="959" spans="1:17" ht="16.5">
      <c r="A959" s="436"/>
      <c r="B959" s="124" t="s">
        <v>329</v>
      </c>
      <c r="C959" s="125"/>
      <c r="D959" s="126" t="str">
        <f t="shared" si="194"/>
        <v>Pieza de 2inX4inX8_Pies</v>
      </c>
      <c r="E959" s="127" t="s">
        <v>137</v>
      </c>
      <c r="F959" s="128">
        <v>4</v>
      </c>
      <c r="G959" s="124"/>
      <c r="H959" s="129">
        <v>1.5</v>
      </c>
      <c r="I959" s="129">
        <v>3.5</v>
      </c>
      <c r="J959" s="129">
        <v>91.28</v>
      </c>
      <c r="K959" s="129">
        <f t="shared" si="195"/>
        <v>96</v>
      </c>
      <c r="L959" s="130">
        <f t="shared" si="196"/>
        <v>8</v>
      </c>
      <c r="M959" s="129">
        <v>2</v>
      </c>
      <c r="N959" s="129">
        <v>4</v>
      </c>
      <c r="O959" s="124"/>
      <c r="P959" s="130">
        <f t="shared" si="197"/>
        <v>8</v>
      </c>
      <c r="Q959" s="131">
        <f t="shared" si="198"/>
        <v>21.333333333333332</v>
      </c>
    </row>
    <row r="960" spans="1:17" ht="16.5">
      <c r="A960" s="436"/>
      <c r="B960" s="124" t="s">
        <v>331</v>
      </c>
      <c r="C960" s="125"/>
      <c r="D960" s="126" t="str">
        <f t="shared" si="194"/>
        <v>Pieza de 2inX4inX2_Pies</v>
      </c>
      <c r="E960" s="127" t="s">
        <v>137</v>
      </c>
      <c r="F960" s="128">
        <v>4</v>
      </c>
      <c r="G960" s="124"/>
      <c r="H960" s="129">
        <v>1.5</v>
      </c>
      <c r="I960" s="129">
        <v>3.5</v>
      </c>
      <c r="J960" s="129">
        <v>12.85</v>
      </c>
      <c r="K960" s="129">
        <f t="shared" si="195"/>
        <v>24</v>
      </c>
      <c r="L960" s="130">
        <f t="shared" si="196"/>
        <v>2</v>
      </c>
      <c r="M960" s="129">
        <v>2</v>
      </c>
      <c r="N960" s="129">
        <v>4</v>
      </c>
      <c r="O960" s="124"/>
      <c r="P960" s="130">
        <f t="shared" si="197"/>
        <v>2</v>
      </c>
      <c r="Q960" s="131">
        <f t="shared" si="198"/>
        <v>5.333333333333333</v>
      </c>
    </row>
    <row r="961" spans="1:17" ht="16.5">
      <c r="A961" s="436"/>
      <c r="B961" s="124" t="s">
        <v>332</v>
      </c>
      <c r="C961" s="125"/>
      <c r="D961" s="126" t="str">
        <f t="shared" si="194"/>
        <v>Pieza de 2inX4inX2_Pies</v>
      </c>
      <c r="E961" s="127" t="s">
        <v>137</v>
      </c>
      <c r="F961" s="128">
        <v>8</v>
      </c>
      <c r="G961" s="124"/>
      <c r="H961" s="129">
        <v>1.5</v>
      </c>
      <c r="I961" s="129">
        <v>3.5</v>
      </c>
      <c r="J961" s="129">
        <v>14.43</v>
      </c>
      <c r="K961" s="129">
        <f t="shared" si="195"/>
        <v>24</v>
      </c>
      <c r="L961" s="130">
        <f t="shared" si="196"/>
        <v>2</v>
      </c>
      <c r="M961" s="129">
        <v>2</v>
      </c>
      <c r="N961" s="129">
        <v>4</v>
      </c>
      <c r="O961" s="124"/>
      <c r="P961" s="130">
        <f t="shared" si="197"/>
        <v>2</v>
      </c>
      <c r="Q961" s="131">
        <f t="shared" si="198"/>
        <v>10.666666666666666</v>
      </c>
    </row>
    <row r="962" spans="1:17" ht="16.5">
      <c r="A962" s="436"/>
      <c r="B962" s="124" t="s">
        <v>333</v>
      </c>
      <c r="C962" s="125"/>
      <c r="D962" s="126" t="str">
        <f t="shared" si="194"/>
        <v>Pieza de 2inX4inX2_Pies</v>
      </c>
      <c r="E962" s="127" t="s">
        <v>137</v>
      </c>
      <c r="F962" s="128">
        <v>4</v>
      </c>
      <c r="G962" s="124"/>
      <c r="H962" s="129">
        <v>1.5</v>
      </c>
      <c r="I962" s="129">
        <v>3.5</v>
      </c>
      <c r="J962" s="129">
        <v>12.06</v>
      </c>
      <c r="K962" s="129">
        <f t="shared" si="195"/>
        <v>24</v>
      </c>
      <c r="L962" s="130">
        <f t="shared" si="196"/>
        <v>2</v>
      </c>
      <c r="M962" s="129">
        <v>2</v>
      </c>
      <c r="N962" s="129">
        <v>4</v>
      </c>
      <c r="O962" s="124"/>
      <c r="P962" s="130">
        <f t="shared" si="197"/>
        <v>2</v>
      </c>
      <c r="Q962" s="131">
        <f t="shared" si="198"/>
        <v>5.333333333333333</v>
      </c>
    </row>
    <row r="963" spans="1:17" ht="16.5">
      <c r="A963" s="436"/>
      <c r="B963" s="124" t="s">
        <v>293</v>
      </c>
      <c r="C963" s="125"/>
      <c r="D963" s="126" t="str">
        <f t="shared" si="194"/>
        <v>Pieza de 2inX4inX11_Pies</v>
      </c>
      <c r="E963" s="127" t="s">
        <v>137</v>
      </c>
      <c r="F963" s="128">
        <v>1</v>
      </c>
      <c r="G963" s="124"/>
      <c r="H963" s="129">
        <v>1.5</v>
      </c>
      <c r="I963" s="129">
        <v>3.5</v>
      </c>
      <c r="J963" s="129">
        <v>124.89</v>
      </c>
      <c r="K963" s="129">
        <f t="shared" si="195"/>
        <v>132</v>
      </c>
      <c r="L963" s="130">
        <f t="shared" si="196"/>
        <v>11</v>
      </c>
      <c r="M963" s="129">
        <v>2</v>
      </c>
      <c r="N963" s="129">
        <v>4</v>
      </c>
      <c r="O963" s="124"/>
      <c r="P963" s="130">
        <f t="shared" si="197"/>
        <v>11</v>
      </c>
      <c r="Q963" s="131">
        <f t="shared" si="198"/>
        <v>7.333333333333333</v>
      </c>
    </row>
    <row r="964" spans="1:17" ht="16.5">
      <c r="A964" s="436"/>
      <c r="B964" s="124" t="s">
        <v>294</v>
      </c>
      <c r="C964" s="125"/>
      <c r="D964" s="126" t="str">
        <f t="shared" si="194"/>
        <v>Pieza de 2inX4inX2_Pies</v>
      </c>
      <c r="E964" s="127" t="s">
        <v>137</v>
      </c>
      <c r="F964" s="128">
        <v>2</v>
      </c>
      <c r="G964" s="124"/>
      <c r="H964" s="129">
        <v>1.5</v>
      </c>
      <c r="I964" s="129">
        <v>3.5</v>
      </c>
      <c r="J964" s="129">
        <v>17.07</v>
      </c>
      <c r="K964" s="129">
        <f t="shared" si="195"/>
        <v>24</v>
      </c>
      <c r="L964" s="130">
        <f t="shared" si="196"/>
        <v>2</v>
      </c>
      <c r="M964" s="129">
        <v>2</v>
      </c>
      <c r="N964" s="129">
        <v>4</v>
      </c>
      <c r="O964" s="124"/>
      <c r="P964" s="130">
        <f t="shared" si="197"/>
        <v>2</v>
      </c>
      <c r="Q964" s="131">
        <f t="shared" si="198"/>
        <v>2.6666666666666665</v>
      </c>
    </row>
    <row r="965" spans="1:17" ht="16.5">
      <c r="A965" s="436"/>
      <c r="B965" s="124" t="s">
        <v>295</v>
      </c>
      <c r="C965" s="125"/>
      <c r="D965" s="126" t="str">
        <f t="shared" si="194"/>
        <v>Pieza de 2inX4inX2_Pies</v>
      </c>
      <c r="E965" s="127" t="s">
        <v>137</v>
      </c>
      <c r="F965" s="128">
        <v>1</v>
      </c>
      <c r="G965" s="124"/>
      <c r="H965" s="129">
        <v>1.5</v>
      </c>
      <c r="I965" s="129">
        <v>3.5</v>
      </c>
      <c r="J965" s="129">
        <v>12.57</v>
      </c>
      <c r="K965" s="129">
        <f t="shared" si="195"/>
        <v>24</v>
      </c>
      <c r="L965" s="130">
        <f t="shared" si="196"/>
        <v>2</v>
      </c>
      <c r="M965" s="129">
        <v>2</v>
      </c>
      <c r="N965" s="129">
        <v>4</v>
      </c>
      <c r="O965" s="124"/>
      <c r="P965" s="130">
        <f t="shared" si="197"/>
        <v>2</v>
      </c>
      <c r="Q965" s="131">
        <f t="shared" si="198"/>
        <v>1.3333333333333333</v>
      </c>
    </row>
    <row r="966" spans="1:17" ht="16.5">
      <c r="A966" s="436"/>
      <c r="B966" s="124" t="s">
        <v>296</v>
      </c>
      <c r="C966" s="125"/>
      <c r="D966" s="126" t="str">
        <f t="shared" si="194"/>
        <v>Pieza de 2inX4inX1_Pies</v>
      </c>
      <c r="E966" s="127" t="s">
        <v>137</v>
      </c>
      <c r="F966" s="128">
        <v>1</v>
      </c>
      <c r="G966" s="124"/>
      <c r="H966" s="129">
        <v>1.5</v>
      </c>
      <c r="I966" s="129">
        <v>3.5</v>
      </c>
      <c r="J966" s="129">
        <v>7.49</v>
      </c>
      <c r="K966" s="129">
        <f t="shared" si="195"/>
        <v>12</v>
      </c>
      <c r="L966" s="130">
        <f t="shared" si="196"/>
        <v>1</v>
      </c>
      <c r="M966" s="129">
        <v>2</v>
      </c>
      <c r="N966" s="129">
        <v>4</v>
      </c>
      <c r="O966" s="124"/>
      <c r="P966" s="130">
        <f t="shared" si="197"/>
        <v>1</v>
      </c>
      <c r="Q966" s="131">
        <f t="shared" si="198"/>
        <v>0.66666666666666663</v>
      </c>
    </row>
    <row r="967" spans="1:17" ht="17.25" thickBot="1">
      <c r="A967" s="437"/>
      <c r="B967" s="133" t="s">
        <v>297</v>
      </c>
      <c r="C967" s="134"/>
      <c r="D967" s="135" t="str">
        <f t="shared" si="194"/>
        <v>Pieza de 2inX4inX1_Pies</v>
      </c>
      <c r="E967" s="136" t="s">
        <v>137</v>
      </c>
      <c r="F967" s="137">
        <v>1</v>
      </c>
      <c r="G967" s="133"/>
      <c r="H967" s="138">
        <v>1.5</v>
      </c>
      <c r="I967" s="138">
        <v>3.5</v>
      </c>
      <c r="J967" s="138">
        <v>2.7</v>
      </c>
      <c r="K967" s="138">
        <f t="shared" si="195"/>
        <v>12</v>
      </c>
      <c r="L967" s="139">
        <f t="shared" si="196"/>
        <v>1</v>
      </c>
      <c r="M967" s="138">
        <v>2</v>
      </c>
      <c r="N967" s="138">
        <v>4</v>
      </c>
      <c r="O967" s="133"/>
      <c r="P967" s="139">
        <f t="shared" si="197"/>
        <v>1</v>
      </c>
      <c r="Q967" s="140">
        <f t="shared" si="198"/>
        <v>0.66666666666666663</v>
      </c>
    </row>
    <row r="968" spans="1:17" ht="16.5">
      <c r="A968" s="435" t="s">
        <v>33</v>
      </c>
      <c r="B968" s="116" t="s">
        <v>323</v>
      </c>
      <c r="C968" s="117"/>
      <c r="D968" s="118" t="str">
        <f t="shared" si="194"/>
        <v>Pieza de 2inX4inX13_Pies</v>
      </c>
      <c r="E968" s="119" t="s">
        <v>137</v>
      </c>
      <c r="F968" s="120">
        <v>1</v>
      </c>
      <c r="G968" s="116"/>
      <c r="H968" s="121">
        <v>1.5</v>
      </c>
      <c r="I968" s="121">
        <v>3.5</v>
      </c>
      <c r="J968" s="121">
        <v>153</v>
      </c>
      <c r="K968" s="121">
        <f t="shared" si="195"/>
        <v>156</v>
      </c>
      <c r="L968" s="122">
        <f t="shared" si="196"/>
        <v>13</v>
      </c>
      <c r="M968" s="121">
        <v>2</v>
      </c>
      <c r="N968" s="121">
        <v>4</v>
      </c>
      <c r="O968" s="116"/>
      <c r="P968" s="122">
        <f t="shared" si="197"/>
        <v>13</v>
      </c>
      <c r="Q968" s="123">
        <f t="shared" si="198"/>
        <v>8.6666666666666661</v>
      </c>
    </row>
    <row r="969" spans="1:17" ht="16.5">
      <c r="A969" s="436"/>
      <c r="B969" s="124" t="s">
        <v>268</v>
      </c>
      <c r="C969" s="125"/>
      <c r="D969" s="126" t="str">
        <f t="shared" si="194"/>
        <v>Pieza de 2inX6inX14_Pies</v>
      </c>
      <c r="E969" s="127" t="s">
        <v>137</v>
      </c>
      <c r="F969" s="128">
        <v>2</v>
      </c>
      <c r="G969" s="124"/>
      <c r="H969" s="129">
        <v>1.5</v>
      </c>
      <c r="I969" s="129">
        <v>5.5</v>
      </c>
      <c r="J969" s="129">
        <v>164.81</v>
      </c>
      <c r="K969" s="129">
        <f t="shared" si="195"/>
        <v>168</v>
      </c>
      <c r="L969" s="130">
        <f t="shared" si="196"/>
        <v>14</v>
      </c>
      <c r="M969" s="129">
        <v>2</v>
      </c>
      <c r="N969" s="129">
        <v>6</v>
      </c>
      <c r="O969" s="124"/>
      <c r="P969" s="130">
        <f t="shared" si="197"/>
        <v>14</v>
      </c>
      <c r="Q969" s="131">
        <f t="shared" si="198"/>
        <v>28</v>
      </c>
    </row>
    <row r="970" spans="1:17" ht="16.5">
      <c r="A970" s="436"/>
      <c r="B970" s="124" t="s">
        <v>325</v>
      </c>
      <c r="C970" s="125"/>
      <c r="D970" s="126" t="str">
        <f t="shared" si="194"/>
        <v>Pieza de 2inX4inX8_Pies</v>
      </c>
      <c r="E970" s="127" t="s">
        <v>137</v>
      </c>
      <c r="F970" s="128">
        <v>5</v>
      </c>
      <c r="G970" s="124"/>
      <c r="H970" s="129">
        <v>1.5</v>
      </c>
      <c r="I970" s="129">
        <v>3.5</v>
      </c>
      <c r="J970" s="132">
        <v>91.28</v>
      </c>
      <c r="K970" s="129">
        <f t="shared" si="195"/>
        <v>96</v>
      </c>
      <c r="L970" s="130">
        <f t="shared" si="196"/>
        <v>8</v>
      </c>
      <c r="M970" s="129">
        <v>2</v>
      </c>
      <c r="N970" s="129">
        <v>4</v>
      </c>
      <c r="O970" s="124"/>
      <c r="P970" s="130">
        <f t="shared" si="197"/>
        <v>8</v>
      </c>
      <c r="Q970" s="131">
        <f t="shared" si="198"/>
        <v>26.666666666666668</v>
      </c>
    </row>
    <row r="971" spans="1:17" ht="16.5">
      <c r="A971" s="436"/>
      <c r="B971" s="124" t="s">
        <v>326</v>
      </c>
      <c r="C971" s="125"/>
      <c r="D971" s="126" t="str">
        <f>+IF(_xlfn.NUMBERVALUE(O971)=0,CONCATENATE("Pieza de ",M971,"inX",N971,"inX",P971,"_Pies"),CONCATENATE("Rollizo de ",O971,"''ØX",P971,"_Pies"))</f>
        <v>Pieza de 2inX4inX1_Pies</v>
      </c>
      <c r="E971" s="127" t="s">
        <v>137</v>
      </c>
      <c r="F971" s="128">
        <v>4</v>
      </c>
      <c r="G971" s="124"/>
      <c r="H971" s="129">
        <v>1.5</v>
      </c>
      <c r="I971" s="129">
        <v>3.5</v>
      </c>
      <c r="J971" s="129">
        <v>10.14</v>
      </c>
      <c r="K971" s="129">
        <f>+L971*12</f>
        <v>12</v>
      </c>
      <c r="L971" s="130">
        <f>ROUNDUP(J971/12,0)</f>
        <v>1</v>
      </c>
      <c r="M971" s="129">
        <v>2</v>
      </c>
      <c r="N971" s="129">
        <v>4</v>
      </c>
      <c r="O971" s="124"/>
      <c r="P971" s="130">
        <f>+L971</f>
        <v>1</v>
      </c>
      <c r="Q971" s="131">
        <f>F971*M971*N971*P971/12</f>
        <v>2.6666666666666665</v>
      </c>
    </row>
    <row r="972" spans="1:17" ht="16.5">
      <c r="A972" s="436"/>
      <c r="B972" s="124" t="s">
        <v>327</v>
      </c>
      <c r="C972" s="125"/>
      <c r="D972" s="126" t="str">
        <f t="shared" ref="D972:D981" si="199">+IF(_xlfn.NUMBERVALUE(O972)=0,CONCATENATE("Pieza de ",M972,"inX",N972,"inX",P972,"_Pies"),CONCATENATE("Rollizo de ",O972,"''ØX",P972,"_Pies"))</f>
        <v>Pieza de 2inX4inX2_Pies</v>
      </c>
      <c r="E972" s="127" t="s">
        <v>137</v>
      </c>
      <c r="F972" s="128">
        <v>12</v>
      </c>
      <c r="G972" s="124"/>
      <c r="H972" s="129">
        <v>1.5</v>
      </c>
      <c r="I972" s="129">
        <v>3.5</v>
      </c>
      <c r="J972" s="129">
        <v>14.43</v>
      </c>
      <c r="K972" s="129">
        <f t="shared" ref="K972:K981" si="200">+L972*12</f>
        <v>24</v>
      </c>
      <c r="L972" s="130">
        <f t="shared" ref="L972:L981" si="201">ROUNDUP(J972/12,0)</f>
        <v>2</v>
      </c>
      <c r="M972" s="129">
        <v>2</v>
      </c>
      <c r="N972" s="129">
        <v>4</v>
      </c>
      <c r="O972" s="124"/>
      <c r="P972" s="130">
        <f t="shared" ref="P972:P981" si="202">+L972</f>
        <v>2</v>
      </c>
      <c r="Q972" s="131">
        <f t="shared" ref="Q972:Q981" si="203">F972*M972*N972*P972/12</f>
        <v>16</v>
      </c>
    </row>
    <row r="973" spans="1:17" ht="16.5">
      <c r="A973" s="436"/>
      <c r="B973" s="124" t="s">
        <v>329</v>
      </c>
      <c r="C973" s="125"/>
      <c r="D973" s="126" t="str">
        <f t="shared" si="199"/>
        <v>Pieza de 2inX4inX8_Pies</v>
      </c>
      <c r="E973" s="127" t="s">
        <v>137</v>
      </c>
      <c r="F973" s="128">
        <v>4</v>
      </c>
      <c r="G973" s="124"/>
      <c r="H973" s="129">
        <v>1.5</v>
      </c>
      <c r="I973" s="129">
        <v>3.5</v>
      </c>
      <c r="J973" s="129">
        <v>91.28</v>
      </c>
      <c r="K973" s="129">
        <f t="shared" si="200"/>
        <v>96</v>
      </c>
      <c r="L973" s="130">
        <f t="shared" si="201"/>
        <v>8</v>
      </c>
      <c r="M973" s="129">
        <v>2</v>
      </c>
      <c r="N973" s="129">
        <v>4</v>
      </c>
      <c r="O973" s="124"/>
      <c r="P973" s="130">
        <f t="shared" si="202"/>
        <v>8</v>
      </c>
      <c r="Q973" s="131">
        <f t="shared" si="203"/>
        <v>21.333333333333332</v>
      </c>
    </row>
    <row r="974" spans="1:17" ht="16.5">
      <c r="A974" s="436"/>
      <c r="B974" s="124" t="s">
        <v>330</v>
      </c>
      <c r="C974" s="125"/>
      <c r="D974" s="126" t="str">
        <f t="shared" si="199"/>
        <v>Pieza de 2inX4inX4_Pies</v>
      </c>
      <c r="E974" s="127" t="s">
        <v>137</v>
      </c>
      <c r="F974" s="128">
        <v>3</v>
      </c>
      <c r="G974" s="124"/>
      <c r="H974" s="129">
        <v>1.5</v>
      </c>
      <c r="I974" s="129">
        <v>3.5</v>
      </c>
      <c r="J974" s="129">
        <v>45.64</v>
      </c>
      <c r="K974" s="129">
        <f t="shared" si="200"/>
        <v>48</v>
      </c>
      <c r="L974" s="130">
        <f t="shared" si="201"/>
        <v>4</v>
      </c>
      <c r="M974" s="129">
        <v>2</v>
      </c>
      <c r="N974" s="129">
        <v>4</v>
      </c>
      <c r="O974" s="124"/>
      <c r="P974" s="130">
        <f t="shared" si="202"/>
        <v>4</v>
      </c>
      <c r="Q974" s="131">
        <f t="shared" si="203"/>
        <v>8</v>
      </c>
    </row>
    <row r="975" spans="1:17" ht="16.5">
      <c r="A975" s="436"/>
      <c r="B975" s="124" t="s">
        <v>331</v>
      </c>
      <c r="C975" s="125"/>
      <c r="D975" s="126" t="str">
        <f t="shared" si="199"/>
        <v>Pieza de 2inX4inX2_Pies</v>
      </c>
      <c r="E975" s="127" t="s">
        <v>137</v>
      </c>
      <c r="F975" s="128">
        <v>2</v>
      </c>
      <c r="G975" s="124"/>
      <c r="H975" s="129">
        <v>1.5</v>
      </c>
      <c r="I975" s="129">
        <v>3.5</v>
      </c>
      <c r="J975" s="129">
        <v>12.85</v>
      </c>
      <c r="K975" s="129">
        <f t="shared" si="200"/>
        <v>24</v>
      </c>
      <c r="L975" s="130">
        <f t="shared" si="201"/>
        <v>2</v>
      </c>
      <c r="M975" s="129">
        <v>2</v>
      </c>
      <c r="N975" s="129">
        <v>4</v>
      </c>
      <c r="O975" s="124"/>
      <c r="P975" s="130">
        <f t="shared" si="202"/>
        <v>2</v>
      </c>
      <c r="Q975" s="131">
        <f t="shared" si="203"/>
        <v>2.6666666666666665</v>
      </c>
    </row>
    <row r="976" spans="1:17" ht="16.5">
      <c r="A976" s="436"/>
      <c r="B976" s="124" t="s">
        <v>332</v>
      </c>
      <c r="C976" s="125"/>
      <c r="D976" s="126" t="str">
        <f t="shared" si="199"/>
        <v>Pieza de 2inX4inX2_Pies</v>
      </c>
      <c r="E976" s="127" t="s">
        <v>137</v>
      </c>
      <c r="F976" s="128">
        <v>8</v>
      </c>
      <c r="G976" s="124"/>
      <c r="H976" s="129">
        <v>1.5</v>
      </c>
      <c r="I976" s="129">
        <v>3.5</v>
      </c>
      <c r="J976" s="129">
        <v>14.43</v>
      </c>
      <c r="K976" s="129">
        <f t="shared" si="200"/>
        <v>24</v>
      </c>
      <c r="L976" s="130">
        <f t="shared" si="201"/>
        <v>2</v>
      </c>
      <c r="M976" s="129">
        <v>2</v>
      </c>
      <c r="N976" s="129">
        <v>4</v>
      </c>
      <c r="O976" s="124"/>
      <c r="P976" s="130">
        <f t="shared" si="202"/>
        <v>2</v>
      </c>
      <c r="Q976" s="131">
        <f t="shared" si="203"/>
        <v>10.666666666666666</v>
      </c>
    </row>
    <row r="977" spans="1:17" ht="16.5">
      <c r="A977" s="436"/>
      <c r="B977" s="124" t="s">
        <v>333</v>
      </c>
      <c r="C977" s="125"/>
      <c r="D977" s="126" t="str">
        <f t="shared" si="199"/>
        <v>Pieza de 2inX4inX1_Pies</v>
      </c>
      <c r="E977" s="127" t="s">
        <v>137</v>
      </c>
      <c r="F977" s="128">
        <v>2</v>
      </c>
      <c r="G977" s="124"/>
      <c r="H977" s="129">
        <v>1.5</v>
      </c>
      <c r="I977" s="129">
        <v>3.5</v>
      </c>
      <c r="J977" s="129">
        <v>10.14</v>
      </c>
      <c r="K977" s="129">
        <f t="shared" si="200"/>
        <v>12</v>
      </c>
      <c r="L977" s="130">
        <f t="shared" si="201"/>
        <v>1</v>
      </c>
      <c r="M977" s="129">
        <v>2</v>
      </c>
      <c r="N977" s="129">
        <v>4</v>
      </c>
      <c r="O977" s="124"/>
      <c r="P977" s="130">
        <f t="shared" si="202"/>
        <v>1</v>
      </c>
      <c r="Q977" s="131">
        <f t="shared" si="203"/>
        <v>1.3333333333333333</v>
      </c>
    </row>
    <row r="978" spans="1:17" ht="17.25" thickBot="1">
      <c r="A978" s="436"/>
      <c r="B978" s="151" t="s">
        <v>334</v>
      </c>
      <c r="C978" s="152"/>
      <c r="D978" s="153" t="str">
        <f t="shared" si="199"/>
        <v>Pieza de 2inX4inX3_Pies</v>
      </c>
      <c r="E978" s="154" t="s">
        <v>137</v>
      </c>
      <c r="F978" s="155">
        <v>3</v>
      </c>
      <c r="G978" s="151"/>
      <c r="H978" s="156">
        <v>1.5</v>
      </c>
      <c r="I978" s="156">
        <v>3.5</v>
      </c>
      <c r="J978" s="156">
        <v>30.43</v>
      </c>
      <c r="K978" s="156">
        <f t="shared" si="200"/>
        <v>36</v>
      </c>
      <c r="L978" s="157">
        <f t="shared" si="201"/>
        <v>3</v>
      </c>
      <c r="M978" s="156">
        <v>2</v>
      </c>
      <c r="N978" s="156">
        <v>4</v>
      </c>
      <c r="O978" s="151"/>
      <c r="P978" s="157">
        <f t="shared" si="202"/>
        <v>3</v>
      </c>
      <c r="Q978" s="158">
        <f t="shared" si="203"/>
        <v>6</v>
      </c>
    </row>
    <row r="979" spans="1:17" ht="16.5">
      <c r="A979" s="450" t="s">
        <v>34</v>
      </c>
      <c r="B979" s="116" t="s">
        <v>343</v>
      </c>
      <c r="C979" s="117"/>
      <c r="D979" s="118" t="str">
        <f t="shared" si="199"/>
        <v>Pieza de 2inX4inX3_Pies</v>
      </c>
      <c r="E979" s="119" t="s">
        <v>137</v>
      </c>
      <c r="F979" s="120">
        <v>1</v>
      </c>
      <c r="G979" s="116"/>
      <c r="H979" s="121">
        <v>1.5</v>
      </c>
      <c r="I979" s="121">
        <v>3.5</v>
      </c>
      <c r="J979" s="121">
        <v>28.85</v>
      </c>
      <c r="K979" s="121">
        <f t="shared" si="200"/>
        <v>36</v>
      </c>
      <c r="L979" s="122">
        <f t="shared" si="201"/>
        <v>3</v>
      </c>
      <c r="M979" s="121">
        <v>2</v>
      </c>
      <c r="N979" s="121">
        <v>4</v>
      </c>
      <c r="O979" s="116"/>
      <c r="P979" s="122">
        <f t="shared" si="202"/>
        <v>3</v>
      </c>
      <c r="Q979" s="123">
        <f t="shared" si="203"/>
        <v>2</v>
      </c>
    </row>
    <row r="980" spans="1:17" ht="16.5">
      <c r="A980" s="451"/>
      <c r="B980" s="124" t="s">
        <v>344</v>
      </c>
      <c r="C980" s="125"/>
      <c r="D980" s="126" t="str">
        <f t="shared" si="199"/>
        <v>Pieza de 2inX4inX3_Pies</v>
      </c>
      <c r="E980" s="127" t="s">
        <v>137</v>
      </c>
      <c r="F980" s="128">
        <v>1</v>
      </c>
      <c r="G980" s="124"/>
      <c r="H980" s="129">
        <v>1.5</v>
      </c>
      <c r="I980" s="129">
        <v>3.5</v>
      </c>
      <c r="J980" s="129">
        <v>33.57</v>
      </c>
      <c r="K980" s="129">
        <f t="shared" si="200"/>
        <v>36</v>
      </c>
      <c r="L980" s="130">
        <f t="shared" si="201"/>
        <v>3</v>
      </c>
      <c r="M980" s="129">
        <v>2</v>
      </c>
      <c r="N980" s="129">
        <v>4</v>
      </c>
      <c r="O980" s="124"/>
      <c r="P980" s="130">
        <f t="shared" si="202"/>
        <v>3</v>
      </c>
      <c r="Q980" s="131">
        <f t="shared" si="203"/>
        <v>2</v>
      </c>
    </row>
    <row r="981" spans="1:17" ht="16.5">
      <c r="A981" s="451"/>
      <c r="B981" s="124" t="s">
        <v>345</v>
      </c>
      <c r="C981" s="125"/>
      <c r="D981" s="126" t="str">
        <f t="shared" si="199"/>
        <v>Pieza de 2inX4inX3_Pies</v>
      </c>
      <c r="E981" s="127" t="s">
        <v>137</v>
      </c>
      <c r="F981" s="128">
        <v>1</v>
      </c>
      <c r="G981" s="124"/>
      <c r="H981" s="129">
        <v>1.5</v>
      </c>
      <c r="I981" s="129">
        <v>3.5</v>
      </c>
      <c r="J981" s="132">
        <v>29.29</v>
      </c>
      <c r="K981" s="129">
        <f t="shared" si="200"/>
        <v>36</v>
      </c>
      <c r="L981" s="130">
        <f t="shared" si="201"/>
        <v>3</v>
      </c>
      <c r="M981" s="129">
        <v>2</v>
      </c>
      <c r="N981" s="129">
        <v>4</v>
      </c>
      <c r="O981" s="124"/>
      <c r="P981" s="130">
        <f t="shared" si="202"/>
        <v>3</v>
      </c>
      <c r="Q981" s="131">
        <f t="shared" si="203"/>
        <v>2</v>
      </c>
    </row>
    <row r="982" spans="1:17" ht="16.5">
      <c r="A982" s="451"/>
      <c r="B982" s="124" t="s">
        <v>268</v>
      </c>
      <c r="C982" s="125"/>
      <c r="D982" s="126" t="str">
        <f>+IF(_xlfn.NUMBERVALUE(O982)=0,CONCATENATE("Pieza de ",M982,"inX",N982,"inX",P982,"_Pies"),CONCATENATE("Rollizo de ",O982,"''ØX",P982,"_Pies"))</f>
        <v>Pieza de 2inX6inX14_Pies</v>
      </c>
      <c r="E982" s="127" t="s">
        <v>137</v>
      </c>
      <c r="F982" s="128">
        <v>2</v>
      </c>
      <c r="G982" s="124"/>
      <c r="H982" s="129">
        <v>1.5</v>
      </c>
      <c r="I982" s="129">
        <v>5.5</v>
      </c>
      <c r="J982" s="129">
        <v>164.81</v>
      </c>
      <c r="K982" s="129">
        <f>+L982*12</f>
        <v>168</v>
      </c>
      <c r="L982" s="130">
        <f>ROUNDUP(J982/12,0)</f>
        <v>14</v>
      </c>
      <c r="M982" s="129">
        <v>2</v>
      </c>
      <c r="N982" s="129">
        <v>6</v>
      </c>
      <c r="O982" s="124"/>
      <c r="P982" s="130">
        <f>+L982</f>
        <v>14</v>
      </c>
      <c r="Q982" s="131">
        <f>F982*M982*N982*P982/12</f>
        <v>28</v>
      </c>
    </row>
    <row r="983" spans="1:17" ht="16.5">
      <c r="A983" s="451"/>
      <c r="B983" s="124" t="s">
        <v>346</v>
      </c>
      <c r="C983" s="125"/>
      <c r="D983" s="126" t="str">
        <f t="shared" ref="D983:D988" si="204">+IF(_xlfn.NUMBERVALUE(O983)=0,CONCATENATE("Pieza de ",M983,"inX",N983,"inX",P983,"_Pies"),CONCATENATE("Rollizo de ",O983,"''ØX",P983,"_Pies"))</f>
        <v>Pieza de 2inX4inX8_Pies</v>
      </c>
      <c r="E983" s="127" t="s">
        <v>137</v>
      </c>
      <c r="F983" s="128">
        <v>4</v>
      </c>
      <c r="G983" s="124"/>
      <c r="H983" s="129">
        <v>1.5</v>
      </c>
      <c r="I983" s="129">
        <v>3.5</v>
      </c>
      <c r="J983" s="129">
        <v>91.28</v>
      </c>
      <c r="K983" s="129">
        <f t="shared" ref="K983:K988" si="205">+L983*12</f>
        <v>96</v>
      </c>
      <c r="L983" s="130">
        <f t="shared" ref="L983:L988" si="206">ROUNDUP(J983/12,0)</f>
        <v>8</v>
      </c>
      <c r="M983" s="129">
        <v>2</v>
      </c>
      <c r="N983" s="129">
        <v>4</v>
      </c>
      <c r="O983" s="124"/>
      <c r="P983" s="130">
        <f t="shared" ref="P983:P988" si="207">+L983</f>
        <v>8</v>
      </c>
      <c r="Q983" s="131">
        <f t="shared" ref="Q983:Q988" si="208">F983*M983*N983*P983/12</f>
        <v>21.333333333333332</v>
      </c>
    </row>
    <row r="984" spans="1:17" ht="16.5">
      <c r="A984" s="451"/>
      <c r="B984" s="124" t="s">
        <v>347</v>
      </c>
      <c r="C984" s="125"/>
      <c r="D984" s="126" t="str">
        <f t="shared" si="204"/>
        <v>Pieza de 2inX4inX1_Pies</v>
      </c>
      <c r="E984" s="127" t="s">
        <v>137</v>
      </c>
      <c r="F984" s="128">
        <v>4</v>
      </c>
      <c r="G984" s="124"/>
      <c r="H984" s="129">
        <v>1.5</v>
      </c>
      <c r="I984" s="129">
        <v>3.5</v>
      </c>
      <c r="J984" s="129">
        <v>10.14</v>
      </c>
      <c r="K984" s="129">
        <f t="shared" si="205"/>
        <v>12</v>
      </c>
      <c r="L984" s="130">
        <f t="shared" si="206"/>
        <v>1</v>
      </c>
      <c r="M984" s="129">
        <v>2</v>
      </c>
      <c r="N984" s="129">
        <v>4</v>
      </c>
      <c r="O984" s="124"/>
      <c r="P984" s="130">
        <f t="shared" si="207"/>
        <v>1</v>
      </c>
      <c r="Q984" s="131">
        <f t="shared" si="208"/>
        <v>2.6666666666666665</v>
      </c>
    </row>
    <row r="985" spans="1:17" ht="16.5">
      <c r="A985" s="451"/>
      <c r="B985" s="124" t="s">
        <v>348</v>
      </c>
      <c r="C985" s="125"/>
      <c r="D985" s="126" t="str">
        <f t="shared" si="204"/>
        <v>Pieza de 2inX4inX2_Pies</v>
      </c>
      <c r="E985" s="127" t="s">
        <v>137</v>
      </c>
      <c r="F985" s="128">
        <v>4</v>
      </c>
      <c r="G985" s="124"/>
      <c r="H985" s="129">
        <v>1.5</v>
      </c>
      <c r="I985" s="129">
        <v>3.5</v>
      </c>
      <c r="J985" s="129">
        <v>12.85</v>
      </c>
      <c r="K985" s="129">
        <f t="shared" si="205"/>
        <v>24</v>
      </c>
      <c r="L985" s="130">
        <f t="shared" si="206"/>
        <v>2</v>
      </c>
      <c r="M985" s="129">
        <v>2</v>
      </c>
      <c r="N985" s="129">
        <v>4</v>
      </c>
      <c r="O985" s="124"/>
      <c r="P985" s="130">
        <f t="shared" si="207"/>
        <v>2</v>
      </c>
      <c r="Q985" s="131">
        <f t="shared" si="208"/>
        <v>5.333333333333333</v>
      </c>
    </row>
    <row r="986" spans="1:17" ht="16.5">
      <c r="A986" s="451"/>
      <c r="B986" s="124" t="s">
        <v>349</v>
      </c>
      <c r="C986" s="125"/>
      <c r="D986" s="126" t="str">
        <f t="shared" si="204"/>
        <v>Pieza de 2inX4inX8_Pies</v>
      </c>
      <c r="E986" s="127" t="s">
        <v>137</v>
      </c>
      <c r="F986" s="128">
        <v>4</v>
      </c>
      <c r="G986" s="124"/>
      <c r="H986" s="129">
        <v>1.5</v>
      </c>
      <c r="I986" s="129">
        <v>3.5</v>
      </c>
      <c r="J986" s="129">
        <v>91.28</v>
      </c>
      <c r="K986" s="129">
        <f t="shared" si="205"/>
        <v>96</v>
      </c>
      <c r="L986" s="130">
        <f t="shared" si="206"/>
        <v>8</v>
      </c>
      <c r="M986" s="129">
        <v>2</v>
      </c>
      <c r="N986" s="129">
        <v>4</v>
      </c>
      <c r="O986" s="124"/>
      <c r="P986" s="130">
        <f t="shared" si="207"/>
        <v>8</v>
      </c>
      <c r="Q986" s="131">
        <f t="shared" si="208"/>
        <v>21.333333333333332</v>
      </c>
    </row>
    <row r="987" spans="1:17" ht="16.5">
      <c r="A987" s="451"/>
      <c r="B987" s="124" t="s">
        <v>350</v>
      </c>
      <c r="C987" s="125"/>
      <c r="D987" s="126" t="str">
        <f t="shared" si="204"/>
        <v>Pieza de 2inX4inX2_Pies</v>
      </c>
      <c r="E987" s="127" t="s">
        <v>137</v>
      </c>
      <c r="F987" s="128">
        <v>4</v>
      </c>
      <c r="G987" s="124"/>
      <c r="H987" s="129">
        <v>1.5</v>
      </c>
      <c r="I987" s="129">
        <v>3.5</v>
      </c>
      <c r="J987" s="129">
        <v>12.85</v>
      </c>
      <c r="K987" s="129">
        <f t="shared" si="205"/>
        <v>24</v>
      </c>
      <c r="L987" s="130">
        <f t="shared" si="206"/>
        <v>2</v>
      </c>
      <c r="M987" s="129">
        <v>2</v>
      </c>
      <c r="N987" s="129">
        <v>4</v>
      </c>
      <c r="O987" s="124"/>
      <c r="P987" s="130">
        <f t="shared" si="207"/>
        <v>2</v>
      </c>
      <c r="Q987" s="131">
        <f t="shared" si="208"/>
        <v>5.333333333333333</v>
      </c>
    </row>
    <row r="988" spans="1:17" ht="16.5">
      <c r="A988" s="451"/>
      <c r="B988" s="124" t="s">
        <v>351</v>
      </c>
      <c r="C988" s="125"/>
      <c r="D988" s="126" t="str">
        <f t="shared" si="204"/>
        <v>Pieza de 2inX4inX2_Pies</v>
      </c>
      <c r="E988" s="127" t="s">
        <v>137</v>
      </c>
      <c r="F988" s="128">
        <v>4</v>
      </c>
      <c r="G988" s="124"/>
      <c r="H988" s="129">
        <v>1.5</v>
      </c>
      <c r="I988" s="129">
        <v>3.5</v>
      </c>
      <c r="J988" s="129">
        <v>14.43</v>
      </c>
      <c r="K988" s="129">
        <f t="shared" si="205"/>
        <v>24</v>
      </c>
      <c r="L988" s="130">
        <f t="shared" si="206"/>
        <v>2</v>
      </c>
      <c r="M988" s="129">
        <v>2</v>
      </c>
      <c r="N988" s="129">
        <v>4</v>
      </c>
      <c r="O988" s="124"/>
      <c r="P988" s="130">
        <f t="shared" si="207"/>
        <v>2</v>
      </c>
      <c r="Q988" s="131">
        <f t="shared" si="208"/>
        <v>5.333333333333333</v>
      </c>
    </row>
    <row r="989" spans="1:17" ht="16.5">
      <c r="A989" s="451"/>
      <c r="B989" s="124" t="s">
        <v>352</v>
      </c>
      <c r="C989" s="125"/>
      <c r="D989" s="126" t="str">
        <f>+IF(_xlfn.NUMBERVALUE(O989)=0,CONCATENATE("Pieza de ",M989,"inX",N989,"inX",P989,"_Pies"),CONCATENATE("Rollizo de ",O989,"''ØX",P989,"_Pies"))</f>
        <v>Pieza de 2inX4inX8_Pies</v>
      </c>
      <c r="E989" s="127" t="s">
        <v>137</v>
      </c>
      <c r="F989" s="128">
        <v>4</v>
      </c>
      <c r="G989" s="124"/>
      <c r="H989" s="129">
        <v>1.5</v>
      </c>
      <c r="I989" s="129">
        <v>3.5</v>
      </c>
      <c r="J989" s="129">
        <v>91.28</v>
      </c>
      <c r="K989" s="129">
        <f>+L989*12</f>
        <v>96</v>
      </c>
      <c r="L989" s="130">
        <f>ROUNDUP(J989/12,0)</f>
        <v>8</v>
      </c>
      <c r="M989" s="129">
        <v>2</v>
      </c>
      <c r="N989" s="129">
        <v>4</v>
      </c>
      <c r="O989" s="124"/>
      <c r="P989" s="130">
        <f>+L989</f>
        <v>8</v>
      </c>
      <c r="Q989" s="131">
        <f>F989*M989*N989*P989/12</f>
        <v>21.333333333333332</v>
      </c>
    </row>
    <row r="990" spans="1:17" ht="16.5">
      <c r="A990" s="451"/>
      <c r="B990" s="124" t="s">
        <v>353</v>
      </c>
      <c r="C990" s="125"/>
      <c r="D990" s="126" t="str">
        <f>+IF(_xlfn.NUMBERVALUE(O990)=0,CONCATENATE("Pieza de ",M990,"inX",N990,"inX",P990,"_Pies"),CONCATENATE("Rollizo de ",O990,"''ØX",P990,"_Pies"))</f>
        <v>Pieza de 2inX4inX1_Pies</v>
      </c>
      <c r="E990" s="127" t="s">
        <v>137</v>
      </c>
      <c r="F990" s="128">
        <v>4</v>
      </c>
      <c r="G990" s="124"/>
      <c r="H990" s="129">
        <v>1.5</v>
      </c>
      <c r="I990" s="129">
        <v>3.5</v>
      </c>
      <c r="J990" s="129">
        <v>10.14</v>
      </c>
      <c r="K990" s="129">
        <f>+L990*12</f>
        <v>12</v>
      </c>
      <c r="L990" s="130">
        <f>ROUNDUP(J990/12,0)</f>
        <v>1</v>
      </c>
      <c r="M990" s="129">
        <v>2</v>
      </c>
      <c r="N990" s="129">
        <v>4</v>
      </c>
      <c r="O990" s="124"/>
      <c r="P990" s="130">
        <f>+L990</f>
        <v>1</v>
      </c>
      <c r="Q990" s="131">
        <f>F990*M990*N990*P990/12</f>
        <v>2.6666666666666665</v>
      </c>
    </row>
    <row r="991" spans="1:17" ht="16.5">
      <c r="A991" s="451"/>
      <c r="B991" s="124" t="s">
        <v>354</v>
      </c>
      <c r="C991" s="125"/>
      <c r="D991" s="126" t="str">
        <f>+IF(_xlfn.NUMBERVALUE(O991)=0,CONCATENATE("Pieza de ",M991,"inX",N991,"inX",P991,"_Pies"),CONCATENATE("Rollizo de ",O991,"''ØX",P991,"_Pies"))</f>
        <v>Pieza de 2inX4inX2_Pies</v>
      </c>
      <c r="E991" s="127" t="s">
        <v>137</v>
      </c>
      <c r="F991" s="128">
        <v>4</v>
      </c>
      <c r="G991" s="124"/>
      <c r="H991" s="129">
        <v>1.5</v>
      </c>
      <c r="I991" s="129">
        <v>3.5</v>
      </c>
      <c r="J991" s="129">
        <v>12.85</v>
      </c>
      <c r="K991" s="129">
        <f>+L991*12</f>
        <v>24</v>
      </c>
      <c r="L991" s="130">
        <f>ROUNDUP(J991/12,0)</f>
        <v>2</v>
      </c>
      <c r="M991" s="129">
        <v>2</v>
      </c>
      <c r="N991" s="129">
        <v>4</v>
      </c>
      <c r="O991" s="124"/>
      <c r="P991" s="130">
        <f>+L991</f>
        <v>2</v>
      </c>
      <c r="Q991" s="131">
        <f>F991*M991*N991*P991/12</f>
        <v>5.333333333333333</v>
      </c>
    </row>
    <row r="992" spans="1:17" ht="16.5">
      <c r="A992" s="451"/>
      <c r="B992" s="124" t="s">
        <v>355</v>
      </c>
      <c r="C992" s="125"/>
      <c r="D992" s="126" t="str">
        <f>+IF(_xlfn.NUMBERVALUE(O992)=0,CONCATENATE("Pieza de ",M992,"inX",N992,"inX",P992,"_Pies"),CONCATENATE("Rollizo de ",O992,"''ØX",P992,"_Pies"))</f>
        <v>Pieza de 2inX4inX13_Pies</v>
      </c>
      <c r="E992" s="127" t="s">
        <v>137</v>
      </c>
      <c r="F992" s="128">
        <v>1</v>
      </c>
      <c r="G992" s="124"/>
      <c r="H992" s="129">
        <v>1.5</v>
      </c>
      <c r="I992" s="129">
        <v>3.5</v>
      </c>
      <c r="J992" s="129">
        <v>153</v>
      </c>
      <c r="K992" s="129">
        <f>+L992*12</f>
        <v>156</v>
      </c>
      <c r="L992" s="130">
        <f>ROUNDUP(J992/12,0)</f>
        <v>13</v>
      </c>
      <c r="M992" s="129">
        <v>2</v>
      </c>
      <c r="N992" s="129">
        <v>4</v>
      </c>
      <c r="O992" s="124"/>
      <c r="P992" s="130">
        <f>+L992</f>
        <v>13</v>
      </c>
      <c r="Q992" s="131">
        <f>F992*M992*N992*P992/12</f>
        <v>8.6666666666666661</v>
      </c>
    </row>
    <row r="993" spans="1:17" ht="17.25" thickBot="1">
      <c r="A993" s="452"/>
      <c r="B993" s="133" t="s">
        <v>356</v>
      </c>
      <c r="C993" s="134"/>
      <c r="D993" s="135" t="str">
        <f>+IF(_xlfn.NUMBERVALUE(O993)=0,CONCATENATE("Pieza de ",M993,"inX",N993,"inX",P993,"_Pies"),CONCATENATE("Rollizo de ",O993,"''ØX",P993,"_Pies"))</f>
        <v>Pieza de 2inX4inX2_Pies</v>
      </c>
      <c r="E993" s="136" t="s">
        <v>137</v>
      </c>
      <c r="F993" s="137">
        <v>8</v>
      </c>
      <c r="G993" s="133"/>
      <c r="H993" s="138">
        <v>1.5</v>
      </c>
      <c r="I993" s="138">
        <v>3.5</v>
      </c>
      <c r="J993" s="138">
        <v>17.09</v>
      </c>
      <c r="K993" s="138">
        <f>+L993*12</f>
        <v>24</v>
      </c>
      <c r="L993" s="139">
        <f>ROUNDUP(J993/12,0)</f>
        <v>2</v>
      </c>
      <c r="M993" s="138">
        <v>2</v>
      </c>
      <c r="N993" s="138">
        <v>4</v>
      </c>
      <c r="O993" s="133"/>
      <c r="P993" s="139">
        <f>+L993</f>
        <v>2</v>
      </c>
      <c r="Q993" s="140">
        <f>F993*M993*N993*P993/12</f>
        <v>10.666666666666666</v>
      </c>
    </row>
    <row r="994" spans="1:17" ht="16.5" thickBot="1">
      <c r="A994" s="444" t="s">
        <v>376</v>
      </c>
      <c r="B994" s="445"/>
      <c r="C994" s="445"/>
      <c r="D994" s="445"/>
      <c r="E994" s="445"/>
      <c r="F994" s="446"/>
      <c r="G994" s="447"/>
      <c r="H994" s="448"/>
      <c r="I994" s="448"/>
      <c r="J994" s="448"/>
      <c r="K994" s="448"/>
      <c r="L994" s="449"/>
      <c r="M994" s="448"/>
      <c r="N994" s="448"/>
      <c r="O994" s="448"/>
      <c r="P994" s="448"/>
      <c r="Q994" s="115">
        <f>+SUM(Q995:Q1010)</f>
        <v>590</v>
      </c>
    </row>
    <row r="995" spans="1:17" ht="16.5">
      <c r="A995" s="450">
        <v>1</v>
      </c>
      <c r="B995" s="116" t="s">
        <v>377</v>
      </c>
      <c r="C995" s="117"/>
      <c r="D995" s="118" t="str">
        <f t="shared" ref="D995:D1010" si="209">+IF(_xlfn.NUMBERVALUE(O995)=0,CONCATENATE("Pieza de ",M995,"inX",N995,"inX",P995,"_Pies"),CONCATENATE("Rollizo de ",O995,"''ØX",P995,"_Pies"))</f>
        <v>Pieza de 1inX6inX3_Pies</v>
      </c>
      <c r="E995" s="119" t="s">
        <v>309</v>
      </c>
      <c r="F995" s="120">
        <v>63</v>
      </c>
      <c r="G995" s="116"/>
      <c r="H995" s="121">
        <v>0.75</v>
      </c>
      <c r="I995" s="121">
        <v>5.5</v>
      </c>
      <c r="J995" s="121">
        <v>32.57</v>
      </c>
      <c r="K995" s="121">
        <f t="shared" ref="K995:K1010" si="210">+L995*12</f>
        <v>36</v>
      </c>
      <c r="L995" s="122">
        <f t="shared" ref="L995:L1010" si="211">ROUNDUP(J995/12,0)</f>
        <v>3</v>
      </c>
      <c r="M995" s="121">
        <v>1</v>
      </c>
      <c r="N995" s="121">
        <v>6</v>
      </c>
      <c r="O995" s="116"/>
      <c r="P995" s="122">
        <f t="shared" ref="P995:P1010" si="212">+L995</f>
        <v>3</v>
      </c>
      <c r="Q995" s="123">
        <f t="shared" ref="Q995:Q1010" si="213">F995*M995*N995*P995/12</f>
        <v>94.5</v>
      </c>
    </row>
    <row r="996" spans="1:17" ht="16.5">
      <c r="A996" s="451"/>
      <c r="B996" s="124" t="s">
        <v>378</v>
      </c>
      <c r="C996" s="125"/>
      <c r="D996" s="126" t="str">
        <f t="shared" si="209"/>
        <v>Pieza de 1inX6inX3_Pies</v>
      </c>
      <c r="E996" s="127" t="s">
        <v>309</v>
      </c>
      <c r="F996" s="128">
        <v>11</v>
      </c>
      <c r="G996" s="124"/>
      <c r="H996" s="129">
        <v>0.75</v>
      </c>
      <c r="I996" s="129">
        <v>5.5</v>
      </c>
      <c r="J996" s="129">
        <v>32.57</v>
      </c>
      <c r="K996" s="129">
        <f t="shared" si="210"/>
        <v>36</v>
      </c>
      <c r="L996" s="130">
        <f t="shared" si="211"/>
        <v>3</v>
      </c>
      <c r="M996" s="129">
        <v>1</v>
      </c>
      <c r="N996" s="129">
        <v>6</v>
      </c>
      <c r="O996" s="124"/>
      <c r="P996" s="130">
        <f t="shared" si="212"/>
        <v>3</v>
      </c>
      <c r="Q996" s="131">
        <f t="shared" si="213"/>
        <v>16.5</v>
      </c>
    </row>
    <row r="997" spans="1:17" ht="17.25" thickBot="1">
      <c r="A997" s="465"/>
      <c r="B997" s="151" t="s">
        <v>379</v>
      </c>
      <c r="C997" s="152"/>
      <c r="D997" s="153" t="str">
        <f t="shared" si="209"/>
        <v>Pieza de 1inX3inX9_Pies</v>
      </c>
      <c r="E997" s="154" t="s">
        <v>309</v>
      </c>
      <c r="F997" s="155">
        <v>5</v>
      </c>
      <c r="G997" s="151"/>
      <c r="H997" s="156">
        <v>0.75</v>
      </c>
      <c r="I997" s="156">
        <v>2.5</v>
      </c>
      <c r="J997" s="156">
        <v>98.43</v>
      </c>
      <c r="K997" s="156">
        <f t="shared" si="210"/>
        <v>108</v>
      </c>
      <c r="L997" s="157">
        <f t="shared" si="211"/>
        <v>9</v>
      </c>
      <c r="M997" s="156">
        <v>1</v>
      </c>
      <c r="N997" s="156">
        <v>3</v>
      </c>
      <c r="O997" s="151"/>
      <c r="P997" s="157">
        <f t="shared" si="212"/>
        <v>9</v>
      </c>
      <c r="Q997" s="158">
        <f t="shared" si="213"/>
        <v>11.25</v>
      </c>
    </row>
    <row r="998" spans="1:17" ht="16.5">
      <c r="A998" s="450">
        <v>2</v>
      </c>
      <c r="B998" s="116" t="s">
        <v>377</v>
      </c>
      <c r="C998" s="117"/>
      <c r="D998" s="118" t="str">
        <f t="shared" si="209"/>
        <v>Pieza de 1inX6inX3_Pies</v>
      </c>
      <c r="E998" s="119" t="s">
        <v>309</v>
      </c>
      <c r="F998" s="120">
        <v>42</v>
      </c>
      <c r="G998" s="116"/>
      <c r="H998" s="121">
        <v>0.75</v>
      </c>
      <c r="I998" s="121">
        <v>5.5</v>
      </c>
      <c r="J998" s="121">
        <v>28.5</v>
      </c>
      <c r="K998" s="121">
        <f t="shared" si="210"/>
        <v>36</v>
      </c>
      <c r="L998" s="122">
        <f t="shared" si="211"/>
        <v>3</v>
      </c>
      <c r="M998" s="121">
        <v>1</v>
      </c>
      <c r="N998" s="121">
        <v>6</v>
      </c>
      <c r="O998" s="116"/>
      <c r="P998" s="122">
        <f t="shared" si="212"/>
        <v>3</v>
      </c>
      <c r="Q998" s="123">
        <f t="shared" si="213"/>
        <v>63</v>
      </c>
    </row>
    <row r="999" spans="1:17" ht="16.5">
      <c r="A999" s="451"/>
      <c r="B999" s="124" t="s">
        <v>378</v>
      </c>
      <c r="C999" s="125"/>
      <c r="D999" s="126" t="str">
        <f t="shared" si="209"/>
        <v>Pieza de 1inX6inX3_Pies</v>
      </c>
      <c r="E999" s="127" t="s">
        <v>309</v>
      </c>
      <c r="F999" s="128">
        <v>42</v>
      </c>
      <c r="G999" s="124"/>
      <c r="H999" s="129">
        <v>0.75</v>
      </c>
      <c r="I999" s="129">
        <v>5.5</v>
      </c>
      <c r="J999" s="129">
        <v>32.57</v>
      </c>
      <c r="K999" s="129">
        <f t="shared" si="210"/>
        <v>36</v>
      </c>
      <c r="L999" s="130">
        <f t="shared" si="211"/>
        <v>3</v>
      </c>
      <c r="M999" s="129">
        <v>1</v>
      </c>
      <c r="N999" s="129">
        <v>6</v>
      </c>
      <c r="O999" s="124"/>
      <c r="P999" s="130">
        <f t="shared" si="212"/>
        <v>3</v>
      </c>
      <c r="Q999" s="131">
        <f t="shared" si="213"/>
        <v>63</v>
      </c>
    </row>
    <row r="1000" spans="1:17" ht="17.25" thickBot="1">
      <c r="A1000" s="465"/>
      <c r="B1000" s="151" t="s">
        <v>379</v>
      </c>
      <c r="C1000" s="152"/>
      <c r="D1000" s="153" t="str">
        <f t="shared" si="209"/>
        <v>Pieza de 1inX3inX9_Pies</v>
      </c>
      <c r="E1000" s="154" t="s">
        <v>309</v>
      </c>
      <c r="F1000" s="155">
        <v>3</v>
      </c>
      <c r="G1000" s="151"/>
      <c r="H1000" s="156">
        <v>0.75</v>
      </c>
      <c r="I1000" s="156">
        <v>2.5</v>
      </c>
      <c r="J1000" s="156">
        <v>98.43</v>
      </c>
      <c r="K1000" s="156">
        <f t="shared" si="210"/>
        <v>108</v>
      </c>
      <c r="L1000" s="157">
        <f t="shared" si="211"/>
        <v>9</v>
      </c>
      <c r="M1000" s="156">
        <v>1</v>
      </c>
      <c r="N1000" s="156">
        <v>3</v>
      </c>
      <c r="O1000" s="151"/>
      <c r="P1000" s="157">
        <f t="shared" si="212"/>
        <v>9</v>
      </c>
      <c r="Q1000" s="158">
        <f t="shared" si="213"/>
        <v>6.75</v>
      </c>
    </row>
    <row r="1001" spans="1:17" ht="16.5">
      <c r="A1001" s="435">
        <v>3</v>
      </c>
      <c r="B1001" s="116" t="s">
        <v>377</v>
      </c>
      <c r="C1001" s="117"/>
      <c r="D1001" s="118" t="str">
        <f t="shared" si="209"/>
        <v>Pieza de 1inX6inX3_Pies</v>
      </c>
      <c r="E1001" s="119" t="s">
        <v>309</v>
      </c>
      <c r="F1001" s="120">
        <v>42</v>
      </c>
      <c r="G1001" s="116"/>
      <c r="H1001" s="121">
        <v>0.75</v>
      </c>
      <c r="I1001" s="121">
        <v>5.5</v>
      </c>
      <c r="J1001" s="121">
        <v>32.57</v>
      </c>
      <c r="K1001" s="121">
        <f t="shared" si="210"/>
        <v>36</v>
      </c>
      <c r="L1001" s="122">
        <f t="shared" si="211"/>
        <v>3</v>
      </c>
      <c r="M1001" s="121">
        <v>1</v>
      </c>
      <c r="N1001" s="121">
        <v>6</v>
      </c>
      <c r="O1001" s="116"/>
      <c r="P1001" s="122">
        <f t="shared" si="212"/>
        <v>3</v>
      </c>
      <c r="Q1001" s="123">
        <f t="shared" si="213"/>
        <v>63</v>
      </c>
    </row>
    <row r="1002" spans="1:17" ht="16.5">
      <c r="A1002" s="436"/>
      <c r="B1002" s="142" t="s">
        <v>378</v>
      </c>
      <c r="C1002" s="143"/>
      <c r="D1002" s="126" t="str">
        <f t="shared" si="209"/>
        <v>Pieza de 1inX6inX3_Pies</v>
      </c>
      <c r="E1002" s="127" t="s">
        <v>309</v>
      </c>
      <c r="F1002" s="128">
        <v>22</v>
      </c>
      <c r="G1002" s="142"/>
      <c r="H1002" s="129">
        <v>0.75</v>
      </c>
      <c r="I1002" s="147">
        <v>5.5</v>
      </c>
      <c r="J1002" s="147">
        <v>32.57</v>
      </c>
      <c r="K1002" s="129">
        <f t="shared" si="210"/>
        <v>36</v>
      </c>
      <c r="L1002" s="130">
        <f t="shared" si="211"/>
        <v>3</v>
      </c>
      <c r="M1002" s="129">
        <v>1</v>
      </c>
      <c r="N1002" s="147">
        <v>6</v>
      </c>
      <c r="O1002" s="142"/>
      <c r="P1002" s="130">
        <f t="shared" si="212"/>
        <v>3</v>
      </c>
      <c r="Q1002" s="131">
        <f t="shared" si="213"/>
        <v>33</v>
      </c>
    </row>
    <row r="1003" spans="1:17" ht="16.5">
      <c r="A1003" s="436"/>
      <c r="B1003" s="124" t="s">
        <v>379</v>
      </c>
      <c r="C1003" s="125"/>
      <c r="D1003" s="126" t="str">
        <f t="shared" si="209"/>
        <v>Pieza de 1inX3inX4_Pies</v>
      </c>
      <c r="E1003" s="127" t="s">
        <v>309</v>
      </c>
      <c r="F1003" s="128">
        <v>2</v>
      </c>
      <c r="G1003" s="124"/>
      <c r="H1003" s="129">
        <v>0.75</v>
      </c>
      <c r="I1003" s="129">
        <v>2.5</v>
      </c>
      <c r="J1003" s="129">
        <v>47.24</v>
      </c>
      <c r="K1003" s="129">
        <f t="shared" si="210"/>
        <v>48</v>
      </c>
      <c r="L1003" s="130">
        <f t="shared" si="211"/>
        <v>4</v>
      </c>
      <c r="M1003" s="129">
        <v>1</v>
      </c>
      <c r="N1003" s="129">
        <v>3</v>
      </c>
      <c r="O1003" s="124"/>
      <c r="P1003" s="130">
        <f t="shared" si="212"/>
        <v>4</v>
      </c>
      <c r="Q1003" s="131">
        <f t="shared" si="213"/>
        <v>2</v>
      </c>
    </row>
    <row r="1004" spans="1:17" ht="17.25" thickBot="1">
      <c r="A1004" s="437"/>
      <c r="B1004" s="133" t="s">
        <v>380</v>
      </c>
      <c r="C1004" s="134"/>
      <c r="D1004" s="135" t="str">
        <f t="shared" si="209"/>
        <v>Pieza de 1inX3inX9_Pies</v>
      </c>
      <c r="E1004" s="136" t="s">
        <v>309</v>
      </c>
      <c r="F1004" s="137">
        <v>3</v>
      </c>
      <c r="G1004" s="133"/>
      <c r="H1004" s="138">
        <v>0.75</v>
      </c>
      <c r="I1004" s="138">
        <v>2.5</v>
      </c>
      <c r="J1004" s="138">
        <v>98.43</v>
      </c>
      <c r="K1004" s="138">
        <f t="shared" si="210"/>
        <v>108</v>
      </c>
      <c r="L1004" s="139">
        <f t="shared" si="211"/>
        <v>9</v>
      </c>
      <c r="M1004" s="138">
        <v>1</v>
      </c>
      <c r="N1004" s="138">
        <v>3</v>
      </c>
      <c r="O1004" s="133"/>
      <c r="P1004" s="139">
        <f t="shared" si="212"/>
        <v>9</v>
      </c>
      <c r="Q1004" s="140">
        <f t="shared" si="213"/>
        <v>6.75</v>
      </c>
    </row>
    <row r="1005" spans="1:17" ht="16.5">
      <c r="A1005" s="466" t="s">
        <v>33</v>
      </c>
      <c r="B1005" s="142" t="s">
        <v>377</v>
      </c>
      <c r="C1005" s="143"/>
      <c r="D1005" s="144" t="str">
        <f t="shared" si="209"/>
        <v>Pieza de 1inX6inX3_Pies</v>
      </c>
      <c r="E1005" s="145" t="s">
        <v>309</v>
      </c>
      <c r="F1005" s="146">
        <v>42</v>
      </c>
      <c r="G1005" s="142"/>
      <c r="H1005" s="147">
        <v>0.75</v>
      </c>
      <c r="I1005" s="147">
        <v>5.5</v>
      </c>
      <c r="J1005" s="147">
        <v>32.57</v>
      </c>
      <c r="K1005" s="147">
        <f t="shared" si="210"/>
        <v>36</v>
      </c>
      <c r="L1005" s="148">
        <f t="shared" si="211"/>
        <v>3</v>
      </c>
      <c r="M1005" s="147">
        <v>1</v>
      </c>
      <c r="N1005" s="147">
        <v>6</v>
      </c>
      <c r="O1005" s="142"/>
      <c r="P1005" s="148">
        <f t="shared" si="212"/>
        <v>3</v>
      </c>
      <c r="Q1005" s="150">
        <f t="shared" si="213"/>
        <v>63</v>
      </c>
    </row>
    <row r="1006" spans="1:17" ht="16.5">
      <c r="A1006" s="436"/>
      <c r="B1006" s="142" t="s">
        <v>378</v>
      </c>
      <c r="C1006" s="143"/>
      <c r="D1006" s="144" t="str">
        <f t="shared" si="209"/>
        <v>Pieza de 1inX6inX3_Pies</v>
      </c>
      <c r="E1006" s="145" t="s">
        <v>309</v>
      </c>
      <c r="F1006" s="146">
        <v>33</v>
      </c>
      <c r="G1006" s="142"/>
      <c r="H1006" s="147">
        <v>0.75</v>
      </c>
      <c r="I1006" s="147">
        <v>5.5</v>
      </c>
      <c r="J1006" s="147">
        <v>32.57</v>
      </c>
      <c r="K1006" s="147">
        <f t="shared" si="210"/>
        <v>36</v>
      </c>
      <c r="L1006" s="148">
        <f t="shared" si="211"/>
        <v>3</v>
      </c>
      <c r="M1006" s="147">
        <v>1</v>
      </c>
      <c r="N1006" s="147">
        <v>6</v>
      </c>
      <c r="O1006" s="142"/>
      <c r="P1006" s="148">
        <f t="shared" si="212"/>
        <v>3</v>
      </c>
      <c r="Q1006" s="150">
        <f t="shared" si="213"/>
        <v>49.5</v>
      </c>
    </row>
    <row r="1007" spans="1:17" ht="16.5">
      <c r="A1007" s="436"/>
      <c r="B1007" s="151" t="s">
        <v>379</v>
      </c>
      <c r="C1007" s="152"/>
      <c r="D1007" s="153" t="str">
        <f t="shared" si="209"/>
        <v>Pieza de 1inX3inX4_Pies</v>
      </c>
      <c r="E1007" s="154" t="s">
        <v>309</v>
      </c>
      <c r="F1007" s="155">
        <v>3</v>
      </c>
      <c r="G1007" s="151"/>
      <c r="H1007" s="156">
        <v>0.75</v>
      </c>
      <c r="I1007" s="156">
        <v>2.5</v>
      </c>
      <c r="J1007" s="156">
        <v>47.323999999999998</v>
      </c>
      <c r="K1007" s="156">
        <f t="shared" si="210"/>
        <v>48</v>
      </c>
      <c r="L1007" s="157">
        <f t="shared" si="211"/>
        <v>4</v>
      </c>
      <c r="M1007" s="156">
        <v>1</v>
      </c>
      <c r="N1007" s="156">
        <v>3</v>
      </c>
      <c r="O1007" s="151"/>
      <c r="P1007" s="157">
        <f t="shared" si="212"/>
        <v>4</v>
      </c>
      <c r="Q1007" s="158">
        <f t="shared" si="213"/>
        <v>3</v>
      </c>
    </row>
    <row r="1008" spans="1:17" ht="17.25" thickBot="1">
      <c r="A1008" s="465"/>
      <c r="B1008" s="151" t="s">
        <v>380</v>
      </c>
      <c r="C1008" s="152"/>
      <c r="D1008" s="153" t="str">
        <f t="shared" si="209"/>
        <v>Pieza de 1inX3inX9_Pies</v>
      </c>
      <c r="E1008" s="154" t="s">
        <v>309</v>
      </c>
      <c r="F1008" s="155">
        <v>3</v>
      </c>
      <c r="G1008" s="151"/>
      <c r="H1008" s="156">
        <v>0.75</v>
      </c>
      <c r="I1008" s="156">
        <v>2.5</v>
      </c>
      <c r="J1008" s="156">
        <v>98.43</v>
      </c>
      <c r="K1008" s="156">
        <f t="shared" si="210"/>
        <v>108</v>
      </c>
      <c r="L1008" s="157">
        <f t="shared" si="211"/>
        <v>9</v>
      </c>
      <c r="M1008" s="156">
        <v>1</v>
      </c>
      <c r="N1008" s="156">
        <v>3</v>
      </c>
      <c r="O1008" s="151"/>
      <c r="P1008" s="157">
        <f t="shared" si="212"/>
        <v>9</v>
      </c>
      <c r="Q1008" s="158">
        <f t="shared" si="213"/>
        <v>6.75</v>
      </c>
    </row>
    <row r="1009" spans="1:17" ht="16.5">
      <c r="A1009" s="450" t="s">
        <v>34</v>
      </c>
      <c r="B1009" s="116" t="s">
        <v>377</v>
      </c>
      <c r="C1009" s="117"/>
      <c r="D1009" s="118" t="str">
        <f t="shared" si="209"/>
        <v>Pieza de 1inX6inX3_Pies</v>
      </c>
      <c r="E1009" s="119" t="s">
        <v>309</v>
      </c>
      <c r="F1009" s="120">
        <v>63</v>
      </c>
      <c r="G1009" s="116"/>
      <c r="H1009" s="121">
        <v>0.75</v>
      </c>
      <c r="I1009" s="121">
        <v>5.5</v>
      </c>
      <c r="J1009" s="121">
        <v>32.57</v>
      </c>
      <c r="K1009" s="121">
        <f t="shared" si="210"/>
        <v>36</v>
      </c>
      <c r="L1009" s="122">
        <f t="shared" si="211"/>
        <v>3</v>
      </c>
      <c r="M1009" s="121">
        <v>1</v>
      </c>
      <c r="N1009" s="121">
        <v>6</v>
      </c>
      <c r="O1009" s="116"/>
      <c r="P1009" s="122">
        <f t="shared" si="212"/>
        <v>3</v>
      </c>
      <c r="Q1009" s="123">
        <f t="shared" si="213"/>
        <v>94.5</v>
      </c>
    </row>
    <row r="1010" spans="1:17" ht="17.25" thickBot="1">
      <c r="A1010" s="451"/>
      <c r="B1010" s="124" t="s">
        <v>379</v>
      </c>
      <c r="C1010" s="125"/>
      <c r="D1010" s="126" t="str">
        <f t="shared" si="209"/>
        <v>Pieza de 1inX3inX9_Pies</v>
      </c>
      <c r="E1010" s="127" t="s">
        <v>309</v>
      </c>
      <c r="F1010" s="128">
        <v>6</v>
      </c>
      <c r="G1010" s="124"/>
      <c r="H1010" s="129">
        <v>0.75</v>
      </c>
      <c r="I1010" s="129">
        <v>2.5</v>
      </c>
      <c r="J1010" s="129">
        <v>98.43</v>
      </c>
      <c r="K1010" s="129">
        <f t="shared" si="210"/>
        <v>108</v>
      </c>
      <c r="L1010" s="130">
        <f t="shared" si="211"/>
        <v>9</v>
      </c>
      <c r="M1010" s="129">
        <v>1</v>
      </c>
      <c r="N1010" s="129">
        <v>3</v>
      </c>
      <c r="O1010" s="124"/>
      <c r="P1010" s="130">
        <f t="shared" si="212"/>
        <v>9</v>
      </c>
      <c r="Q1010" s="131">
        <f t="shared" si="213"/>
        <v>13.5</v>
      </c>
    </row>
    <row r="1011" spans="1:17" ht="16.5" thickBot="1">
      <c r="A1011" s="444" t="s">
        <v>381</v>
      </c>
      <c r="B1011" s="445"/>
      <c r="C1011" s="445"/>
      <c r="D1011" s="445"/>
      <c r="E1011" s="445"/>
      <c r="F1011" s="446"/>
      <c r="G1011" s="447"/>
      <c r="H1011" s="448"/>
      <c r="I1011" s="448"/>
      <c r="J1011" s="448"/>
      <c r="K1011" s="448"/>
      <c r="L1011" s="449"/>
      <c r="M1011" s="448"/>
      <c r="N1011" s="448"/>
      <c r="O1011" s="448"/>
      <c r="P1011" s="448"/>
      <c r="Q1011" s="115">
        <f>+SUM(Q1012:Q1016)</f>
        <v>77</v>
      </c>
    </row>
    <row r="1012" spans="1:17" ht="17.25" thickBot="1">
      <c r="A1012" s="174" t="s">
        <v>34</v>
      </c>
      <c r="B1012" s="175" t="s">
        <v>377</v>
      </c>
      <c r="C1012" s="176"/>
      <c r="D1012" s="177" t="str">
        <f>+IF(_xlfn.NUMBERVALUE(O1012)=0,CONCATENATE("Pieza de ",M1012,"inX",N1012,"inX",P1012,"_Pies"),CONCATENATE("Rollizo de ",O1012,"''ØX",P1012,"_Pies"))</f>
        <v>Pieza de 1inX6inX2_Pies</v>
      </c>
      <c r="E1012" s="178" t="s">
        <v>309</v>
      </c>
      <c r="F1012" s="179">
        <v>35</v>
      </c>
      <c r="G1012" s="175"/>
      <c r="H1012" s="180">
        <v>0.75</v>
      </c>
      <c r="I1012" s="180">
        <v>5.5</v>
      </c>
      <c r="J1012" s="180">
        <v>23.01</v>
      </c>
      <c r="K1012" s="180">
        <f>+L1012*12</f>
        <v>24</v>
      </c>
      <c r="L1012" s="181">
        <f>ROUNDUP(J1012/12,0)</f>
        <v>2</v>
      </c>
      <c r="M1012" s="180">
        <v>1</v>
      </c>
      <c r="N1012" s="180">
        <v>6</v>
      </c>
      <c r="O1012" s="175"/>
      <c r="P1012" s="181">
        <f>+L1012</f>
        <v>2</v>
      </c>
      <c r="Q1012" s="182">
        <f>F1012*M1012*N1012*P1012/12</f>
        <v>35</v>
      </c>
    </row>
    <row r="1013" spans="1:17" ht="16.5">
      <c r="A1013" s="450">
        <v>1</v>
      </c>
      <c r="B1013" s="116" t="s">
        <v>377</v>
      </c>
      <c r="C1013" s="117"/>
      <c r="D1013" s="118" t="str">
        <f>+IF(_xlfn.NUMBERVALUE(O1013)=0,CONCATENATE("Pieza de ",M1013,"inX",N1013,"inX",P1013,"_Pies"),CONCATENATE("Rollizo de ",O1013,"''ØX",P1013,"_Pies"))</f>
        <v>Pieza de 1inX6inX2_Pies</v>
      </c>
      <c r="E1013" s="119" t="s">
        <v>309</v>
      </c>
      <c r="F1013" s="120">
        <v>14</v>
      </c>
      <c r="G1013" s="116"/>
      <c r="H1013" s="121">
        <v>0.75</v>
      </c>
      <c r="I1013" s="121">
        <v>5.5</v>
      </c>
      <c r="J1013" s="121">
        <v>23.01</v>
      </c>
      <c r="K1013" s="121">
        <f>+L1013*12</f>
        <v>24</v>
      </c>
      <c r="L1013" s="122">
        <f>ROUNDUP(J1013/12,0)</f>
        <v>2</v>
      </c>
      <c r="M1013" s="121">
        <v>1</v>
      </c>
      <c r="N1013" s="121">
        <v>6</v>
      </c>
      <c r="O1013" s="116"/>
      <c r="P1013" s="122">
        <f>+L1013</f>
        <v>2</v>
      </c>
      <c r="Q1013" s="123">
        <f>F1013*M1013*N1013*P1013/12</f>
        <v>14</v>
      </c>
    </row>
    <row r="1014" spans="1:17" ht="17.25" thickBot="1">
      <c r="A1014" s="452"/>
      <c r="B1014" s="133" t="s">
        <v>378</v>
      </c>
      <c r="C1014" s="134"/>
      <c r="D1014" s="135" t="str">
        <f>+IF(_xlfn.NUMBERVALUE(O1014)=0,CONCATENATE("Pieza de ",M1014,"inX",N1014,"inX",P1014,"_Pies"),CONCATENATE("Rollizo de ",O1014,"''ØX",P1014,"_Pies"))</f>
        <v>Pieza de 1inX3inX2_Pies</v>
      </c>
      <c r="E1014" s="136" t="s">
        <v>309</v>
      </c>
      <c r="F1014" s="137">
        <v>14</v>
      </c>
      <c r="G1014" s="133"/>
      <c r="H1014" s="138">
        <v>0.75</v>
      </c>
      <c r="I1014" s="138">
        <v>2.5</v>
      </c>
      <c r="J1014" s="138">
        <v>13.5</v>
      </c>
      <c r="K1014" s="138">
        <f>+L1014*12</f>
        <v>24</v>
      </c>
      <c r="L1014" s="139">
        <f>ROUNDUP(J1014/12,0)</f>
        <v>2</v>
      </c>
      <c r="M1014" s="138">
        <v>1</v>
      </c>
      <c r="N1014" s="138">
        <v>3</v>
      </c>
      <c r="O1014" s="133"/>
      <c r="P1014" s="139">
        <f>+L1014</f>
        <v>2</v>
      </c>
      <c r="Q1014" s="140">
        <f>F1014*M1014*N1014*P1014/12</f>
        <v>7</v>
      </c>
    </row>
    <row r="1015" spans="1:17" ht="16.5">
      <c r="A1015" s="450">
        <v>2</v>
      </c>
      <c r="B1015" s="116" t="s">
        <v>377</v>
      </c>
      <c r="C1015" s="117"/>
      <c r="D1015" s="118" t="str">
        <f>+IF(_xlfn.NUMBERVALUE(O1015)=0,CONCATENATE("Pieza de ",M1015,"inX",N1015,"inX",P1015,"_Pies"),CONCATENATE("Rollizo de ",O1015,"''ØX",P1015,"_Pies"))</f>
        <v>Pieza de 1inX6inX2_Pies</v>
      </c>
      <c r="E1015" s="119" t="s">
        <v>309</v>
      </c>
      <c r="F1015" s="120">
        <v>14</v>
      </c>
      <c r="G1015" s="116"/>
      <c r="H1015" s="121">
        <v>0.75</v>
      </c>
      <c r="I1015" s="121">
        <v>5.5</v>
      </c>
      <c r="J1015" s="121">
        <v>23.01</v>
      </c>
      <c r="K1015" s="121">
        <f>+L1015*12</f>
        <v>24</v>
      </c>
      <c r="L1015" s="122">
        <f>ROUNDUP(J1015/12,0)</f>
        <v>2</v>
      </c>
      <c r="M1015" s="121">
        <v>1</v>
      </c>
      <c r="N1015" s="121">
        <v>6</v>
      </c>
      <c r="O1015" s="116"/>
      <c r="P1015" s="122">
        <f>+L1015</f>
        <v>2</v>
      </c>
      <c r="Q1015" s="123">
        <f>F1015*M1015*N1015*P1015/12</f>
        <v>14</v>
      </c>
    </row>
    <row r="1016" spans="1:17" ht="17.25" thickBot="1">
      <c r="A1016" s="452"/>
      <c r="B1016" s="133" t="s">
        <v>378</v>
      </c>
      <c r="C1016" s="134"/>
      <c r="D1016" s="135" t="str">
        <f>+IF(_xlfn.NUMBERVALUE(O1016)=0,CONCATENATE("Pieza de ",M1016,"inX",N1016,"inX",P1016,"_Pies"),CONCATENATE("Rollizo de ",O1016,"''ØX",P1016,"_Pies"))</f>
        <v>Pieza de 1inX3inX2_Pies</v>
      </c>
      <c r="E1016" s="136" t="s">
        <v>309</v>
      </c>
      <c r="F1016" s="137">
        <v>14</v>
      </c>
      <c r="G1016" s="133"/>
      <c r="H1016" s="138">
        <v>0.75</v>
      </c>
      <c r="I1016" s="138">
        <v>2.5</v>
      </c>
      <c r="J1016" s="138">
        <v>13.5</v>
      </c>
      <c r="K1016" s="138">
        <f>+L1016*12</f>
        <v>24</v>
      </c>
      <c r="L1016" s="139">
        <f>ROUNDUP(J1016/12,0)</f>
        <v>2</v>
      </c>
      <c r="M1016" s="138">
        <v>1</v>
      </c>
      <c r="N1016" s="138">
        <v>3</v>
      </c>
      <c r="O1016" s="133"/>
      <c r="P1016" s="139">
        <f>+L1016</f>
        <v>2</v>
      </c>
      <c r="Q1016" s="140">
        <f>F1016*M1016*N1016*P1016/12</f>
        <v>7</v>
      </c>
    </row>
    <row r="1017" spans="1:17" ht="16.5" thickBot="1">
      <c r="A1017" s="438" t="s">
        <v>142</v>
      </c>
      <c r="B1017" s="439"/>
      <c r="C1017" s="439"/>
      <c r="D1017" s="439"/>
      <c r="E1017" s="439"/>
      <c r="F1017" s="440"/>
      <c r="G1017" s="441"/>
      <c r="H1017" s="442"/>
      <c r="I1017" s="442"/>
      <c r="J1017" s="442"/>
      <c r="K1017" s="442"/>
      <c r="L1017" s="443"/>
      <c r="M1017" s="441"/>
      <c r="N1017" s="442"/>
      <c r="O1017" s="442"/>
      <c r="P1017" s="443"/>
      <c r="Q1017" s="141">
        <f>+SUM(Q1018)</f>
        <v>120</v>
      </c>
    </row>
    <row r="1018" spans="1:17" ht="17.25" thickBot="1">
      <c r="A1018" s="142"/>
      <c r="B1018" s="142" t="s">
        <v>307</v>
      </c>
      <c r="C1018" s="143"/>
      <c r="D1018" s="144" t="str">
        <f>+IF(_xlfn.NUMBERVALUE(O1018)=0,CONCATENATE("Pieza de ",M1018,"inX",N1018,"inX",P1018,"_Pies"),CONCATENATE("Rollizo de ",O1018,"''ØX",P1018,"_Pies"))</f>
        <v>Pieza de 2inX6inX15_Pies</v>
      </c>
      <c r="E1018" s="145" t="s">
        <v>137</v>
      </c>
      <c r="F1018" s="146">
        <v>8</v>
      </c>
      <c r="G1018" s="142"/>
      <c r="H1018" s="147">
        <v>1.5</v>
      </c>
      <c r="I1018" s="147">
        <v>5.5</v>
      </c>
      <c r="J1018" s="147">
        <v>171.24</v>
      </c>
      <c r="K1018" s="147">
        <f>+L1018*12</f>
        <v>180</v>
      </c>
      <c r="L1018" s="148">
        <f>ROUNDUP(J1018/12,0)</f>
        <v>15</v>
      </c>
      <c r="M1018" s="147">
        <v>2</v>
      </c>
      <c r="N1018" s="147">
        <v>6</v>
      </c>
      <c r="O1018" s="142"/>
      <c r="P1018" s="148">
        <f>+L1018</f>
        <v>15</v>
      </c>
      <c r="Q1018" s="149">
        <f>F1018*M1018*N1018*P1018/12</f>
        <v>120</v>
      </c>
    </row>
    <row r="1019" spans="1:17" ht="16.5" thickBot="1">
      <c r="A1019" s="444" t="s">
        <v>145</v>
      </c>
      <c r="B1019" s="445"/>
      <c r="C1019" s="445"/>
      <c r="D1019" s="445"/>
      <c r="E1019" s="445"/>
      <c r="F1019" s="446"/>
      <c r="G1019" s="447"/>
      <c r="H1019" s="448"/>
      <c r="I1019" s="448"/>
      <c r="J1019" s="448"/>
      <c r="K1019" s="448"/>
      <c r="L1019" s="449"/>
      <c r="M1019" s="447"/>
      <c r="N1019" s="448"/>
      <c r="O1019" s="448"/>
      <c r="P1019" s="449"/>
      <c r="Q1019" s="115">
        <f>+SUM(Q1020:Q1021)</f>
        <v>393.75</v>
      </c>
    </row>
    <row r="1020" spans="1:17" ht="16.5">
      <c r="A1020" s="453"/>
      <c r="B1020" s="116" t="s">
        <v>308</v>
      </c>
      <c r="C1020" s="117"/>
      <c r="D1020" s="118" t="str">
        <f>+IF(_xlfn.NUMBERVALUE(O1020)=0,CONCATENATE("Pieza de ",M1020,"inX",N1020,"inX",P1020,"_Pies"),CONCATENATE("Rollizo de ",O1020,"''ØX",P1020,"_Pies"))</f>
        <v>Pieza de 1,25inX3,5inX5_Pies</v>
      </c>
      <c r="E1020" s="119" t="s">
        <v>309</v>
      </c>
      <c r="F1020" s="120">
        <v>120</v>
      </c>
      <c r="G1020" s="116"/>
      <c r="H1020" s="121">
        <v>1</v>
      </c>
      <c r="I1020" s="121">
        <v>3</v>
      </c>
      <c r="J1020" s="121">
        <v>53.67</v>
      </c>
      <c r="K1020" s="121">
        <f>+L1020*12</f>
        <v>60</v>
      </c>
      <c r="L1020" s="122">
        <f>ROUNDUP(J1020/12,0)</f>
        <v>5</v>
      </c>
      <c r="M1020" s="121">
        <v>1.25</v>
      </c>
      <c r="N1020" s="121">
        <v>3.5</v>
      </c>
      <c r="O1020" s="116"/>
      <c r="P1020" s="122">
        <f>+L1020</f>
        <v>5</v>
      </c>
      <c r="Q1020" s="123">
        <f>F1020*M1020*N1020*P1020/12</f>
        <v>218.75</v>
      </c>
    </row>
    <row r="1021" spans="1:17" ht="17.25" thickBot="1">
      <c r="A1021" s="454"/>
      <c r="B1021" s="133" t="s">
        <v>310</v>
      </c>
      <c r="C1021" s="134"/>
      <c r="D1021" s="135" t="str">
        <f>+IF(_xlfn.NUMBERVALUE(O1021)=0,CONCATENATE("Pieza de ",M1021,"inX",N1021,"inX",P1021,"_Pies"),CONCATENATE("Rollizo de ",O1021,"''ØX",P1021,"_Pies"))</f>
        <v>Pieza de 1,25inX3,5inX8_Pies</v>
      </c>
      <c r="E1021" s="136" t="s">
        <v>309</v>
      </c>
      <c r="F1021" s="137">
        <v>60</v>
      </c>
      <c r="G1021" s="133"/>
      <c r="H1021" s="138">
        <v>1</v>
      </c>
      <c r="I1021" s="138">
        <v>3</v>
      </c>
      <c r="J1021" s="138">
        <v>96</v>
      </c>
      <c r="K1021" s="138">
        <f>+L1021*12</f>
        <v>96</v>
      </c>
      <c r="L1021" s="139">
        <f>ROUNDUP(J1021/12,0)</f>
        <v>8</v>
      </c>
      <c r="M1021" s="138">
        <v>1.25</v>
      </c>
      <c r="N1021" s="138">
        <v>3.5</v>
      </c>
      <c r="O1021" s="133"/>
      <c r="P1021" s="139">
        <f>+L1021</f>
        <v>8</v>
      </c>
      <c r="Q1021" s="140">
        <f>F1021*M1021*N1021*P1021/12</f>
        <v>175</v>
      </c>
    </row>
    <row r="1022" spans="1:17" ht="16.5" thickBot="1">
      <c r="A1022" s="438" t="s">
        <v>7</v>
      </c>
      <c r="B1022" s="439"/>
      <c r="C1022" s="439"/>
      <c r="D1022" s="439"/>
      <c r="E1022" s="439"/>
      <c r="F1022" s="440"/>
      <c r="G1022" s="441"/>
      <c r="H1022" s="442"/>
      <c r="I1022" s="442"/>
      <c r="J1022" s="442"/>
      <c r="K1022" s="442"/>
      <c r="L1022" s="443"/>
      <c r="M1022" s="441"/>
      <c r="N1022" s="442"/>
      <c r="O1022" s="442"/>
      <c r="P1022" s="443"/>
      <c r="Q1022" s="141">
        <f>+SUM(Q1023:Q1026)</f>
        <v>190</v>
      </c>
    </row>
    <row r="1023" spans="1:17" ht="16.5">
      <c r="A1023" s="453"/>
      <c r="B1023" s="116" t="s">
        <v>311</v>
      </c>
      <c r="C1023" s="117"/>
      <c r="D1023" s="118" t="str">
        <f t="shared" ref="D1023:D1026" si="214">+IF(_xlfn.NUMBERVALUE(O1023)=0,CONCATENATE("Pieza de ",M1023,"inX",N1023,"inX",P1023,"_Pies"),CONCATENATE("Rollizo de ",O1023,"''ØX",P1023,"_Pies"))</f>
        <v>Pieza de 2inX6inX10_Pies</v>
      </c>
      <c r="E1023" s="119" t="s">
        <v>137</v>
      </c>
      <c r="F1023" s="120">
        <v>3</v>
      </c>
      <c r="G1023" s="116"/>
      <c r="H1023" s="121">
        <v>1.5</v>
      </c>
      <c r="I1023" s="121">
        <v>5.5</v>
      </c>
      <c r="J1023" s="121">
        <v>118.11</v>
      </c>
      <c r="K1023" s="121">
        <f t="shared" ref="K1023:K1026" si="215">+L1023*12</f>
        <v>120</v>
      </c>
      <c r="L1023" s="122">
        <f t="shared" ref="L1023:L1026" si="216">ROUNDUP(J1023/12,0)</f>
        <v>10</v>
      </c>
      <c r="M1023" s="121">
        <v>2</v>
      </c>
      <c r="N1023" s="121">
        <v>6</v>
      </c>
      <c r="O1023" s="116"/>
      <c r="P1023" s="122">
        <f t="shared" ref="P1023:P1026" si="217">+L1023</f>
        <v>10</v>
      </c>
      <c r="Q1023" s="123">
        <f t="shared" ref="Q1023:Q1026" si="218">F1023*M1023*N1023*P1023/12</f>
        <v>30</v>
      </c>
    </row>
    <row r="1024" spans="1:17" ht="16.5">
      <c r="A1024" s="455"/>
      <c r="B1024" s="124" t="s">
        <v>312</v>
      </c>
      <c r="C1024" s="125"/>
      <c r="D1024" s="126" t="str">
        <f t="shared" si="214"/>
        <v>Pieza de 2inX6inX8_Pies</v>
      </c>
      <c r="E1024" s="127" t="s">
        <v>137</v>
      </c>
      <c r="F1024" s="128">
        <v>6</v>
      </c>
      <c r="G1024" s="124"/>
      <c r="H1024" s="129">
        <v>1.5</v>
      </c>
      <c r="I1024" s="129">
        <v>5.5</v>
      </c>
      <c r="J1024" s="129">
        <v>85.83</v>
      </c>
      <c r="K1024" s="129">
        <f t="shared" si="215"/>
        <v>96</v>
      </c>
      <c r="L1024" s="130">
        <f t="shared" si="216"/>
        <v>8</v>
      </c>
      <c r="M1024" s="129">
        <v>2</v>
      </c>
      <c r="N1024" s="129">
        <v>6</v>
      </c>
      <c r="O1024" s="124"/>
      <c r="P1024" s="130">
        <f t="shared" si="217"/>
        <v>8</v>
      </c>
      <c r="Q1024" s="131">
        <f t="shared" si="218"/>
        <v>48</v>
      </c>
    </row>
    <row r="1025" spans="1:17" ht="16.5">
      <c r="A1025" s="455"/>
      <c r="B1025" s="124" t="s">
        <v>313</v>
      </c>
      <c r="C1025" s="125"/>
      <c r="D1025" s="126" t="str">
        <f t="shared" si="214"/>
        <v>Pieza de 2inX6inX3_Pies</v>
      </c>
      <c r="E1025" s="127" t="s">
        <v>137</v>
      </c>
      <c r="F1025" s="128">
        <v>16</v>
      </c>
      <c r="G1025" s="124"/>
      <c r="H1025" s="129">
        <v>1.5</v>
      </c>
      <c r="I1025" s="129">
        <v>5.5</v>
      </c>
      <c r="J1025" s="129">
        <v>29.53</v>
      </c>
      <c r="K1025" s="129">
        <f t="shared" si="215"/>
        <v>36</v>
      </c>
      <c r="L1025" s="130">
        <f t="shared" si="216"/>
        <v>3</v>
      </c>
      <c r="M1025" s="129">
        <v>2</v>
      </c>
      <c r="N1025" s="129">
        <v>6</v>
      </c>
      <c r="O1025" s="124"/>
      <c r="P1025" s="130">
        <f t="shared" si="217"/>
        <v>3</v>
      </c>
      <c r="Q1025" s="131">
        <f t="shared" si="218"/>
        <v>48</v>
      </c>
    </row>
    <row r="1026" spans="1:17" ht="17.25" thickBot="1">
      <c r="A1026" s="454"/>
      <c r="B1026" s="133" t="s">
        <v>314</v>
      </c>
      <c r="C1026" s="134"/>
      <c r="D1026" s="135" t="str">
        <f t="shared" si="214"/>
        <v>Pieza de 2inX6inX8_Pies</v>
      </c>
      <c r="E1026" s="136" t="s">
        <v>137</v>
      </c>
      <c r="F1026" s="137">
        <v>8</v>
      </c>
      <c r="G1026" s="133"/>
      <c r="H1026" s="138">
        <v>1.5</v>
      </c>
      <c r="I1026" s="138">
        <v>5.5</v>
      </c>
      <c r="J1026" s="138">
        <v>85.83</v>
      </c>
      <c r="K1026" s="138">
        <f t="shared" si="215"/>
        <v>96</v>
      </c>
      <c r="L1026" s="139">
        <f t="shared" si="216"/>
        <v>8</v>
      </c>
      <c r="M1026" s="138">
        <v>2</v>
      </c>
      <c r="N1026" s="138">
        <v>6</v>
      </c>
      <c r="O1026" s="133"/>
      <c r="P1026" s="139">
        <f t="shared" si="217"/>
        <v>8</v>
      </c>
      <c r="Q1026" s="140">
        <f t="shared" si="218"/>
        <v>64</v>
      </c>
    </row>
    <row r="1027" spans="1:17" ht="16.5" thickBot="1">
      <c r="A1027" s="438" t="s">
        <v>9</v>
      </c>
      <c r="B1027" s="439"/>
      <c r="C1027" s="439"/>
      <c r="D1027" s="439"/>
      <c r="E1027" s="439"/>
      <c r="F1027" s="440"/>
      <c r="G1027" s="441"/>
      <c r="H1027" s="442"/>
      <c r="I1027" s="442"/>
      <c r="J1027" s="442"/>
      <c r="K1027" s="442"/>
      <c r="L1027" s="443"/>
      <c r="M1027" s="441"/>
      <c r="N1027" s="442"/>
      <c r="O1027" s="442"/>
      <c r="P1027" s="443"/>
      <c r="Q1027" s="141">
        <f>+SUM(Q1028:Q1031)</f>
        <v>22.833333333333332</v>
      </c>
    </row>
    <row r="1028" spans="1:17" ht="16.5">
      <c r="A1028" s="436" t="s">
        <v>322</v>
      </c>
      <c r="B1028" s="142" t="s">
        <v>316</v>
      </c>
      <c r="C1028" s="143"/>
      <c r="D1028" s="144" t="str">
        <f t="shared" ref="D1028:D1031" si="219">+IF(_xlfn.NUMBERVALUE(O1028)=0,CONCATENATE("Pieza de ",M1028,"inX",N1028,"inX",P1028,"_Pies"),CONCATENATE("Rollizo de ",O1028,"''ØX",P1028,"_Pies"))</f>
        <v>Pieza de 1inX3,5inX3_Pies</v>
      </c>
      <c r="E1028" s="145" t="s">
        <v>317</v>
      </c>
      <c r="F1028" s="146">
        <v>16</v>
      </c>
      <c r="G1028" s="142"/>
      <c r="H1028" s="121">
        <v>0.75</v>
      </c>
      <c r="I1028" s="121">
        <v>3</v>
      </c>
      <c r="J1028" s="147">
        <v>28.44</v>
      </c>
      <c r="K1028" s="147">
        <f t="shared" ref="K1028:K1031" si="220">+L1028*12</f>
        <v>36</v>
      </c>
      <c r="L1028" s="148">
        <f t="shared" ref="L1028:L1031" si="221">ROUNDUP(J1028/12,0)</f>
        <v>3</v>
      </c>
      <c r="M1028" s="121">
        <v>1</v>
      </c>
      <c r="N1028" s="121">
        <v>3.5</v>
      </c>
      <c r="O1028" s="142"/>
      <c r="P1028" s="148">
        <f t="shared" ref="P1028:P1031" si="222">+L1028</f>
        <v>3</v>
      </c>
      <c r="Q1028" s="150">
        <f t="shared" ref="Q1028:Q1031" si="223">F1028*M1028*N1028*P1028/12</f>
        <v>14</v>
      </c>
    </row>
    <row r="1029" spans="1:17" ht="16.5">
      <c r="A1029" s="436"/>
      <c r="B1029" s="124" t="s">
        <v>318</v>
      </c>
      <c r="C1029" s="125"/>
      <c r="D1029" s="126" t="str">
        <f t="shared" si="219"/>
        <v>Pieza de 1,25inX4inX3_Pies</v>
      </c>
      <c r="E1029" s="127" t="s">
        <v>317</v>
      </c>
      <c r="F1029" s="128">
        <v>2</v>
      </c>
      <c r="G1029" s="124"/>
      <c r="H1029" s="129">
        <v>1</v>
      </c>
      <c r="I1029" s="129">
        <v>3.5</v>
      </c>
      <c r="J1029" s="129">
        <v>30.43</v>
      </c>
      <c r="K1029" s="129">
        <f t="shared" si="220"/>
        <v>36</v>
      </c>
      <c r="L1029" s="130">
        <f t="shared" si="221"/>
        <v>3</v>
      </c>
      <c r="M1029" s="129">
        <v>1.25</v>
      </c>
      <c r="N1029" s="129">
        <v>4</v>
      </c>
      <c r="O1029" s="124"/>
      <c r="P1029" s="130">
        <f t="shared" si="222"/>
        <v>3</v>
      </c>
      <c r="Q1029" s="131">
        <f t="shared" si="223"/>
        <v>2.5</v>
      </c>
    </row>
    <row r="1030" spans="1:17" ht="16.5">
      <c r="A1030" s="436"/>
      <c r="B1030" s="124" t="s">
        <v>319</v>
      </c>
      <c r="C1030" s="125"/>
      <c r="D1030" s="126" t="str">
        <f t="shared" si="219"/>
        <v>Pieza de 1,25inX4inX4_Pies</v>
      </c>
      <c r="E1030" s="127" t="s">
        <v>317</v>
      </c>
      <c r="F1030" s="128">
        <v>2</v>
      </c>
      <c r="G1030" s="124"/>
      <c r="H1030" s="129">
        <v>1</v>
      </c>
      <c r="I1030" s="129">
        <v>3.5</v>
      </c>
      <c r="J1030" s="129">
        <v>44.06</v>
      </c>
      <c r="K1030" s="129">
        <f t="shared" si="220"/>
        <v>48</v>
      </c>
      <c r="L1030" s="130">
        <f t="shared" si="221"/>
        <v>4</v>
      </c>
      <c r="M1030" s="129">
        <v>1.25</v>
      </c>
      <c r="N1030" s="129">
        <v>4</v>
      </c>
      <c r="O1030" s="124"/>
      <c r="P1030" s="130">
        <f t="shared" si="222"/>
        <v>4</v>
      </c>
      <c r="Q1030" s="131">
        <f t="shared" si="223"/>
        <v>3.3333333333333335</v>
      </c>
    </row>
    <row r="1031" spans="1:17" ht="17.25" thickBot="1">
      <c r="A1031" s="437"/>
      <c r="B1031" s="133" t="s">
        <v>320</v>
      </c>
      <c r="C1031" s="134"/>
      <c r="D1031" s="135" t="str">
        <f t="shared" si="219"/>
        <v>Pieza de 2inX6inX3_Pies</v>
      </c>
      <c r="E1031" s="136" t="s">
        <v>317</v>
      </c>
      <c r="F1031" s="137">
        <v>1</v>
      </c>
      <c r="G1031" s="133"/>
      <c r="H1031" s="138">
        <v>1.5</v>
      </c>
      <c r="I1031" s="138">
        <v>5.5</v>
      </c>
      <c r="J1031" s="138">
        <v>30.43</v>
      </c>
      <c r="K1031" s="138">
        <f t="shared" si="220"/>
        <v>36</v>
      </c>
      <c r="L1031" s="139">
        <f t="shared" si="221"/>
        <v>3</v>
      </c>
      <c r="M1031" s="138">
        <v>2</v>
      </c>
      <c r="N1031" s="138">
        <v>6</v>
      </c>
      <c r="O1031" s="133"/>
      <c r="P1031" s="139">
        <f t="shared" si="222"/>
        <v>3</v>
      </c>
      <c r="Q1031" s="140">
        <f t="shared" si="223"/>
        <v>3</v>
      </c>
    </row>
    <row r="1032" spans="1:17" ht="16.5" thickBot="1">
      <c r="A1032" s="438" t="s">
        <v>357</v>
      </c>
      <c r="B1032" s="439"/>
      <c r="C1032" s="439"/>
      <c r="D1032" s="439"/>
      <c r="E1032" s="439"/>
      <c r="F1032" s="440"/>
      <c r="G1032" s="441"/>
      <c r="H1032" s="442"/>
      <c r="I1032" s="442"/>
      <c r="J1032" s="442"/>
      <c r="K1032" s="442"/>
      <c r="L1032" s="443"/>
      <c r="M1032" s="441"/>
      <c r="N1032" s="442"/>
      <c r="O1032" s="442"/>
      <c r="P1032" s="443"/>
      <c r="Q1032" s="141">
        <f>+SUM(Q1033:Q1036)</f>
        <v>25</v>
      </c>
    </row>
    <row r="1033" spans="1:17" ht="16.5">
      <c r="A1033" s="435" t="s">
        <v>358</v>
      </c>
      <c r="B1033" s="116" t="s">
        <v>359</v>
      </c>
      <c r="C1033" s="117"/>
      <c r="D1033" s="118" t="str">
        <f>+IF(_xlfn.NUMBERVALUE(O1033)=0,CONCATENATE("Pieza de ",M1033,"inX",N1033,"inX",P1033,"_Pies"),CONCATENATE("Rollizo de ",O1033,"''ØX",P1033,"_Pies"))</f>
        <v>Pieza de 2inX4inX3_Pies</v>
      </c>
      <c r="E1033" s="119" t="s">
        <v>317</v>
      </c>
      <c r="F1033" s="120">
        <v>2</v>
      </c>
      <c r="G1033" s="116"/>
      <c r="H1033" s="121">
        <v>1.5</v>
      </c>
      <c r="I1033" s="121">
        <v>3.5</v>
      </c>
      <c r="J1033" s="121">
        <v>30.43</v>
      </c>
      <c r="K1033" s="121">
        <f>+L1033*12</f>
        <v>36</v>
      </c>
      <c r="L1033" s="122">
        <f>ROUNDUP(J1033/12,0)</f>
        <v>3</v>
      </c>
      <c r="M1033" s="121">
        <v>2</v>
      </c>
      <c r="N1033" s="121">
        <v>4</v>
      </c>
      <c r="O1033" s="116"/>
      <c r="P1033" s="122">
        <f>+L1033</f>
        <v>3</v>
      </c>
      <c r="Q1033" s="123">
        <f>F1033*M1033*N1033*P1033/12</f>
        <v>4</v>
      </c>
    </row>
    <row r="1034" spans="1:17" ht="16.5">
      <c r="A1034" s="436"/>
      <c r="B1034" s="124" t="s">
        <v>360</v>
      </c>
      <c r="C1034" s="125"/>
      <c r="D1034" s="126" t="str">
        <f>+IF(_xlfn.NUMBERVALUE(O1034)=0,CONCATENATE("Pieza de ",M1034,"inX",N1034,"inX",P1034,"_Pies"),CONCATENATE("Rollizo de ",O1034,"''ØX",P1034,"_Pies"))</f>
        <v>Pieza de 2inX6inX6_Pies</v>
      </c>
      <c r="E1034" s="127" t="s">
        <v>317</v>
      </c>
      <c r="F1034" s="128">
        <v>1</v>
      </c>
      <c r="G1034" s="124"/>
      <c r="H1034" s="129">
        <v>1.5</v>
      </c>
      <c r="I1034" s="129">
        <v>5.5</v>
      </c>
      <c r="J1034" s="129">
        <v>66.41</v>
      </c>
      <c r="K1034" s="129">
        <f>+L1034*12</f>
        <v>72</v>
      </c>
      <c r="L1034" s="130">
        <f>ROUNDUP(J1034/12,0)</f>
        <v>6</v>
      </c>
      <c r="M1034" s="129">
        <v>2</v>
      </c>
      <c r="N1034" s="129">
        <v>6</v>
      </c>
      <c r="O1034" s="124"/>
      <c r="P1034" s="130">
        <f>+L1034</f>
        <v>6</v>
      </c>
      <c r="Q1034" s="131">
        <f>F1034*M1034*N1034*P1034/12</f>
        <v>6</v>
      </c>
    </row>
    <row r="1035" spans="1:17" ht="16.5">
      <c r="A1035" s="436"/>
      <c r="B1035" s="142" t="s">
        <v>361</v>
      </c>
      <c r="C1035" s="125"/>
      <c r="D1035" s="126" t="str">
        <f>+IF(_xlfn.NUMBERVALUE(O1035)=0,CONCATENATE("Pieza de ",M1035,"inX",N1035,"inX",P1035,"_Pies"),CONCATENATE("Rollizo de ",O1035,"''ØX",P1035,"_Pies"))</f>
        <v>Pieza de 2inX4inX3_Pies</v>
      </c>
      <c r="E1035" s="127" t="s">
        <v>317</v>
      </c>
      <c r="F1035" s="128">
        <v>3</v>
      </c>
      <c r="G1035" s="124"/>
      <c r="H1035" s="129">
        <v>1.5</v>
      </c>
      <c r="I1035" s="129">
        <v>3.5</v>
      </c>
      <c r="J1035" s="129">
        <v>30.43</v>
      </c>
      <c r="K1035" s="129">
        <f>+L1035*12</f>
        <v>36</v>
      </c>
      <c r="L1035" s="130">
        <f>ROUNDUP(J1035/12,0)</f>
        <v>3</v>
      </c>
      <c r="M1035" s="129">
        <v>2</v>
      </c>
      <c r="N1035" s="129">
        <v>4</v>
      </c>
      <c r="O1035" s="124"/>
      <c r="P1035" s="130">
        <f>+L1035</f>
        <v>3</v>
      </c>
      <c r="Q1035" s="131">
        <f>F1035*M1035*N1035*P1035/12</f>
        <v>6</v>
      </c>
    </row>
    <row r="1036" spans="1:17" ht="17.25" thickBot="1">
      <c r="A1036" s="437"/>
      <c r="B1036" s="133" t="s">
        <v>362</v>
      </c>
      <c r="C1036" s="134"/>
      <c r="D1036" s="135" t="str">
        <f>+IF(_xlfn.NUMBERVALUE(O1036)=0,CONCATENATE("Pieza de ",M1036,"inX",N1036,"inX",P1036,"_Pies"),CONCATENATE("Rollizo de ",O1036,"''ØX",P1036,"_Pies"))</f>
        <v>Pieza de 2inX6inX9_Pies</v>
      </c>
      <c r="E1036" s="136" t="s">
        <v>317</v>
      </c>
      <c r="F1036" s="137">
        <v>1</v>
      </c>
      <c r="G1036" s="133"/>
      <c r="H1036" s="138">
        <v>1.5</v>
      </c>
      <c r="I1036" s="138">
        <v>5.5</v>
      </c>
      <c r="J1036" s="138">
        <v>98.41</v>
      </c>
      <c r="K1036" s="138">
        <f>+L1036*12</f>
        <v>108</v>
      </c>
      <c r="L1036" s="139">
        <f>ROUNDUP(J1036/12,0)</f>
        <v>9</v>
      </c>
      <c r="M1036" s="138">
        <v>2</v>
      </c>
      <c r="N1036" s="138">
        <v>6</v>
      </c>
      <c r="O1036" s="133"/>
      <c r="P1036" s="139">
        <f>+L1036</f>
        <v>9</v>
      </c>
      <c r="Q1036" s="140">
        <f>F1036*M1036*N1036*P1036/12</f>
        <v>9</v>
      </c>
    </row>
    <row r="1037" spans="1:17" ht="16.5" thickBot="1">
      <c r="A1037" s="419" t="s">
        <v>655</v>
      </c>
      <c r="B1037" s="420"/>
      <c r="C1037" s="420"/>
      <c r="D1037" s="420"/>
      <c r="E1037" s="420"/>
      <c r="F1037" s="421"/>
      <c r="G1037" s="422"/>
      <c r="H1037" s="423"/>
      <c r="I1037" s="423"/>
      <c r="J1037" s="423"/>
      <c r="K1037" s="423"/>
      <c r="L1037" s="424"/>
      <c r="M1037" s="423"/>
      <c r="N1037" s="423"/>
      <c r="O1037" s="423"/>
      <c r="P1037" s="423"/>
      <c r="Q1037" s="114">
        <f>+Q1038+Q1065+Q1076+Q1081</f>
        <v>819.5625</v>
      </c>
    </row>
    <row r="1038" spans="1:17" ht="16.5" thickBot="1">
      <c r="A1038" s="444" t="s">
        <v>8</v>
      </c>
      <c r="B1038" s="445"/>
      <c r="C1038" s="445"/>
      <c r="D1038" s="445"/>
      <c r="E1038" s="445"/>
      <c r="F1038" s="446"/>
      <c r="G1038" s="447"/>
      <c r="H1038" s="448"/>
      <c r="I1038" s="448"/>
      <c r="J1038" s="448"/>
      <c r="K1038" s="448"/>
      <c r="L1038" s="449"/>
      <c r="M1038" s="448"/>
      <c r="N1038" s="448"/>
      <c r="O1038" s="448"/>
      <c r="P1038" s="448"/>
      <c r="Q1038" s="115">
        <f>+SUM(Q1039:Q1064)</f>
        <v>278.00000000000006</v>
      </c>
    </row>
    <row r="1039" spans="1:17" ht="16.5">
      <c r="A1039" s="435">
        <v>1</v>
      </c>
      <c r="B1039" s="116" t="s">
        <v>323</v>
      </c>
      <c r="C1039" s="117"/>
      <c r="D1039" s="118" t="str">
        <f>+IF(_xlfn.NUMBERVALUE(O1039)=0,CONCATENATE("Pieza de ",M1039,"inX",N1039,"inX",P1039,"_Pies"),CONCATENATE("Rollizo de ",O1039,"''ØX",P1039,"_Pies"))</f>
        <v>Pieza de 2inX4inX6_Pies</v>
      </c>
      <c r="E1039" s="119" t="s">
        <v>137</v>
      </c>
      <c r="F1039" s="120">
        <v>2</v>
      </c>
      <c r="G1039" s="116"/>
      <c r="H1039" s="121">
        <v>1.5</v>
      </c>
      <c r="I1039" s="121">
        <v>3.5</v>
      </c>
      <c r="J1039" s="121">
        <v>64</v>
      </c>
      <c r="K1039" s="121">
        <f>+L1039*12</f>
        <v>72</v>
      </c>
      <c r="L1039" s="122">
        <f>ROUNDUP(J1039/12,0)</f>
        <v>6</v>
      </c>
      <c r="M1039" s="121">
        <v>2</v>
      </c>
      <c r="N1039" s="121">
        <v>4</v>
      </c>
      <c r="O1039" s="116"/>
      <c r="P1039" s="122">
        <f>+L1039</f>
        <v>6</v>
      </c>
      <c r="Q1039" s="123">
        <f>F1039*M1039*N1039*P1039/12</f>
        <v>8</v>
      </c>
    </row>
    <row r="1040" spans="1:17" ht="16.5">
      <c r="A1040" s="436"/>
      <c r="B1040" s="124" t="s">
        <v>268</v>
      </c>
      <c r="C1040" s="125"/>
      <c r="D1040" s="126" t="str">
        <f>+IF(_xlfn.NUMBERVALUE(O1040)=0,CONCATENATE("Pieza de ",M1040,"inX",N1040,"inX",P1040,"_Pies"),CONCATENATE("Rollizo de ",O1040,"''ØX",P1040,"_Pies"))</f>
        <v>Pieza de 2inX6inX6_Pies</v>
      </c>
      <c r="E1040" s="127" t="s">
        <v>137</v>
      </c>
      <c r="F1040" s="128">
        <v>1</v>
      </c>
      <c r="G1040" s="124"/>
      <c r="H1040" s="129">
        <v>1.5</v>
      </c>
      <c r="I1040" s="129">
        <v>5.5</v>
      </c>
      <c r="J1040" s="129">
        <v>69.61</v>
      </c>
      <c r="K1040" s="129">
        <f>+L1040*12</f>
        <v>72</v>
      </c>
      <c r="L1040" s="130">
        <f>ROUNDUP(J1040/12,0)</f>
        <v>6</v>
      </c>
      <c r="M1040" s="129">
        <v>2</v>
      </c>
      <c r="N1040" s="129">
        <v>6</v>
      </c>
      <c r="O1040" s="124"/>
      <c r="P1040" s="130">
        <f>+L1040</f>
        <v>6</v>
      </c>
      <c r="Q1040" s="131">
        <f>F1040*M1040*N1040*P1040/12</f>
        <v>6</v>
      </c>
    </row>
    <row r="1041" spans="1:17" ht="16.5">
      <c r="A1041" s="436"/>
      <c r="B1041" s="124" t="s">
        <v>656</v>
      </c>
      <c r="C1041" s="125"/>
      <c r="D1041" s="126" t="str">
        <f>+IF(_xlfn.NUMBERVALUE(O1041)=0,CONCATENATE("Pieza de ",M1041,"inX",N1041,"inX",P1041,"_Pies"),CONCATENATE("Rollizo de ",O1041,"''ØX",P1041,"_Pies"))</f>
        <v>Pieza de 2inX4inX8_Pies</v>
      </c>
      <c r="E1041" s="127" t="s">
        <v>137</v>
      </c>
      <c r="F1041" s="128">
        <v>5</v>
      </c>
      <c r="G1041" s="124"/>
      <c r="H1041" s="129">
        <v>1.5</v>
      </c>
      <c r="I1041" s="129">
        <v>3.5</v>
      </c>
      <c r="J1041" s="132">
        <v>91.2</v>
      </c>
      <c r="K1041" s="129">
        <f>+L1041*12</f>
        <v>96</v>
      </c>
      <c r="L1041" s="130">
        <f>ROUNDUP(J1041/12,0)</f>
        <v>8</v>
      </c>
      <c r="M1041" s="129">
        <v>2</v>
      </c>
      <c r="N1041" s="129">
        <v>4</v>
      </c>
      <c r="O1041" s="124"/>
      <c r="P1041" s="130">
        <f>+L1041</f>
        <v>8</v>
      </c>
      <c r="Q1041" s="131">
        <f>F1041*M1041*N1041*P1041/12</f>
        <v>26.666666666666668</v>
      </c>
    </row>
    <row r="1042" spans="1:17" ht="16.5">
      <c r="A1042" s="436"/>
      <c r="B1042" s="124" t="s">
        <v>657</v>
      </c>
      <c r="C1042" s="125"/>
      <c r="D1042" s="126" t="str">
        <f>+IF(_xlfn.NUMBERVALUE(O1042)=0,CONCATENATE("Pieza de ",M1042,"inX",N1042,"inX",P1042,"_Pies"),CONCATENATE("Rollizo de ",O1042,"''ØX",P1042,"_Pies"))</f>
        <v>Pieza de 2inX4inX3_Pies</v>
      </c>
      <c r="E1042" s="127" t="s">
        <v>137</v>
      </c>
      <c r="F1042" s="128">
        <v>8</v>
      </c>
      <c r="G1042" s="124"/>
      <c r="H1042" s="129">
        <v>1.5</v>
      </c>
      <c r="I1042" s="129">
        <v>3.5</v>
      </c>
      <c r="J1042" s="129">
        <v>28.06</v>
      </c>
      <c r="K1042" s="129">
        <f>+L1042*12</f>
        <v>36</v>
      </c>
      <c r="L1042" s="130">
        <f>ROUNDUP(J1042/12,0)</f>
        <v>3</v>
      </c>
      <c r="M1042" s="129">
        <v>2</v>
      </c>
      <c r="N1042" s="129">
        <v>4</v>
      </c>
      <c r="O1042" s="124"/>
      <c r="P1042" s="130">
        <f>+L1042</f>
        <v>3</v>
      </c>
      <c r="Q1042" s="131">
        <f>F1042*M1042*N1042*P1042/12</f>
        <v>16</v>
      </c>
    </row>
    <row r="1043" spans="1:17" ht="16.5">
      <c r="A1043" s="436"/>
      <c r="B1043" s="124" t="s">
        <v>293</v>
      </c>
      <c r="C1043" s="125"/>
      <c r="D1043" s="126" t="str">
        <f t="shared" ref="D1043:D1048" si="224">+IF(_xlfn.NUMBERVALUE(O1043)=0,CONCATENATE("Pieza de ",M1043,"inX",N1043,"inX",P1043,"_Pies"),CONCATENATE("Rollizo de ",O1043,"''ØX",P1043,"_Pies"))</f>
        <v>Pieza de 2inX4inX6_Pies</v>
      </c>
      <c r="E1043" s="127" t="s">
        <v>137</v>
      </c>
      <c r="F1043" s="128">
        <v>1</v>
      </c>
      <c r="G1043" s="124"/>
      <c r="H1043" s="129">
        <v>1.5</v>
      </c>
      <c r="I1043" s="129">
        <v>3.5</v>
      </c>
      <c r="J1043" s="129">
        <v>64.73</v>
      </c>
      <c r="K1043" s="129">
        <f t="shared" ref="K1043:K1048" si="225">+L1043*12</f>
        <v>72</v>
      </c>
      <c r="L1043" s="130">
        <f t="shared" ref="L1043:L1048" si="226">ROUNDUP(J1043/12,0)</f>
        <v>6</v>
      </c>
      <c r="M1043" s="129">
        <v>2</v>
      </c>
      <c r="N1043" s="129">
        <v>4</v>
      </c>
      <c r="O1043" s="124"/>
      <c r="P1043" s="130">
        <f t="shared" ref="P1043:P1048" si="227">+L1043</f>
        <v>6</v>
      </c>
      <c r="Q1043" s="131">
        <f t="shared" ref="Q1043:Q1048" si="228">F1043*M1043*N1043*P1043/12</f>
        <v>4</v>
      </c>
    </row>
    <row r="1044" spans="1:17" ht="16.5">
      <c r="A1044" s="436"/>
      <c r="B1044" s="124" t="s">
        <v>636</v>
      </c>
      <c r="C1044" s="125"/>
      <c r="D1044" s="126" t="str">
        <f t="shared" si="224"/>
        <v>Pieza de 2inX4inX1_Pies</v>
      </c>
      <c r="E1044" s="127" t="s">
        <v>137</v>
      </c>
      <c r="F1044" s="128">
        <v>2</v>
      </c>
      <c r="G1044" s="124"/>
      <c r="H1044" s="129">
        <v>1.5</v>
      </c>
      <c r="I1044" s="129">
        <v>3.5</v>
      </c>
      <c r="J1044" s="129">
        <v>7.36</v>
      </c>
      <c r="K1044" s="129">
        <f t="shared" si="225"/>
        <v>12</v>
      </c>
      <c r="L1044" s="130">
        <f t="shared" si="226"/>
        <v>1</v>
      </c>
      <c r="M1044" s="129">
        <v>2</v>
      </c>
      <c r="N1044" s="129">
        <v>4</v>
      </c>
      <c r="O1044" s="124"/>
      <c r="P1044" s="130">
        <f t="shared" si="227"/>
        <v>1</v>
      </c>
      <c r="Q1044" s="131">
        <f t="shared" si="228"/>
        <v>1.3333333333333333</v>
      </c>
    </row>
    <row r="1045" spans="1:17" ht="17.25" thickBot="1">
      <c r="A1045" s="437"/>
      <c r="B1045" s="133" t="s">
        <v>637</v>
      </c>
      <c r="C1045" s="134"/>
      <c r="D1045" s="135" t="str">
        <f t="shared" si="224"/>
        <v>Pieza de 2inX4inX1_Pies</v>
      </c>
      <c r="E1045" s="136" t="s">
        <v>137</v>
      </c>
      <c r="F1045" s="137">
        <v>1</v>
      </c>
      <c r="G1045" s="133"/>
      <c r="H1045" s="138">
        <v>1.5</v>
      </c>
      <c r="I1045" s="138">
        <v>3.5</v>
      </c>
      <c r="J1045" s="138">
        <v>2.7</v>
      </c>
      <c r="K1045" s="138">
        <f t="shared" si="225"/>
        <v>12</v>
      </c>
      <c r="L1045" s="139">
        <f t="shared" si="226"/>
        <v>1</v>
      </c>
      <c r="M1045" s="138">
        <v>2</v>
      </c>
      <c r="N1045" s="138">
        <v>4</v>
      </c>
      <c r="O1045" s="133"/>
      <c r="P1045" s="139">
        <f t="shared" si="227"/>
        <v>1</v>
      </c>
      <c r="Q1045" s="140">
        <f t="shared" si="228"/>
        <v>0.66666666666666663</v>
      </c>
    </row>
    <row r="1046" spans="1:17" ht="16.5">
      <c r="A1046" s="435">
        <v>3</v>
      </c>
      <c r="B1046" s="116" t="s">
        <v>323</v>
      </c>
      <c r="C1046" s="117"/>
      <c r="D1046" s="118" t="str">
        <f t="shared" si="224"/>
        <v>Pieza de 2inX4inX6_Pies</v>
      </c>
      <c r="E1046" s="119" t="s">
        <v>137</v>
      </c>
      <c r="F1046" s="120">
        <v>2</v>
      </c>
      <c r="G1046" s="116"/>
      <c r="H1046" s="121">
        <v>1.5</v>
      </c>
      <c r="I1046" s="121">
        <v>3.5</v>
      </c>
      <c r="J1046" s="121">
        <v>64</v>
      </c>
      <c r="K1046" s="121">
        <f t="shared" si="225"/>
        <v>72</v>
      </c>
      <c r="L1046" s="122">
        <f t="shared" si="226"/>
        <v>6</v>
      </c>
      <c r="M1046" s="121">
        <v>2</v>
      </c>
      <c r="N1046" s="121">
        <v>4</v>
      </c>
      <c r="O1046" s="116"/>
      <c r="P1046" s="122">
        <f t="shared" si="227"/>
        <v>6</v>
      </c>
      <c r="Q1046" s="123">
        <f t="shared" si="228"/>
        <v>8</v>
      </c>
    </row>
    <row r="1047" spans="1:17" ht="16.5">
      <c r="A1047" s="436"/>
      <c r="B1047" s="124" t="s">
        <v>268</v>
      </c>
      <c r="C1047" s="125"/>
      <c r="D1047" s="126" t="str">
        <f t="shared" si="224"/>
        <v>Pieza de 2inX6inX6_Pies</v>
      </c>
      <c r="E1047" s="127" t="s">
        <v>137</v>
      </c>
      <c r="F1047" s="128">
        <v>1</v>
      </c>
      <c r="G1047" s="124"/>
      <c r="H1047" s="129">
        <v>1.5</v>
      </c>
      <c r="I1047" s="129">
        <v>5.5</v>
      </c>
      <c r="J1047" s="129">
        <v>69.61</v>
      </c>
      <c r="K1047" s="129">
        <f t="shared" si="225"/>
        <v>72</v>
      </c>
      <c r="L1047" s="130">
        <f t="shared" si="226"/>
        <v>6</v>
      </c>
      <c r="M1047" s="129">
        <v>2</v>
      </c>
      <c r="N1047" s="129">
        <v>6</v>
      </c>
      <c r="O1047" s="124"/>
      <c r="P1047" s="130">
        <f t="shared" si="227"/>
        <v>6</v>
      </c>
      <c r="Q1047" s="131">
        <f t="shared" si="228"/>
        <v>6</v>
      </c>
    </row>
    <row r="1048" spans="1:17" ht="16.5">
      <c r="A1048" s="436"/>
      <c r="B1048" s="124" t="s">
        <v>656</v>
      </c>
      <c r="C1048" s="125"/>
      <c r="D1048" s="126" t="str">
        <f t="shared" si="224"/>
        <v>Pieza de 2inX4inX8_Pies</v>
      </c>
      <c r="E1048" s="127" t="s">
        <v>137</v>
      </c>
      <c r="F1048" s="128">
        <v>5</v>
      </c>
      <c r="G1048" s="124"/>
      <c r="H1048" s="129">
        <v>1.5</v>
      </c>
      <c r="I1048" s="129">
        <v>3.5</v>
      </c>
      <c r="J1048" s="132">
        <v>91.2</v>
      </c>
      <c r="K1048" s="129">
        <f t="shared" si="225"/>
        <v>96</v>
      </c>
      <c r="L1048" s="130">
        <f t="shared" si="226"/>
        <v>8</v>
      </c>
      <c r="M1048" s="129">
        <v>2</v>
      </c>
      <c r="N1048" s="129">
        <v>4</v>
      </c>
      <c r="O1048" s="124"/>
      <c r="P1048" s="130">
        <f t="shared" si="227"/>
        <v>8</v>
      </c>
      <c r="Q1048" s="131">
        <f t="shared" si="228"/>
        <v>26.666666666666668</v>
      </c>
    </row>
    <row r="1049" spans="1:17" ht="16.5">
      <c r="A1049" s="436"/>
      <c r="B1049" s="124" t="s">
        <v>657</v>
      </c>
      <c r="C1049" s="125"/>
      <c r="D1049" s="126" t="str">
        <f>+IF(_xlfn.NUMBERVALUE(O1049)=0,CONCATENATE("Pieza de ",M1049,"inX",N1049,"inX",P1049,"_Pies"),CONCATENATE("Rollizo de ",O1049,"''ØX",P1049,"_Pies"))</f>
        <v>Pieza de 2inX4inX3_Pies</v>
      </c>
      <c r="E1049" s="127" t="s">
        <v>137</v>
      </c>
      <c r="F1049" s="128">
        <v>8</v>
      </c>
      <c r="G1049" s="124"/>
      <c r="H1049" s="129">
        <v>1.5</v>
      </c>
      <c r="I1049" s="129">
        <v>3.5</v>
      </c>
      <c r="J1049" s="129">
        <v>28.06</v>
      </c>
      <c r="K1049" s="129">
        <f>+L1049*12</f>
        <v>36</v>
      </c>
      <c r="L1049" s="130">
        <f>ROUNDUP(J1049/12,0)</f>
        <v>3</v>
      </c>
      <c r="M1049" s="129">
        <v>2</v>
      </c>
      <c r="N1049" s="129">
        <v>4</v>
      </c>
      <c r="O1049" s="124"/>
      <c r="P1049" s="130">
        <f>+L1049</f>
        <v>3</v>
      </c>
      <c r="Q1049" s="131">
        <f>F1049*M1049*N1049*P1049/12</f>
        <v>16</v>
      </c>
    </row>
    <row r="1050" spans="1:17" ht="16.5">
      <c r="A1050" s="436"/>
      <c r="B1050" s="124" t="s">
        <v>293</v>
      </c>
      <c r="C1050" s="125"/>
      <c r="D1050" s="126" t="str">
        <f t="shared" ref="D1050:D1064" si="229">+IF(_xlfn.NUMBERVALUE(O1050)=0,CONCATENATE("Pieza de ",M1050,"inX",N1050,"inX",P1050,"_Pies"),CONCATENATE("Rollizo de ",O1050,"''ØX",P1050,"_Pies"))</f>
        <v>Pieza de 2inX4inX6_Pies</v>
      </c>
      <c r="E1050" s="127" t="s">
        <v>137</v>
      </c>
      <c r="F1050" s="128">
        <v>1</v>
      </c>
      <c r="G1050" s="124"/>
      <c r="H1050" s="129">
        <v>1.5</v>
      </c>
      <c r="I1050" s="129">
        <v>3.5</v>
      </c>
      <c r="J1050" s="129">
        <v>64.73</v>
      </c>
      <c r="K1050" s="129">
        <f t="shared" ref="K1050:K1064" si="230">+L1050*12</f>
        <v>72</v>
      </c>
      <c r="L1050" s="130">
        <f t="shared" ref="L1050:L1064" si="231">ROUNDUP(J1050/12,0)</f>
        <v>6</v>
      </c>
      <c r="M1050" s="129">
        <v>2</v>
      </c>
      <c r="N1050" s="129">
        <v>4</v>
      </c>
      <c r="O1050" s="124"/>
      <c r="P1050" s="130">
        <f t="shared" ref="P1050:P1064" si="232">+L1050</f>
        <v>6</v>
      </c>
      <c r="Q1050" s="131">
        <f t="shared" ref="Q1050:Q1064" si="233">F1050*M1050*N1050*P1050/12</f>
        <v>4</v>
      </c>
    </row>
    <row r="1051" spans="1:17" ht="16.5">
      <c r="A1051" s="436"/>
      <c r="B1051" s="124" t="s">
        <v>636</v>
      </c>
      <c r="C1051" s="125"/>
      <c r="D1051" s="126" t="str">
        <f t="shared" si="229"/>
        <v>Pieza de 2inX4inX1_Pies</v>
      </c>
      <c r="E1051" s="127" t="s">
        <v>137</v>
      </c>
      <c r="F1051" s="128">
        <v>2</v>
      </c>
      <c r="G1051" s="124"/>
      <c r="H1051" s="129">
        <v>1.5</v>
      </c>
      <c r="I1051" s="129">
        <v>3.5</v>
      </c>
      <c r="J1051" s="129">
        <v>7.36</v>
      </c>
      <c r="K1051" s="129">
        <f t="shared" si="230"/>
        <v>12</v>
      </c>
      <c r="L1051" s="130">
        <f t="shared" si="231"/>
        <v>1</v>
      </c>
      <c r="M1051" s="129">
        <v>2</v>
      </c>
      <c r="N1051" s="129">
        <v>4</v>
      </c>
      <c r="O1051" s="124"/>
      <c r="P1051" s="130">
        <f t="shared" si="232"/>
        <v>1</v>
      </c>
      <c r="Q1051" s="131">
        <f t="shared" si="233"/>
        <v>1.3333333333333333</v>
      </c>
    </row>
    <row r="1052" spans="1:17" ht="17.25" thickBot="1">
      <c r="A1052" s="437"/>
      <c r="B1052" s="133" t="s">
        <v>637</v>
      </c>
      <c r="C1052" s="134"/>
      <c r="D1052" s="135" t="str">
        <f t="shared" si="229"/>
        <v>Pieza de 2inX4inX1_Pies</v>
      </c>
      <c r="E1052" s="136" t="s">
        <v>137</v>
      </c>
      <c r="F1052" s="137">
        <v>1</v>
      </c>
      <c r="G1052" s="133"/>
      <c r="H1052" s="138">
        <v>1.5</v>
      </c>
      <c r="I1052" s="138">
        <v>3.5</v>
      </c>
      <c r="J1052" s="138">
        <v>2.7</v>
      </c>
      <c r="K1052" s="138">
        <f t="shared" si="230"/>
        <v>12</v>
      </c>
      <c r="L1052" s="139">
        <f t="shared" si="231"/>
        <v>1</v>
      </c>
      <c r="M1052" s="138">
        <v>2</v>
      </c>
      <c r="N1052" s="138">
        <v>4</v>
      </c>
      <c r="O1052" s="133"/>
      <c r="P1052" s="139">
        <f t="shared" si="232"/>
        <v>1</v>
      </c>
      <c r="Q1052" s="140">
        <f t="shared" si="233"/>
        <v>0.66666666666666663</v>
      </c>
    </row>
    <row r="1053" spans="1:17" ht="16.5">
      <c r="A1053" s="435">
        <v>2</v>
      </c>
      <c r="B1053" s="116" t="s">
        <v>323</v>
      </c>
      <c r="C1053" s="117"/>
      <c r="D1053" s="118" t="str">
        <f t="shared" si="229"/>
        <v>Pieza de 2inX4inX5_Pies</v>
      </c>
      <c r="E1053" s="119" t="s">
        <v>137</v>
      </c>
      <c r="F1053" s="120">
        <v>3</v>
      </c>
      <c r="G1053" s="116"/>
      <c r="H1053" s="121">
        <v>1.5</v>
      </c>
      <c r="I1053" s="121">
        <v>3.5</v>
      </c>
      <c r="J1053" s="121">
        <v>57.35</v>
      </c>
      <c r="K1053" s="121">
        <f t="shared" si="230"/>
        <v>60</v>
      </c>
      <c r="L1053" s="122">
        <f t="shared" si="231"/>
        <v>5</v>
      </c>
      <c r="M1053" s="121">
        <v>2</v>
      </c>
      <c r="N1053" s="121">
        <v>4</v>
      </c>
      <c r="O1053" s="116"/>
      <c r="P1053" s="122">
        <f t="shared" si="232"/>
        <v>5</v>
      </c>
      <c r="Q1053" s="123">
        <f t="shared" si="233"/>
        <v>10</v>
      </c>
    </row>
    <row r="1054" spans="1:17" ht="16.5">
      <c r="A1054" s="436"/>
      <c r="B1054" s="124" t="s">
        <v>656</v>
      </c>
      <c r="C1054" s="125"/>
      <c r="D1054" s="126" t="str">
        <f t="shared" si="229"/>
        <v>Pieza de 2inX6inX8_Pies</v>
      </c>
      <c r="E1054" s="127" t="s">
        <v>137</v>
      </c>
      <c r="F1054" s="128">
        <v>2</v>
      </c>
      <c r="G1054" s="124"/>
      <c r="H1054" s="129">
        <v>1.5</v>
      </c>
      <c r="I1054" s="129">
        <v>5.5</v>
      </c>
      <c r="J1054" s="129">
        <v>91.28</v>
      </c>
      <c r="K1054" s="129">
        <f t="shared" si="230"/>
        <v>96</v>
      </c>
      <c r="L1054" s="130">
        <f t="shared" si="231"/>
        <v>8</v>
      </c>
      <c r="M1054" s="129">
        <v>2</v>
      </c>
      <c r="N1054" s="129">
        <v>6</v>
      </c>
      <c r="O1054" s="124"/>
      <c r="P1054" s="130">
        <f t="shared" si="232"/>
        <v>8</v>
      </c>
      <c r="Q1054" s="131">
        <f t="shared" si="233"/>
        <v>16</v>
      </c>
    </row>
    <row r="1055" spans="1:17" ht="17.25" thickBot="1">
      <c r="A1055" s="437"/>
      <c r="B1055" s="133" t="s">
        <v>657</v>
      </c>
      <c r="C1055" s="134"/>
      <c r="D1055" s="135" t="str">
        <f t="shared" si="229"/>
        <v>Pieza de 2inX4inX3_Pies</v>
      </c>
      <c r="E1055" s="136" t="s">
        <v>137</v>
      </c>
      <c r="F1055" s="137">
        <v>8</v>
      </c>
      <c r="G1055" s="133"/>
      <c r="H1055" s="138">
        <v>1.5</v>
      </c>
      <c r="I1055" s="138">
        <v>3.5</v>
      </c>
      <c r="J1055" s="205">
        <v>27.71</v>
      </c>
      <c r="K1055" s="138">
        <f t="shared" si="230"/>
        <v>36</v>
      </c>
      <c r="L1055" s="139">
        <f t="shared" si="231"/>
        <v>3</v>
      </c>
      <c r="M1055" s="138">
        <v>2</v>
      </c>
      <c r="N1055" s="138">
        <v>4</v>
      </c>
      <c r="O1055" s="133"/>
      <c r="P1055" s="139">
        <f t="shared" si="232"/>
        <v>3</v>
      </c>
      <c r="Q1055" s="140">
        <f t="shared" si="233"/>
        <v>16</v>
      </c>
    </row>
    <row r="1056" spans="1:17" ht="16.5">
      <c r="A1056" s="435" t="s">
        <v>33</v>
      </c>
      <c r="B1056" s="116" t="s">
        <v>323</v>
      </c>
      <c r="C1056" s="143"/>
      <c r="D1056" s="144" t="str">
        <f t="shared" si="229"/>
        <v>Pieza de 2inX4inX8_Pies</v>
      </c>
      <c r="E1056" s="145" t="s">
        <v>137</v>
      </c>
      <c r="F1056" s="146">
        <v>2</v>
      </c>
      <c r="G1056" s="142"/>
      <c r="H1056" s="147">
        <v>1.5</v>
      </c>
      <c r="I1056" s="147">
        <v>3.5</v>
      </c>
      <c r="J1056" s="147">
        <v>88.92</v>
      </c>
      <c r="K1056" s="147">
        <f t="shared" si="230"/>
        <v>96</v>
      </c>
      <c r="L1056" s="148">
        <f t="shared" si="231"/>
        <v>8</v>
      </c>
      <c r="M1056" s="147">
        <v>2</v>
      </c>
      <c r="N1056" s="147">
        <v>4</v>
      </c>
      <c r="O1056" s="142"/>
      <c r="P1056" s="148">
        <f t="shared" si="232"/>
        <v>8</v>
      </c>
      <c r="Q1056" s="150">
        <f t="shared" si="233"/>
        <v>10.666666666666666</v>
      </c>
    </row>
    <row r="1057" spans="1:17" ht="16.5">
      <c r="A1057" s="436"/>
      <c r="B1057" s="124" t="s">
        <v>268</v>
      </c>
      <c r="C1057" s="125"/>
      <c r="D1057" s="126" t="str">
        <f t="shared" si="229"/>
        <v>Pieza de 2inX6inX9_Pies</v>
      </c>
      <c r="E1057" s="127" t="s">
        <v>137</v>
      </c>
      <c r="F1057" s="128">
        <v>1</v>
      </c>
      <c r="G1057" s="124"/>
      <c r="H1057" s="129">
        <v>1.5</v>
      </c>
      <c r="I1057" s="129">
        <v>5.5</v>
      </c>
      <c r="J1057" s="129">
        <v>99.19</v>
      </c>
      <c r="K1057" s="129">
        <f t="shared" si="230"/>
        <v>108</v>
      </c>
      <c r="L1057" s="130">
        <f t="shared" si="231"/>
        <v>9</v>
      </c>
      <c r="M1057" s="129">
        <v>2</v>
      </c>
      <c r="N1057" s="129">
        <v>6</v>
      </c>
      <c r="O1057" s="124"/>
      <c r="P1057" s="130">
        <f t="shared" si="232"/>
        <v>9</v>
      </c>
      <c r="Q1057" s="131">
        <f t="shared" si="233"/>
        <v>9</v>
      </c>
    </row>
    <row r="1058" spans="1:17" ht="16.5">
      <c r="A1058" s="436"/>
      <c r="B1058" s="124" t="s">
        <v>598</v>
      </c>
      <c r="C1058" s="125"/>
      <c r="D1058" s="126" t="str">
        <f t="shared" si="229"/>
        <v>Pieza de 2inX4inX8_Pies</v>
      </c>
      <c r="E1058" s="127" t="s">
        <v>137</v>
      </c>
      <c r="F1058" s="128">
        <v>4</v>
      </c>
      <c r="G1058" s="124"/>
      <c r="H1058" s="129">
        <v>1.5</v>
      </c>
      <c r="I1058" s="129">
        <v>3.5</v>
      </c>
      <c r="J1058" s="129">
        <v>91.28</v>
      </c>
      <c r="K1058" s="129">
        <f t="shared" si="230"/>
        <v>96</v>
      </c>
      <c r="L1058" s="130">
        <f t="shared" si="231"/>
        <v>8</v>
      </c>
      <c r="M1058" s="129">
        <v>2</v>
      </c>
      <c r="N1058" s="129">
        <v>4</v>
      </c>
      <c r="O1058" s="124"/>
      <c r="P1058" s="130">
        <f t="shared" si="232"/>
        <v>8</v>
      </c>
      <c r="Q1058" s="131">
        <f t="shared" si="233"/>
        <v>21.333333333333332</v>
      </c>
    </row>
    <row r="1059" spans="1:17" ht="17.25" thickBot="1">
      <c r="A1059" s="437"/>
      <c r="B1059" s="133" t="s">
        <v>657</v>
      </c>
      <c r="C1059" s="134"/>
      <c r="D1059" s="135" t="str">
        <f t="shared" si="229"/>
        <v>Pieza de 2inX4inX3_Pies</v>
      </c>
      <c r="E1059" s="136" t="s">
        <v>137</v>
      </c>
      <c r="F1059" s="137">
        <v>12</v>
      </c>
      <c r="G1059" s="133"/>
      <c r="H1059" s="138">
        <v>1.5</v>
      </c>
      <c r="I1059" s="138">
        <v>3.5</v>
      </c>
      <c r="J1059" s="138">
        <v>30.43</v>
      </c>
      <c r="K1059" s="138">
        <f t="shared" si="230"/>
        <v>36</v>
      </c>
      <c r="L1059" s="139">
        <f t="shared" si="231"/>
        <v>3</v>
      </c>
      <c r="M1059" s="138">
        <v>2</v>
      </c>
      <c r="N1059" s="138">
        <v>4</v>
      </c>
      <c r="O1059" s="133"/>
      <c r="P1059" s="139">
        <f t="shared" si="232"/>
        <v>3</v>
      </c>
      <c r="Q1059" s="140">
        <f t="shared" si="233"/>
        <v>24</v>
      </c>
    </row>
    <row r="1060" spans="1:17" ht="16.5">
      <c r="A1060" s="435" t="s">
        <v>34</v>
      </c>
      <c r="B1060" s="116" t="s">
        <v>267</v>
      </c>
      <c r="C1060" s="143"/>
      <c r="D1060" s="144" t="str">
        <f t="shared" si="229"/>
        <v>Pieza de 2inX4inX3_Pies</v>
      </c>
      <c r="E1060" s="145" t="s">
        <v>137</v>
      </c>
      <c r="F1060" s="146">
        <v>1</v>
      </c>
      <c r="G1060" s="142"/>
      <c r="H1060" s="147">
        <v>1.5</v>
      </c>
      <c r="I1060" s="147">
        <v>3.5</v>
      </c>
      <c r="J1060" s="147">
        <v>33.57</v>
      </c>
      <c r="K1060" s="147">
        <f t="shared" si="230"/>
        <v>36</v>
      </c>
      <c r="L1060" s="148">
        <f t="shared" si="231"/>
        <v>3</v>
      </c>
      <c r="M1060" s="147">
        <v>2</v>
      </c>
      <c r="N1060" s="147">
        <v>4</v>
      </c>
      <c r="O1060" s="142"/>
      <c r="P1060" s="148">
        <f t="shared" si="232"/>
        <v>3</v>
      </c>
      <c r="Q1060" s="150">
        <f t="shared" si="233"/>
        <v>2</v>
      </c>
    </row>
    <row r="1061" spans="1:17" ht="16.5">
      <c r="A1061" s="436"/>
      <c r="B1061" s="142" t="s">
        <v>268</v>
      </c>
      <c r="C1061" s="143"/>
      <c r="D1061" s="126" t="str">
        <f t="shared" si="229"/>
        <v>Pieza de 2inX4inX8_Pies</v>
      </c>
      <c r="E1061" s="127" t="s">
        <v>137</v>
      </c>
      <c r="F1061" s="146">
        <v>3</v>
      </c>
      <c r="G1061" s="142"/>
      <c r="H1061" s="129">
        <v>1.5</v>
      </c>
      <c r="I1061" s="147">
        <v>3.5</v>
      </c>
      <c r="J1061" s="147">
        <v>89</v>
      </c>
      <c r="K1061" s="129">
        <f t="shared" si="230"/>
        <v>96</v>
      </c>
      <c r="L1061" s="130">
        <f t="shared" si="231"/>
        <v>8</v>
      </c>
      <c r="M1061" s="129">
        <v>2</v>
      </c>
      <c r="N1061" s="147">
        <v>4</v>
      </c>
      <c r="O1061" s="142"/>
      <c r="P1061" s="130">
        <f t="shared" si="232"/>
        <v>8</v>
      </c>
      <c r="Q1061" s="131">
        <f t="shared" si="233"/>
        <v>16</v>
      </c>
    </row>
    <row r="1062" spans="1:17" ht="16.5">
      <c r="A1062" s="436"/>
      <c r="B1062" s="124" t="s">
        <v>268</v>
      </c>
      <c r="C1062" s="125"/>
      <c r="D1062" s="126" t="str">
        <f t="shared" si="229"/>
        <v>Pieza de 2inX6inX9_Pies</v>
      </c>
      <c r="E1062" s="127" t="s">
        <v>137</v>
      </c>
      <c r="F1062" s="128">
        <v>1</v>
      </c>
      <c r="G1062" s="124"/>
      <c r="H1062" s="129">
        <v>1.5</v>
      </c>
      <c r="I1062" s="129">
        <v>5.5</v>
      </c>
      <c r="J1062" s="129">
        <v>99.19</v>
      </c>
      <c r="K1062" s="129">
        <f t="shared" si="230"/>
        <v>108</v>
      </c>
      <c r="L1062" s="130">
        <f t="shared" si="231"/>
        <v>9</v>
      </c>
      <c r="M1062" s="129">
        <v>2</v>
      </c>
      <c r="N1062" s="129">
        <v>6</v>
      </c>
      <c r="O1062" s="124"/>
      <c r="P1062" s="130">
        <f t="shared" si="232"/>
        <v>9</v>
      </c>
      <c r="Q1062" s="131">
        <f t="shared" si="233"/>
        <v>9</v>
      </c>
    </row>
    <row r="1063" spans="1:17" ht="16.5">
      <c r="A1063" s="436"/>
      <c r="B1063" s="124" t="s">
        <v>598</v>
      </c>
      <c r="C1063" s="125"/>
      <c r="D1063" s="126" t="str">
        <f t="shared" si="229"/>
        <v>Pieza de 2inX4inX8_Pies</v>
      </c>
      <c r="E1063" s="127" t="s">
        <v>137</v>
      </c>
      <c r="F1063" s="128">
        <v>2</v>
      </c>
      <c r="G1063" s="124"/>
      <c r="H1063" s="129">
        <v>1.5</v>
      </c>
      <c r="I1063" s="129">
        <v>3.5</v>
      </c>
      <c r="J1063" s="129">
        <v>91.28</v>
      </c>
      <c r="K1063" s="129">
        <f t="shared" si="230"/>
        <v>96</v>
      </c>
      <c r="L1063" s="130">
        <f t="shared" si="231"/>
        <v>8</v>
      </c>
      <c r="M1063" s="129">
        <v>2</v>
      </c>
      <c r="N1063" s="129">
        <v>4</v>
      </c>
      <c r="O1063" s="124"/>
      <c r="P1063" s="130">
        <f t="shared" si="232"/>
        <v>8</v>
      </c>
      <c r="Q1063" s="131">
        <f t="shared" si="233"/>
        <v>10.666666666666666</v>
      </c>
    </row>
    <row r="1064" spans="1:17" ht="17.25" thickBot="1">
      <c r="A1064" s="437"/>
      <c r="B1064" s="133" t="s">
        <v>657</v>
      </c>
      <c r="C1064" s="134"/>
      <c r="D1064" s="135" t="str">
        <f t="shared" si="229"/>
        <v>Pieza de 2inX4inX3_Pies</v>
      </c>
      <c r="E1064" s="136" t="s">
        <v>137</v>
      </c>
      <c r="F1064" s="137">
        <v>4</v>
      </c>
      <c r="G1064" s="133"/>
      <c r="H1064" s="138">
        <v>1.5</v>
      </c>
      <c r="I1064" s="138">
        <v>3.5</v>
      </c>
      <c r="J1064" s="138">
        <v>30.44</v>
      </c>
      <c r="K1064" s="138">
        <f t="shared" si="230"/>
        <v>36</v>
      </c>
      <c r="L1064" s="139">
        <f t="shared" si="231"/>
        <v>3</v>
      </c>
      <c r="M1064" s="138">
        <v>2</v>
      </c>
      <c r="N1064" s="138">
        <v>4</v>
      </c>
      <c r="O1064" s="133"/>
      <c r="P1064" s="139">
        <f t="shared" si="232"/>
        <v>3</v>
      </c>
      <c r="Q1064" s="140">
        <f t="shared" si="233"/>
        <v>8</v>
      </c>
    </row>
    <row r="1065" spans="1:17" ht="16.5" thickBot="1">
      <c r="A1065" s="444" t="s">
        <v>376</v>
      </c>
      <c r="B1065" s="445"/>
      <c r="C1065" s="445"/>
      <c r="D1065" s="445"/>
      <c r="E1065" s="445"/>
      <c r="F1065" s="446"/>
      <c r="G1065" s="447"/>
      <c r="H1065" s="448"/>
      <c r="I1065" s="448"/>
      <c r="J1065" s="448"/>
      <c r="K1065" s="448"/>
      <c r="L1065" s="449"/>
      <c r="M1065" s="448"/>
      <c r="N1065" s="448"/>
      <c r="O1065" s="448"/>
      <c r="P1065" s="448"/>
      <c r="Q1065" s="115">
        <f>+SUM(Q1066:Q1075)</f>
        <v>342</v>
      </c>
    </row>
    <row r="1066" spans="1:17" ht="16.5">
      <c r="A1066" s="450">
        <v>1</v>
      </c>
      <c r="B1066" s="116" t="s">
        <v>377</v>
      </c>
      <c r="C1066" s="117"/>
      <c r="D1066" s="118" t="str">
        <f t="shared" ref="D1066:D1075" si="234">+IF(_xlfn.NUMBERVALUE(O1066)=0,CONCATENATE("Pieza de ",M1066,"inX",N1066,"inX",P1066,"_Pies"),CONCATENATE("Rollizo de ",O1066,"''ØX",P1066,"_Pies"))</f>
        <v>Pieza de 1inX6inX3_Pies</v>
      </c>
      <c r="E1066" s="119" t="s">
        <v>309</v>
      </c>
      <c r="F1066" s="120">
        <v>42</v>
      </c>
      <c r="G1066" s="116"/>
      <c r="H1066" s="121">
        <v>0.75</v>
      </c>
      <c r="I1066" s="121">
        <v>5.5</v>
      </c>
      <c r="J1066" s="121">
        <v>32</v>
      </c>
      <c r="K1066" s="121">
        <f t="shared" ref="K1066:K1075" si="235">+L1066*12</f>
        <v>36</v>
      </c>
      <c r="L1066" s="122">
        <f t="shared" ref="L1066:L1075" si="236">ROUNDUP(J1066/12,0)</f>
        <v>3</v>
      </c>
      <c r="M1066" s="121">
        <v>1</v>
      </c>
      <c r="N1066" s="121">
        <v>6</v>
      </c>
      <c r="O1066" s="116"/>
      <c r="P1066" s="122">
        <f t="shared" ref="P1066:P1075" si="237">+L1066</f>
        <v>3</v>
      </c>
      <c r="Q1066" s="123">
        <f t="shared" ref="Q1066:Q1075" si="238">F1066*M1066*N1066*P1066/12</f>
        <v>63</v>
      </c>
    </row>
    <row r="1067" spans="1:17" ht="17.25" thickBot="1">
      <c r="A1067" s="465"/>
      <c r="B1067" s="151" t="s">
        <v>379</v>
      </c>
      <c r="C1067" s="152"/>
      <c r="D1067" s="153" t="str">
        <f t="shared" si="234"/>
        <v>Pieza de 1inX3inX9_Pies</v>
      </c>
      <c r="E1067" s="154" t="s">
        <v>309</v>
      </c>
      <c r="F1067" s="155">
        <v>3</v>
      </c>
      <c r="G1067" s="151"/>
      <c r="H1067" s="156">
        <v>0.75</v>
      </c>
      <c r="I1067" s="156">
        <v>2.5</v>
      </c>
      <c r="J1067" s="156">
        <v>98.43</v>
      </c>
      <c r="K1067" s="156">
        <f t="shared" si="235"/>
        <v>108</v>
      </c>
      <c r="L1067" s="157">
        <f t="shared" si="236"/>
        <v>9</v>
      </c>
      <c r="M1067" s="156">
        <v>1</v>
      </c>
      <c r="N1067" s="156">
        <v>3</v>
      </c>
      <c r="O1067" s="151"/>
      <c r="P1067" s="157">
        <f t="shared" si="237"/>
        <v>9</v>
      </c>
      <c r="Q1067" s="158">
        <f t="shared" si="238"/>
        <v>6.75</v>
      </c>
    </row>
    <row r="1068" spans="1:17" ht="16.5">
      <c r="A1068" s="450">
        <v>2</v>
      </c>
      <c r="B1068" s="116" t="s">
        <v>377</v>
      </c>
      <c r="C1068" s="117"/>
      <c r="D1068" s="118" t="str">
        <f t="shared" si="234"/>
        <v>Pieza de 1inX6inX3_Pies</v>
      </c>
      <c r="E1068" s="119" t="s">
        <v>309</v>
      </c>
      <c r="F1068" s="120">
        <v>42</v>
      </c>
      <c r="G1068" s="116"/>
      <c r="H1068" s="121">
        <v>0.75</v>
      </c>
      <c r="I1068" s="121">
        <v>5.5</v>
      </c>
      <c r="J1068" s="121">
        <v>28.85</v>
      </c>
      <c r="K1068" s="121">
        <f t="shared" si="235"/>
        <v>36</v>
      </c>
      <c r="L1068" s="122">
        <f t="shared" si="236"/>
        <v>3</v>
      </c>
      <c r="M1068" s="121">
        <v>1</v>
      </c>
      <c r="N1068" s="121">
        <v>6</v>
      </c>
      <c r="O1068" s="116"/>
      <c r="P1068" s="122">
        <f t="shared" si="237"/>
        <v>3</v>
      </c>
      <c r="Q1068" s="123">
        <f t="shared" si="238"/>
        <v>63</v>
      </c>
    </row>
    <row r="1069" spans="1:17" ht="17.25" thickBot="1">
      <c r="A1069" s="465"/>
      <c r="B1069" s="151" t="s">
        <v>379</v>
      </c>
      <c r="C1069" s="152"/>
      <c r="D1069" s="153" t="str">
        <f t="shared" si="234"/>
        <v>Pieza de 1inX3inX9_Pies</v>
      </c>
      <c r="E1069" s="154" t="s">
        <v>309</v>
      </c>
      <c r="F1069" s="155">
        <v>1</v>
      </c>
      <c r="G1069" s="151"/>
      <c r="H1069" s="156">
        <v>0.75</v>
      </c>
      <c r="I1069" s="156">
        <v>2.5</v>
      </c>
      <c r="J1069" s="156">
        <v>98.43</v>
      </c>
      <c r="K1069" s="156">
        <f t="shared" si="235"/>
        <v>108</v>
      </c>
      <c r="L1069" s="157">
        <f t="shared" si="236"/>
        <v>9</v>
      </c>
      <c r="M1069" s="156">
        <v>1</v>
      </c>
      <c r="N1069" s="156">
        <v>3</v>
      </c>
      <c r="O1069" s="151"/>
      <c r="P1069" s="157">
        <f t="shared" si="237"/>
        <v>9</v>
      </c>
      <c r="Q1069" s="158">
        <f t="shared" si="238"/>
        <v>2.25</v>
      </c>
    </row>
    <row r="1070" spans="1:17" ht="16.5">
      <c r="A1070" s="435">
        <v>3</v>
      </c>
      <c r="B1070" s="116" t="s">
        <v>377</v>
      </c>
      <c r="C1070" s="117"/>
      <c r="D1070" s="118" t="str">
        <f t="shared" si="234"/>
        <v>Pieza de 1inX6inX3_Pies</v>
      </c>
      <c r="E1070" s="119" t="s">
        <v>309</v>
      </c>
      <c r="F1070" s="120">
        <v>42</v>
      </c>
      <c r="G1070" s="116"/>
      <c r="H1070" s="121">
        <v>0.75</v>
      </c>
      <c r="I1070" s="121">
        <v>5.5</v>
      </c>
      <c r="J1070" s="121">
        <v>32</v>
      </c>
      <c r="K1070" s="121">
        <f t="shared" si="235"/>
        <v>36</v>
      </c>
      <c r="L1070" s="122">
        <f t="shared" si="236"/>
        <v>3</v>
      </c>
      <c r="M1070" s="121">
        <v>1</v>
      </c>
      <c r="N1070" s="121">
        <v>6</v>
      </c>
      <c r="O1070" s="116"/>
      <c r="P1070" s="122">
        <f t="shared" si="237"/>
        <v>3</v>
      </c>
      <c r="Q1070" s="123">
        <f t="shared" si="238"/>
        <v>63</v>
      </c>
    </row>
    <row r="1071" spans="1:17" ht="17.25" thickBot="1">
      <c r="A1071" s="437"/>
      <c r="B1071" s="133" t="s">
        <v>379</v>
      </c>
      <c r="C1071" s="134"/>
      <c r="D1071" s="135" t="str">
        <f t="shared" si="234"/>
        <v>Pieza de 1inX3inX9_Pies</v>
      </c>
      <c r="E1071" s="136" t="s">
        <v>309</v>
      </c>
      <c r="F1071" s="137">
        <v>3</v>
      </c>
      <c r="G1071" s="133"/>
      <c r="H1071" s="138">
        <v>0.75</v>
      </c>
      <c r="I1071" s="138">
        <v>2.5</v>
      </c>
      <c r="J1071" s="138">
        <v>98.43</v>
      </c>
      <c r="K1071" s="138">
        <f t="shared" si="235"/>
        <v>108</v>
      </c>
      <c r="L1071" s="139">
        <f t="shared" si="236"/>
        <v>9</v>
      </c>
      <c r="M1071" s="138">
        <v>1</v>
      </c>
      <c r="N1071" s="138">
        <v>3</v>
      </c>
      <c r="O1071" s="133"/>
      <c r="P1071" s="139">
        <f t="shared" si="237"/>
        <v>9</v>
      </c>
      <c r="Q1071" s="140">
        <f t="shared" si="238"/>
        <v>6.75</v>
      </c>
    </row>
    <row r="1072" spans="1:17" ht="16.5">
      <c r="A1072" s="466" t="s">
        <v>33</v>
      </c>
      <c r="B1072" s="142" t="s">
        <v>377</v>
      </c>
      <c r="C1072" s="143"/>
      <c r="D1072" s="144" t="str">
        <f t="shared" si="234"/>
        <v>Pieza de 1inX6inX3_Pies</v>
      </c>
      <c r="E1072" s="145" t="s">
        <v>309</v>
      </c>
      <c r="F1072" s="146">
        <v>63</v>
      </c>
      <c r="G1072" s="142"/>
      <c r="H1072" s="147">
        <v>0.75</v>
      </c>
      <c r="I1072" s="147">
        <v>5.5</v>
      </c>
      <c r="J1072" s="147">
        <v>32</v>
      </c>
      <c r="K1072" s="147">
        <f t="shared" si="235"/>
        <v>36</v>
      </c>
      <c r="L1072" s="148">
        <f t="shared" si="236"/>
        <v>3</v>
      </c>
      <c r="M1072" s="147">
        <v>1</v>
      </c>
      <c r="N1072" s="147">
        <v>6</v>
      </c>
      <c r="O1072" s="142"/>
      <c r="P1072" s="148">
        <f t="shared" si="237"/>
        <v>3</v>
      </c>
      <c r="Q1072" s="150">
        <f t="shared" si="238"/>
        <v>94.5</v>
      </c>
    </row>
    <row r="1073" spans="1:17" ht="17.25" thickBot="1">
      <c r="A1073" s="436"/>
      <c r="B1073" s="151" t="s">
        <v>379</v>
      </c>
      <c r="C1073" s="152"/>
      <c r="D1073" s="153" t="str">
        <f t="shared" si="234"/>
        <v>Pieza de 1inX3inX9_Pies</v>
      </c>
      <c r="E1073" s="154" t="s">
        <v>309</v>
      </c>
      <c r="F1073" s="155">
        <v>3</v>
      </c>
      <c r="G1073" s="151"/>
      <c r="H1073" s="156">
        <v>0.75</v>
      </c>
      <c r="I1073" s="156">
        <v>2.5</v>
      </c>
      <c r="J1073" s="156">
        <v>98.43</v>
      </c>
      <c r="K1073" s="156">
        <f t="shared" si="235"/>
        <v>108</v>
      </c>
      <c r="L1073" s="157">
        <f t="shared" si="236"/>
        <v>9</v>
      </c>
      <c r="M1073" s="156">
        <v>1</v>
      </c>
      <c r="N1073" s="156">
        <v>3</v>
      </c>
      <c r="O1073" s="151"/>
      <c r="P1073" s="157">
        <f t="shared" si="237"/>
        <v>9</v>
      </c>
      <c r="Q1073" s="158">
        <f t="shared" si="238"/>
        <v>6.75</v>
      </c>
    </row>
    <row r="1074" spans="1:17" ht="16.5">
      <c r="A1074" s="450" t="s">
        <v>34</v>
      </c>
      <c r="B1074" s="116" t="s">
        <v>377</v>
      </c>
      <c r="C1074" s="117"/>
      <c r="D1074" s="118" t="str">
        <f t="shared" si="234"/>
        <v>Pieza de 1inX6inX3_Pies</v>
      </c>
      <c r="E1074" s="119" t="s">
        <v>309</v>
      </c>
      <c r="F1074" s="120">
        <v>21</v>
      </c>
      <c r="G1074" s="116"/>
      <c r="H1074" s="121">
        <v>0.75</v>
      </c>
      <c r="I1074" s="121">
        <v>5.5</v>
      </c>
      <c r="J1074" s="121">
        <v>32</v>
      </c>
      <c r="K1074" s="121">
        <f t="shared" si="235"/>
        <v>36</v>
      </c>
      <c r="L1074" s="122">
        <f t="shared" si="236"/>
        <v>3</v>
      </c>
      <c r="M1074" s="121">
        <v>1</v>
      </c>
      <c r="N1074" s="121">
        <v>6</v>
      </c>
      <c r="O1074" s="116"/>
      <c r="P1074" s="122">
        <f t="shared" si="237"/>
        <v>3</v>
      </c>
      <c r="Q1074" s="123">
        <f t="shared" si="238"/>
        <v>31.5</v>
      </c>
    </row>
    <row r="1075" spans="1:17" ht="17.25" thickBot="1">
      <c r="A1075" s="451"/>
      <c r="B1075" s="124" t="s">
        <v>379</v>
      </c>
      <c r="C1075" s="125"/>
      <c r="D1075" s="126" t="str">
        <f t="shared" si="234"/>
        <v>Pieza de 1inX3inX9_Pies</v>
      </c>
      <c r="E1075" s="127" t="s">
        <v>309</v>
      </c>
      <c r="F1075" s="128">
        <v>2</v>
      </c>
      <c r="G1075" s="124"/>
      <c r="H1075" s="129">
        <v>0.75</v>
      </c>
      <c r="I1075" s="129">
        <v>2.5</v>
      </c>
      <c r="J1075" s="129">
        <v>98.43</v>
      </c>
      <c r="K1075" s="129">
        <f t="shared" si="235"/>
        <v>108</v>
      </c>
      <c r="L1075" s="130">
        <f t="shared" si="236"/>
        <v>9</v>
      </c>
      <c r="M1075" s="129">
        <v>1</v>
      </c>
      <c r="N1075" s="129">
        <v>3</v>
      </c>
      <c r="O1075" s="124"/>
      <c r="P1075" s="130">
        <f t="shared" si="237"/>
        <v>9</v>
      </c>
      <c r="Q1075" s="131">
        <f t="shared" si="238"/>
        <v>4.5</v>
      </c>
    </row>
    <row r="1076" spans="1:17" ht="16.5" thickBot="1">
      <c r="A1076" s="438" t="s">
        <v>142</v>
      </c>
      <c r="B1076" s="439"/>
      <c r="C1076" s="439"/>
      <c r="D1076" s="439"/>
      <c r="E1076" s="439"/>
      <c r="F1076" s="440"/>
      <c r="G1076" s="441"/>
      <c r="H1076" s="442"/>
      <c r="I1076" s="442"/>
      <c r="J1076" s="442"/>
      <c r="K1076" s="442"/>
      <c r="L1076" s="443"/>
      <c r="M1076" s="441"/>
      <c r="N1076" s="442"/>
      <c r="O1076" s="442"/>
      <c r="P1076" s="443"/>
      <c r="Q1076" s="141">
        <f>+SUM(Q1077:Q1080)</f>
        <v>132.5625</v>
      </c>
    </row>
    <row r="1077" spans="1:17" ht="16.5">
      <c r="A1077" s="453"/>
      <c r="B1077" s="116" t="s">
        <v>373</v>
      </c>
      <c r="C1077" s="117"/>
      <c r="D1077" s="118" t="str">
        <f>+IF(_xlfn.NUMBERVALUE(O1077)=0,CONCATENATE("Pieza de ",M1077,"inX",N1077,"inX",P1077,"_Pies"),CONCATENATE("Rollizo de ",O1077,"''ØX",P1077,"_Pies"))</f>
        <v>Pieza de 2inX4inX6_Pies</v>
      </c>
      <c r="E1077" s="119" t="s">
        <v>137</v>
      </c>
      <c r="F1077" s="120">
        <v>4</v>
      </c>
      <c r="G1077" s="116"/>
      <c r="H1077" s="121">
        <v>1.5</v>
      </c>
      <c r="I1077" s="121">
        <v>3.5</v>
      </c>
      <c r="J1077" s="121">
        <v>61.22</v>
      </c>
      <c r="K1077" s="121">
        <f>+L1077*12</f>
        <v>72</v>
      </c>
      <c r="L1077" s="122">
        <f>ROUNDUP(J1077/12,0)</f>
        <v>6</v>
      </c>
      <c r="M1077" s="121">
        <v>2</v>
      </c>
      <c r="N1077" s="121">
        <v>4</v>
      </c>
      <c r="O1077" s="116"/>
      <c r="P1077" s="122">
        <f>+L1077</f>
        <v>6</v>
      </c>
      <c r="Q1077" s="123">
        <f>F1077*M1077*N1077*P1077/12</f>
        <v>16</v>
      </c>
    </row>
    <row r="1078" spans="1:17" ht="16.5">
      <c r="A1078" s="455"/>
      <c r="B1078" s="142" t="s">
        <v>307</v>
      </c>
      <c r="C1078" s="143"/>
      <c r="D1078" s="144" t="str">
        <f>+IF(_xlfn.NUMBERVALUE(O1078)=0,CONCATENATE("Pieza de ",M1078,"inX",N1078,"inX",P1078,"_Pies"),CONCATENATE("Rollizo de ",O1078,"''ØX",P1078,"_Pies"))</f>
        <v>Pieza de 2inX6inX10_Pies</v>
      </c>
      <c r="E1078" s="145" t="s">
        <v>137</v>
      </c>
      <c r="F1078" s="146">
        <v>9</v>
      </c>
      <c r="G1078" s="142"/>
      <c r="H1078" s="147">
        <v>1.5</v>
      </c>
      <c r="I1078" s="147">
        <v>5.5</v>
      </c>
      <c r="J1078" s="147">
        <v>117.67</v>
      </c>
      <c r="K1078" s="147">
        <f>+L1078*12</f>
        <v>120</v>
      </c>
      <c r="L1078" s="148">
        <f>ROUNDUP(J1078/12,0)</f>
        <v>10</v>
      </c>
      <c r="M1078" s="147">
        <v>2</v>
      </c>
      <c r="N1078" s="147">
        <v>6</v>
      </c>
      <c r="O1078" s="142"/>
      <c r="P1078" s="148">
        <f>+L1078</f>
        <v>10</v>
      </c>
      <c r="Q1078" s="150">
        <f>F1078*M1078*N1078*P1078/12</f>
        <v>90</v>
      </c>
    </row>
    <row r="1079" spans="1:17" ht="16.5">
      <c r="A1079" s="455"/>
      <c r="B1079" s="142" t="s">
        <v>374</v>
      </c>
      <c r="C1079" s="143"/>
      <c r="D1079" s="144" t="str">
        <f>+IF(_xlfn.NUMBERVALUE(O1079)=0,CONCATENATE("Pieza de ",M1079,"inX",N1079,"inX",P1079,"_Pies"),CONCATENATE("Rollizo de ",O1079,"''ØX",P1079,"_Pies"))</f>
        <v>Pieza de 1,5inX2,5inX7_Pies</v>
      </c>
      <c r="E1079" s="145" t="s">
        <v>137</v>
      </c>
      <c r="F1079" s="146">
        <v>5</v>
      </c>
      <c r="G1079" s="142"/>
      <c r="H1079" s="147">
        <v>1</v>
      </c>
      <c r="I1079" s="147">
        <v>2</v>
      </c>
      <c r="J1079" s="147">
        <v>83</v>
      </c>
      <c r="K1079" s="147">
        <f>+L1079*12</f>
        <v>84</v>
      </c>
      <c r="L1079" s="148">
        <f>ROUNDUP(J1079/12,0)</f>
        <v>7</v>
      </c>
      <c r="M1079" s="147">
        <v>1.5</v>
      </c>
      <c r="N1079" s="147">
        <v>2.5</v>
      </c>
      <c r="O1079" s="142"/>
      <c r="P1079" s="148">
        <f>+L1079</f>
        <v>7</v>
      </c>
      <c r="Q1079" s="150">
        <f>F1079*M1079*N1079*P1079/12</f>
        <v>10.9375</v>
      </c>
    </row>
    <row r="1080" spans="1:17" ht="17.25" thickBot="1">
      <c r="A1080" s="454"/>
      <c r="B1080" s="166" t="s">
        <v>375</v>
      </c>
      <c r="C1080" s="167"/>
      <c r="D1080" s="168" t="str">
        <f>+IF(_xlfn.NUMBERVALUE(O1080)=0,CONCATENATE("Pieza de ",M1080,"inX",N1080,"inX",P1080,"_Pies"),CONCATENATE("Rollizo de ",O1080,"''ØX",P1080,"_Pies"))</f>
        <v>Pieza de 1,5inX2,5inX10_Pies</v>
      </c>
      <c r="E1080" s="169" t="s">
        <v>137</v>
      </c>
      <c r="F1080" s="170">
        <v>5</v>
      </c>
      <c r="G1080" s="166"/>
      <c r="H1080" s="171">
        <v>1</v>
      </c>
      <c r="I1080" s="171">
        <v>2</v>
      </c>
      <c r="J1080" s="171">
        <v>111.28</v>
      </c>
      <c r="K1080" s="171">
        <f>+L1080*12</f>
        <v>120</v>
      </c>
      <c r="L1080" s="172">
        <f>ROUNDUP(J1080/12,0)</f>
        <v>10</v>
      </c>
      <c r="M1080" s="171">
        <v>1.5</v>
      </c>
      <c r="N1080" s="171">
        <v>2.5</v>
      </c>
      <c r="O1080" s="166"/>
      <c r="P1080" s="172">
        <f>+L1080</f>
        <v>10</v>
      </c>
      <c r="Q1080" s="173">
        <f>F1080*M1080*N1080*P1080/12</f>
        <v>15.625</v>
      </c>
    </row>
    <row r="1081" spans="1:17" ht="16.5" thickBot="1">
      <c r="A1081" s="438" t="s">
        <v>7</v>
      </c>
      <c r="B1081" s="439"/>
      <c r="C1081" s="439"/>
      <c r="D1081" s="439"/>
      <c r="E1081" s="439"/>
      <c r="F1081" s="440"/>
      <c r="G1081" s="441"/>
      <c r="H1081" s="442"/>
      <c r="I1081" s="442"/>
      <c r="J1081" s="442"/>
      <c r="K1081" s="442"/>
      <c r="L1081" s="443"/>
      <c r="M1081" s="441"/>
      <c r="N1081" s="442"/>
      <c r="O1081" s="442"/>
      <c r="P1081" s="443"/>
      <c r="Q1081" s="141">
        <f>+SUM(Q1082:Q1085)</f>
        <v>67</v>
      </c>
    </row>
    <row r="1082" spans="1:17" ht="16.5">
      <c r="A1082" s="453"/>
      <c r="B1082" s="116" t="s">
        <v>311</v>
      </c>
      <c r="C1082" s="117"/>
      <c r="D1082" s="118" t="str">
        <f>+IF(_xlfn.NUMBERVALUE(O1082)=0,CONCATENATE("Pieza de ",M1082,"inX",N1082,"inX",P1082,"_Pies"),CONCATENATE("Rollizo de ",O1082,"''ØX",P1082,"_Pies"))</f>
        <v>Pieza de 2inX6inX5_Pies</v>
      </c>
      <c r="E1082" s="119" t="s">
        <v>137</v>
      </c>
      <c r="F1082" s="120">
        <v>3</v>
      </c>
      <c r="G1082" s="116"/>
      <c r="H1082" s="121">
        <v>1.5</v>
      </c>
      <c r="I1082" s="121">
        <v>5.5</v>
      </c>
      <c r="J1082" s="121">
        <v>59.06</v>
      </c>
      <c r="K1082" s="121">
        <f>+L1082*12</f>
        <v>60</v>
      </c>
      <c r="L1082" s="122">
        <f>ROUNDUP(J1082/12,0)</f>
        <v>5</v>
      </c>
      <c r="M1082" s="121">
        <v>2</v>
      </c>
      <c r="N1082" s="121">
        <v>6</v>
      </c>
      <c r="O1082" s="116"/>
      <c r="P1082" s="122">
        <f>+L1082</f>
        <v>5</v>
      </c>
      <c r="Q1082" s="123">
        <f>F1082*M1082*N1082*P1082/12</f>
        <v>15</v>
      </c>
    </row>
    <row r="1083" spans="1:17" ht="16.5">
      <c r="A1083" s="455"/>
      <c r="B1083" s="124" t="s">
        <v>312</v>
      </c>
      <c r="C1083" s="125"/>
      <c r="D1083" s="126" t="str">
        <f>+IF(_xlfn.NUMBERVALUE(O1083)=0,CONCATENATE("Pieza de ",M1083,"inX",N1083,"inX",P1083,"_Pies"),CONCATENATE("Rollizo de ",O1083,"''ØX",P1083,"_Pies"))</f>
        <v>Pieza de 2inX6inX10_Pies</v>
      </c>
      <c r="E1083" s="127" t="s">
        <v>137</v>
      </c>
      <c r="F1083" s="128">
        <v>3</v>
      </c>
      <c r="G1083" s="124"/>
      <c r="H1083" s="129">
        <v>1.5</v>
      </c>
      <c r="I1083" s="129">
        <v>5.5</v>
      </c>
      <c r="J1083" s="129">
        <v>114.17</v>
      </c>
      <c r="K1083" s="129">
        <f>+L1083*12</f>
        <v>120</v>
      </c>
      <c r="L1083" s="130">
        <f>ROUNDUP(J1083/12,0)</f>
        <v>10</v>
      </c>
      <c r="M1083" s="129">
        <v>2</v>
      </c>
      <c r="N1083" s="129">
        <v>6</v>
      </c>
      <c r="O1083" s="124"/>
      <c r="P1083" s="130">
        <f>+L1083</f>
        <v>10</v>
      </c>
      <c r="Q1083" s="131">
        <f>F1083*M1083*N1083*P1083/12</f>
        <v>30</v>
      </c>
    </row>
    <row r="1084" spans="1:17" ht="16.5">
      <c r="A1084" s="455"/>
      <c r="B1084" s="124" t="s">
        <v>313</v>
      </c>
      <c r="C1084" s="125"/>
      <c r="D1084" s="126" t="str">
        <f>+IF(_xlfn.NUMBERVALUE(O1084)=0,CONCATENATE("Pieza de ",M1084,"inX",N1084,"inX",P1084,"_Pies"),CONCATENATE("Rollizo de ",O1084,"''ØX",P1084,"_Pies"))</f>
        <v>Pieza de 2inX6inX3_Pies</v>
      </c>
      <c r="E1084" s="127" t="s">
        <v>137</v>
      </c>
      <c r="F1084" s="128">
        <v>4</v>
      </c>
      <c r="G1084" s="124"/>
      <c r="H1084" s="129">
        <v>1.5</v>
      </c>
      <c r="I1084" s="129">
        <v>5.5</v>
      </c>
      <c r="J1084" s="129">
        <v>29.53</v>
      </c>
      <c r="K1084" s="129">
        <f>+L1084*12</f>
        <v>36</v>
      </c>
      <c r="L1084" s="130">
        <f>ROUNDUP(J1084/12,0)</f>
        <v>3</v>
      </c>
      <c r="M1084" s="129">
        <v>2</v>
      </c>
      <c r="N1084" s="129">
        <v>6</v>
      </c>
      <c r="O1084" s="124"/>
      <c r="P1084" s="130">
        <f>+L1084</f>
        <v>3</v>
      </c>
      <c r="Q1084" s="131">
        <f>F1084*M1084*N1084*P1084/12</f>
        <v>12</v>
      </c>
    </row>
    <row r="1085" spans="1:17" ht="17.25" thickBot="1">
      <c r="A1085" s="454"/>
      <c r="B1085" s="133" t="s">
        <v>314</v>
      </c>
      <c r="C1085" s="134"/>
      <c r="D1085" s="135" t="str">
        <f>+IF(_xlfn.NUMBERVALUE(O1085)=0,CONCATENATE("Pieza de ",M1085,"inX",N1085,"inX",P1085,"_Pies"),CONCATENATE("Rollizo de ",O1085,"''ØX",P1085,"_Pies"))</f>
        <v>Pieza de 2inX6inX5_Pies</v>
      </c>
      <c r="E1085" s="136" t="s">
        <v>137</v>
      </c>
      <c r="F1085" s="137">
        <v>2</v>
      </c>
      <c r="G1085" s="133"/>
      <c r="H1085" s="138">
        <v>1.5</v>
      </c>
      <c r="I1085" s="138">
        <v>5.5</v>
      </c>
      <c r="J1085" s="138">
        <v>57.1</v>
      </c>
      <c r="K1085" s="138">
        <f>+L1085*12</f>
        <v>60</v>
      </c>
      <c r="L1085" s="139">
        <f>ROUNDUP(J1085/12,0)</f>
        <v>5</v>
      </c>
      <c r="M1085" s="138">
        <v>2</v>
      </c>
      <c r="N1085" s="138">
        <v>6</v>
      </c>
      <c r="O1085" s="133"/>
      <c r="P1085" s="139">
        <f>+L1085</f>
        <v>5</v>
      </c>
      <c r="Q1085" s="140">
        <f>F1085*M1085*N1085*P1085/12</f>
        <v>10</v>
      </c>
    </row>
    <row r="1086" spans="1:17" ht="16.5" thickBot="1">
      <c r="A1086" s="419" t="s">
        <v>97</v>
      </c>
      <c r="B1086" s="420"/>
      <c r="C1086" s="420"/>
      <c r="D1086" s="420"/>
      <c r="E1086" s="420"/>
      <c r="F1086" s="421"/>
      <c r="G1086" s="422"/>
      <c r="H1086" s="423"/>
      <c r="I1086" s="423"/>
      <c r="J1086" s="423"/>
      <c r="K1086" s="423"/>
      <c r="L1086" s="424"/>
      <c r="M1086" s="423"/>
      <c r="N1086" s="423"/>
      <c r="O1086" s="423"/>
      <c r="P1086" s="423"/>
      <c r="Q1086" s="114">
        <f>+Q1087</f>
        <v>42.5</v>
      </c>
    </row>
    <row r="1087" spans="1:17" ht="16.5" thickBot="1">
      <c r="A1087" s="438" t="s">
        <v>142</v>
      </c>
      <c r="B1087" s="439"/>
      <c r="C1087" s="439"/>
      <c r="D1087" s="439"/>
      <c r="E1087" s="439"/>
      <c r="F1087" s="440"/>
      <c r="G1087" s="441"/>
      <c r="H1087" s="442"/>
      <c r="I1087" s="442"/>
      <c r="J1087" s="442"/>
      <c r="K1087" s="442"/>
      <c r="L1087" s="443"/>
      <c r="M1087" s="441"/>
      <c r="N1087" s="442"/>
      <c r="O1087" s="442"/>
      <c r="P1087" s="443"/>
      <c r="Q1087" s="141">
        <f>+SUM(Q1088:Q1089)</f>
        <v>42.5</v>
      </c>
    </row>
    <row r="1088" spans="1:17" ht="16.5">
      <c r="A1088" s="455"/>
      <c r="B1088" s="142" t="s">
        <v>374</v>
      </c>
      <c r="C1088" s="143"/>
      <c r="D1088" s="144" t="str">
        <f>+IF(_xlfn.NUMBERVALUE(O1088)=0,CONCATENATE("Pieza de ",M1088,"inX",N1088,"inX",P1088,"_Pies"),CONCATENATE("Rollizo de ",O1088,"''ØX",P1088,"_Pies"))</f>
        <v>Pieza de 1,5inX2,5inX8_Pies</v>
      </c>
      <c r="E1088" s="145" t="s">
        <v>137</v>
      </c>
      <c r="F1088" s="146">
        <v>8</v>
      </c>
      <c r="G1088" s="142"/>
      <c r="H1088" s="147">
        <v>1</v>
      </c>
      <c r="I1088" s="147">
        <v>2</v>
      </c>
      <c r="J1088" s="147">
        <v>87.73</v>
      </c>
      <c r="K1088" s="147">
        <f>+L1088*12</f>
        <v>96</v>
      </c>
      <c r="L1088" s="148">
        <f>ROUNDUP(J1088/12,0)</f>
        <v>8</v>
      </c>
      <c r="M1088" s="147">
        <v>1.5</v>
      </c>
      <c r="N1088" s="147">
        <v>2.5</v>
      </c>
      <c r="O1088" s="142"/>
      <c r="P1088" s="148">
        <f>+L1088</f>
        <v>8</v>
      </c>
      <c r="Q1088" s="150">
        <f>F1088*M1088*N1088*P1088/12</f>
        <v>20</v>
      </c>
    </row>
    <row r="1089" spans="1:17" ht="17.25" thickBot="1">
      <c r="A1089" s="454"/>
      <c r="B1089" s="166" t="s">
        <v>375</v>
      </c>
      <c r="C1089" s="167"/>
      <c r="D1089" s="168" t="str">
        <f>+IF(_xlfn.NUMBERVALUE(O1089)=0,CONCATENATE("Pieza de ",M1089,"inX",N1089,"inX",P1089,"_Pies"),CONCATENATE("Rollizo de ",O1089,"''ØX",P1089,"_Pies"))</f>
        <v>Pieza de 1,5inX2,5inX9_Pies</v>
      </c>
      <c r="E1089" s="169" t="s">
        <v>137</v>
      </c>
      <c r="F1089" s="170">
        <v>8</v>
      </c>
      <c r="G1089" s="166"/>
      <c r="H1089" s="171">
        <v>1</v>
      </c>
      <c r="I1089" s="171">
        <v>2</v>
      </c>
      <c r="J1089" s="171">
        <v>104.73</v>
      </c>
      <c r="K1089" s="171">
        <f>+L1089*12</f>
        <v>108</v>
      </c>
      <c r="L1089" s="172">
        <f>ROUNDUP(J1089/12,0)</f>
        <v>9</v>
      </c>
      <c r="M1089" s="171">
        <v>1.5</v>
      </c>
      <c r="N1089" s="171">
        <v>2.5</v>
      </c>
      <c r="O1089" s="166"/>
      <c r="P1089" s="172">
        <f>+L1089</f>
        <v>9</v>
      </c>
      <c r="Q1089" s="173">
        <f>F1089*M1089*N1089*P1089/12</f>
        <v>22.5</v>
      </c>
    </row>
    <row r="1090" spans="1:17" ht="16.5" thickBot="1">
      <c r="A1090" s="417" t="s">
        <v>660</v>
      </c>
      <c r="B1090" s="418"/>
      <c r="C1090" s="418"/>
      <c r="D1090" s="418"/>
      <c r="E1090" s="418"/>
      <c r="F1090" s="418"/>
      <c r="G1090" s="418"/>
      <c r="H1090" s="418"/>
      <c r="I1090" s="418"/>
      <c r="J1090" s="418"/>
      <c r="K1090" s="418"/>
      <c r="L1090" s="418"/>
      <c r="M1090" s="418"/>
      <c r="N1090" s="418"/>
      <c r="O1090" s="418"/>
      <c r="P1090" s="418"/>
      <c r="Q1090" s="113">
        <f>+Q1091+Q1185+Q1279+Q1388+Q1436</f>
        <v>6505.145833333333</v>
      </c>
    </row>
    <row r="1091" spans="1:17" ht="16.5" thickBot="1">
      <c r="A1091" s="419" t="s">
        <v>119</v>
      </c>
      <c r="B1091" s="420"/>
      <c r="C1091" s="420"/>
      <c r="D1091" s="420"/>
      <c r="E1091" s="420"/>
      <c r="F1091" s="421"/>
      <c r="G1091" s="422"/>
      <c r="H1091" s="423"/>
      <c r="I1091" s="423"/>
      <c r="J1091" s="423"/>
      <c r="K1091" s="423"/>
      <c r="L1091" s="424"/>
      <c r="M1091" s="423"/>
      <c r="N1091" s="423"/>
      <c r="O1091" s="423"/>
      <c r="P1091" s="423"/>
      <c r="Q1091" s="114">
        <f>+Q1092+Q1151+Q1162+Q1164+Q1167+Q1172</f>
        <v>1842.2499999999998</v>
      </c>
    </row>
    <row r="1092" spans="1:17" ht="16.5" thickBot="1">
      <c r="A1092" s="444" t="s">
        <v>659</v>
      </c>
      <c r="B1092" s="445"/>
      <c r="C1092" s="445"/>
      <c r="D1092" s="445"/>
      <c r="E1092" s="445"/>
      <c r="F1092" s="446"/>
      <c r="G1092" s="447"/>
      <c r="H1092" s="448"/>
      <c r="I1092" s="448"/>
      <c r="J1092" s="448"/>
      <c r="K1092" s="448"/>
      <c r="L1092" s="449"/>
      <c r="M1092" s="448"/>
      <c r="N1092" s="448"/>
      <c r="O1092" s="448"/>
      <c r="P1092" s="448"/>
      <c r="Q1092" s="115">
        <f>+SUM(Q1093:Q1150)</f>
        <v>604.66666666666663</v>
      </c>
    </row>
    <row r="1093" spans="1:17" ht="16.5">
      <c r="A1093" s="450">
        <v>1</v>
      </c>
      <c r="B1093" s="116" t="s">
        <v>267</v>
      </c>
      <c r="C1093" s="117"/>
      <c r="D1093" s="118" t="str">
        <f t="shared" ref="D1093:D1150" si="239">+IF(_xlfn.NUMBERVALUE(O1093)=0,CONCATENATE("Pieza de ",M1093,"inX",N1093,"inX",P1093,"_Pies"),CONCATENATE("Rollizo de ",O1093,"''ØX",P1093,"_Pies"))</f>
        <v>Pieza de 2inX4inX13_Pies</v>
      </c>
      <c r="E1093" s="119" t="s">
        <v>137</v>
      </c>
      <c r="F1093" s="120">
        <v>1</v>
      </c>
      <c r="G1093" s="116"/>
      <c r="H1093" s="121">
        <v>1.5</v>
      </c>
      <c r="I1093" s="121">
        <v>3.5</v>
      </c>
      <c r="J1093" s="121">
        <v>153</v>
      </c>
      <c r="K1093" s="121">
        <f t="shared" ref="K1093:K1150" si="240">+L1093*12</f>
        <v>156</v>
      </c>
      <c r="L1093" s="122">
        <f t="shared" ref="L1093:L1150" si="241">ROUNDUP(J1093/12,0)</f>
        <v>13</v>
      </c>
      <c r="M1093" s="121">
        <v>2</v>
      </c>
      <c r="N1093" s="121">
        <v>4</v>
      </c>
      <c r="O1093" s="116"/>
      <c r="P1093" s="122">
        <f t="shared" ref="P1093:P1150" si="242">+L1093</f>
        <v>13</v>
      </c>
      <c r="Q1093" s="123">
        <f t="shared" ref="Q1093:Q1150" si="243">F1093*M1093*N1093*P1093/12</f>
        <v>8.6666666666666661</v>
      </c>
    </row>
    <row r="1094" spans="1:17" ht="16.5">
      <c r="A1094" s="451"/>
      <c r="B1094" s="124" t="s">
        <v>268</v>
      </c>
      <c r="C1094" s="125"/>
      <c r="D1094" s="126" t="str">
        <f t="shared" si="239"/>
        <v>Pieza de 2inX6inX14_Pies</v>
      </c>
      <c r="E1094" s="127" t="s">
        <v>137</v>
      </c>
      <c r="F1094" s="128">
        <v>2</v>
      </c>
      <c r="G1094" s="124"/>
      <c r="H1094" s="129">
        <v>1.5</v>
      </c>
      <c r="I1094" s="129">
        <v>5.5</v>
      </c>
      <c r="J1094" s="129">
        <v>166</v>
      </c>
      <c r="K1094" s="129">
        <f t="shared" si="240"/>
        <v>168</v>
      </c>
      <c r="L1094" s="130">
        <f t="shared" si="241"/>
        <v>14</v>
      </c>
      <c r="M1094" s="129">
        <v>2</v>
      </c>
      <c r="N1094" s="129">
        <v>6</v>
      </c>
      <c r="O1094" s="124"/>
      <c r="P1094" s="130">
        <f t="shared" si="242"/>
        <v>14</v>
      </c>
      <c r="Q1094" s="131">
        <f t="shared" si="243"/>
        <v>28</v>
      </c>
    </row>
    <row r="1095" spans="1:17" ht="16.5">
      <c r="A1095" s="451"/>
      <c r="B1095" s="124" t="s">
        <v>269</v>
      </c>
      <c r="C1095" s="125"/>
      <c r="D1095" s="126" t="str">
        <f t="shared" si="239"/>
        <v>Pieza de 2inX4inX8_Pies</v>
      </c>
      <c r="E1095" s="127" t="s">
        <v>137</v>
      </c>
      <c r="F1095" s="128">
        <v>3</v>
      </c>
      <c r="G1095" s="124"/>
      <c r="H1095" s="129">
        <v>1.5</v>
      </c>
      <c r="I1095" s="129">
        <v>3.5</v>
      </c>
      <c r="J1095" s="132">
        <v>91.27</v>
      </c>
      <c r="K1095" s="129">
        <f t="shared" si="240"/>
        <v>96</v>
      </c>
      <c r="L1095" s="130">
        <f t="shared" si="241"/>
        <v>8</v>
      </c>
      <c r="M1095" s="129">
        <v>2</v>
      </c>
      <c r="N1095" s="129">
        <v>4</v>
      </c>
      <c r="O1095" s="124"/>
      <c r="P1095" s="130">
        <f t="shared" si="242"/>
        <v>8</v>
      </c>
      <c r="Q1095" s="131">
        <f t="shared" si="243"/>
        <v>16</v>
      </c>
    </row>
    <row r="1096" spans="1:17" ht="16.5">
      <c r="A1096" s="451"/>
      <c r="B1096" s="124" t="s">
        <v>270</v>
      </c>
      <c r="C1096" s="125"/>
      <c r="D1096" s="126" t="str">
        <f t="shared" si="239"/>
        <v>Pieza de 2inX4inX1_Pies</v>
      </c>
      <c r="E1096" s="127" t="s">
        <v>137</v>
      </c>
      <c r="F1096" s="128">
        <v>4</v>
      </c>
      <c r="G1096" s="124"/>
      <c r="H1096" s="129">
        <v>1.5</v>
      </c>
      <c r="I1096" s="129">
        <v>3.5</v>
      </c>
      <c r="J1096" s="129">
        <v>10.15</v>
      </c>
      <c r="K1096" s="129">
        <f t="shared" si="240"/>
        <v>12</v>
      </c>
      <c r="L1096" s="130">
        <f t="shared" si="241"/>
        <v>1</v>
      </c>
      <c r="M1096" s="129">
        <v>2</v>
      </c>
      <c r="N1096" s="129">
        <v>4</v>
      </c>
      <c r="O1096" s="124"/>
      <c r="P1096" s="130">
        <f t="shared" si="242"/>
        <v>1</v>
      </c>
      <c r="Q1096" s="131">
        <f t="shared" si="243"/>
        <v>2.6666666666666665</v>
      </c>
    </row>
    <row r="1097" spans="1:17" ht="16.5">
      <c r="A1097" s="451"/>
      <c r="B1097" s="124" t="s">
        <v>271</v>
      </c>
      <c r="C1097" s="125"/>
      <c r="D1097" s="126" t="str">
        <f t="shared" si="239"/>
        <v>Pieza de 2inX4inX2_Pies</v>
      </c>
      <c r="E1097" s="127" t="s">
        <v>137</v>
      </c>
      <c r="F1097" s="128">
        <v>4</v>
      </c>
      <c r="G1097" s="124"/>
      <c r="H1097" s="129">
        <v>1.5</v>
      </c>
      <c r="I1097" s="129">
        <v>3.5</v>
      </c>
      <c r="J1097" s="129">
        <v>12.85</v>
      </c>
      <c r="K1097" s="129">
        <f t="shared" si="240"/>
        <v>24</v>
      </c>
      <c r="L1097" s="130">
        <f t="shared" si="241"/>
        <v>2</v>
      </c>
      <c r="M1097" s="129">
        <v>2</v>
      </c>
      <c r="N1097" s="129">
        <v>4</v>
      </c>
      <c r="O1097" s="124"/>
      <c r="P1097" s="130">
        <f t="shared" si="242"/>
        <v>2</v>
      </c>
      <c r="Q1097" s="131">
        <f t="shared" si="243"/>
        <v>5.333333333333333</v>
      </c>
    </row>
    <row r="1098" spans="1:17" ht="16.5">
      <c r="A1098" s="451"/>
      <c r="B1098" s="124" t="s">
        <v>272</v>
      </c>
      <c r="C1098" s="125"/>
      <c r="D1098" s="126" t="str">
        <f t="shared" si="239"/>
        <v>Pieza de 2inX4inX8_Pies</v>
      </c>
      <c r="E1098" s="127" t="s">
        <v>137</v>
      </c>
      <c r="F1098" s="128">
        <v>2</v>
      </c>
      <c r="G1098" s="124"/>
      <c r="H1098" s="129">
        <v>1.5</v>
      </c>
      <c r="I1098" s="129">
        <v>3.5</v>
      </c>
      <c r="J1098" s="129">
        <v>91.27</v>
      </c>
      <c r="K1098" s="129">
        <f t="shared" si="240"/>
        <v>96</v>
      </c>
      <c r="L1098" s="130">
        <f t="shared" si="241"/>
        <v>8</v>
      </c>
      <c r="M1098" s="129">
        <v>2</v>
      </c>
      <c r="N1098" s="129">
        <v>4</v>
      </c>
      <c r="O1098" s="124"/>
      <c r="P1098" s="130">
        <f t="shared" si="242"/>
        <v>8</v>
      </c>
      <c r="Q1098" s="131">
        <f t="shared" si="243"/>
        <v>10.666666666666666</v>
      </c>
    </row>
    <row r="1099" spans="1:17" ht="16.5">
      <c r="A1099" s="451"/>
      <c r="B1099" s="124" t="s">
        <v>273</v>
      </c>
      <c r="C1099" s="125"/>
      <c r="D1099" s="126" t="str">
        <f t="shared" si="239"/>
        <v>Pieza de 2inX4inX4_Pies</v>
      </c>
      <c r="E1099" s="127" t="s">
        <v>137</v>
      </c>
      <c r="F1099" s="128">
        <v>1</v>
      </c>
      <c r="G1099" s="124"/>
      <c r="H1099" s="129">
        <v>1.5</v>
      </c>
      <c r="I1099" s="129">
        <v>3.5</v>
      </c>
      <c r="J1099" s="129">
        <v>44.06</v>
      </c>
      <c r="K1099" s="129">
        <f t="shared" si="240"/>
        <v>48</v>
      </c>
      <c r="L1099" s="130">
        <f t="shared" si="241"/>
        <v>4</v>
      </c>
      <c r="M1099" s="129">
        <v>2</v>
      </c>
      <c r="N1099" s="129">
        <v>4</v>
      </c>
      <c r="O1099" s="124"/>
      <c r="P1099" s="130">
        <f t="shared" si="242"/>
        <v>4</v>
      </c>
      <c r="Q1099" s="131">
        <f t="shared" si="243"/>
        <v>2.6666666666666665</v>
      </c>
    </row>
    <row r="1100" spans="1:17" ht="16.5">
      <c r="A1100" s="451"/>
      <c r="B1100" s="124" t="s">
        <v>274</v>
      </c>
      <c r="C1100" s="125"/>
      <c r="D1100" s="126" t="str">
        <f t="shared" si="239"/>
        <v>Pieza de 2inX4inX2_Pies</v>
      </c>
      <c r="E1100" s="127" t="s">
        <v>137</v>
      </c>
      <c r="F1100" s="128">
        <v>4</v>
      </c>
      <c r="G1100" s="124"/>
      <c r="H1100" s="129">
        <v>1.5</v>
      </c>
      <c r="I1100" s="129">
        <v>3.5</v>
      </c>
      <c r="J1100" s="129">
        <v>14.41</v>
      </c>
      <c r="K1100" s="129">
        <f t="shared" si="240"/>
        <v>24</v>
      </c>
      <c r="L1100" s="130">
        <f t="shared" si="241"/>
        <v>2</v>
      </c>
      <c r="M1100" s="129">
        <v>2</v>
      </c>
      <c r="N1100" s="129">
        <v>4</v>
      </c>
      <c r="O1100" s="124"/>
      <c r="P1100" s="130">
        <f t="shared" si="242"/>
        <v>2</v>
      </c>
      <c r="Q1100" s="131">
        <f t="shared" si="243"/>
        <v>5.333333333333333</v>
      </c>
    </row>
    <row r="1101" spans="1:17" ht="16.5">
      <c r="A1101" s="451"/>
      <c r="B1101" s="124" t="s">
        <v>275</v>
      </c>
      <c r="C1101" s="125"/>
      <c r="D1101" s="126" t="str">
        <f t="shared" si="239"/>
        <v>Pieza de 2inX4inX3_Pies</v>
      </c>
      <c r="E1101" s="127" t="s">
        <v>137</v>
      </c>
      <c r="F1101" s="128">
        <v>2</v>
      </c>
      <c r="G1101" s="124"/>
      <c r="H1101" s="129">
        <v>1.5</v>
      </c>
      <c r="I1101" s="129">
        <v>3.5</v>
      </c>
      <c r="J1101" s="129">
        <v>30.43</v>
      </c>
      <c r="K1101" s="129">
        <f t="shared" si="240"/>
        <v>36</v>
      </c>
      <c r="L1101" s="130">
        <f t="shared" si="241"/>
        <v>3</v>
      </c>
      <c r="M1101" s="129">
        <v>2</v>
      </c>
      <c r="N1101" s="129">
        <v>4</v>
      </c>
      <c r="O1101" s="124"/>
      <c r="P1101" s="130">
        <f t="shared" si="242"/>
        <v>3</v>
      </c>
      <c r="Q1101" s="131">
        <f t="shared" si="243"/>
        <v>4</v>
      </c>
    </row>
    <row r="1102" spans="1:17" ht="16.5">
      <c r="A1102" s="451"/>
      <c r="B1102" s="124" t="s">
        <v>276</v>
      </c>
      <c r="C1102" s="125"/>
      <c r="D1102" s="126" t="str">
        <f t="shared" si="239"/>
        <v>Pieza de 2inX4inX8_Pies</v>
      </c>
      <c r="E1102" s="127" t="s">
        <v>137</v>
      </c>
      <c r="F1102" s="128">
        <v>3</v>
      </c>
      <c r="G1102" s="124"/>
      <c r="H1102" s="129">
        <v>1.5</v>
      </c>
      <c r="I1102" s="129">
        <v>3.5</v>
      </c>
      <c r="J1102" s="129">
        <v>91.25</v>
      </c>
      <c r="K1102" s="129">
        <f t="shared" si="240"/>
        <v>96</v>
      </c>
      <c r="L1102" s="130">
        <f t="shared" si="241"/>
        <v>8</v>
      </c>
      <c r="M1102" s="129">
        <v>2</v>
      </c>
      <c r="N1102" s="129">
        <v>4</v>
      </c>
      <c r="O1102" s="124"/>
      <c r="P1102" s="130">
        <f t="shared" si="242"/>
        <v>8</v>
      </c>
      <c r="Q1102" s="131">
        <f t="shared" si="243"/>
        <v>16</v>
      </c>
    </row>
    <row r="1103" spans="1:17" ht="16.5">
      <c r="A1103" s="451"/>
      <c r="B1103" s="124" t="s">
        <v>277</v>
      </c>
      <c r="C1103" s="125"/>
      <c r="D1103" s="126" t="str">
        <f t="shared" si="239"/>
        <v>Pieza de 2inX4inX2_Pies</v>
      </c>
      <c r="E1103" s="127" t="s">
        <v>137</v>
      </c>
      <c r="F1103" s="128">
        <v>8</v>
      </c>
      <c r="G1103" s="124"/>
      <c r="H1103" s="129">
        <v>1.5</v>
      </c>
      <c r="I1103" s="129">
        <v>3.5</v>
      </c>
      <c r="J1103" s="129">
        <v>12.85</v>
      </c>
      <c r="K1103" s="129">
        <f t="shared" si="240"/>
        <v>24</v>
      </c>
      <c r="L1103" s="130">
        <f t="shared" si="241"/>
        <v>2</v>
      </c>
      <c r="M1103" s="129">
        <v>2</v>
      </c>
      <c r="N1103" s="129">
        <v>4</v>
      </c>
      <c r="O1103" s="124"/>
      <c r="P1103" s="130">
        <f t="shared" si="242"/>
        <v>2</v>
      </c>
      <c r="Q1103" s="131">
        <f t="shared" si="243"/>
        <v>10.666666666666666</v>
      </c>
    </row>
    <row r="1104" spans="1:17" ht="16.5">
      <c r="A1104" s="451"/>
      <c r="B1104" s="124" t="s">
        <v>278</v>
      </c>
      <c r="C1104" s="125"/>
      <c r="D1104" s="126" t="str">
        <f t="shared" si="239"/>
        <v>Pieza de 2inX4inX8_Pies</v>
      </c>
      <c r="E1104" s="127" t="s">
        <v>137</v>
      </c>
      <c r="F1104" s="128">
        <v>2</v>
      </c>
      <c r="G1104" s="124"/>
      <c r="H1104" s="129">
        <v>1.5</v>
      </c>
      <c r="I1104" s="129">
        <v>3.5</v>
      </c>
      <c r="J1104" s="129">
        <v>91.27</v>
      </c>
      <c r="K1104" s="129">
        <f t="shared" si="240"/>
        <v>96</v>
      </c>
      <c r="L1104" s="130">
        <f t="shared" si="241"/>
        <v>8</v>
      </c>
      <c r="M1104" s="129">
        <v>2</v>
      </c>
      <c r="N1104" s="129">
        <v>4</v>
      </c>
      <c r="O1104" s="124"/>
      <c r="P1104" s="130">
        <f t="shared" si="242"/>
        <v>8</v>
      </c>
      <c r="Q1104" s="131">
        <f t="shared" si="243"/>
        <v>10.666666666666666</v>
      </c>
    </row>
    <row r="1105" spans="1:17" ht="16.5">
      <c r="A1105" s="451"/>
      <c r="B1105" s="124" t="s">
        <v>279</v>
      </c>
      <c r="C1105" s="125"/>
      <c r="D1105" s="126" t="str">
        <f t="shared" si="239"/>
        <v>Pieza de 2inX4inX4_Pies</v>
      </c>
      <c r="E1105" s="127" t="s">
        <v>137</v>
      </c>
      <c r="F1105" s="128">
        <v>1</v>
      </c>
      <c r="G1105" s="124"/>
      <c r="H1105" s="129">
        <v>1.5</v>
      </c>
      <c r="I1105" s="129">
        <v>3.5</v>
      </c>
      <c r="J1105" s="129">
        <v>44.06</v>
      </c>
      <c r="K1105" s="129">
        <f t="shared" si="240"/>
        <v>48</v>
      </c>
      <c r="L1105" s="130">
        <f t="shared" si="241"/>
        <v>4</v>
      </c>
      <c r="M1105" s="129">
        <v>2</v>
      </c>
      <c r="N1105" s="129">
        <v>4</v>
      </c>
      <c r="O1105" s="124"/>
      <c r="P1105" s="130">
        <f t="shared" si="242"/>
        <v>4</v>
      </c>
      <c r="Q1105" s="131">
        <f t="shared" si="243"/>
        <v>2.6666666666666665</v>
      </c>
    </row>
    <row r="1106" spans="1:17" ht="16.5">
      <c r="A1106" s="451"/>
      <c r="B1106" s="124" t="s">
        <v>280</v>
      </c>
      <c r="C1106" s="125"/>
      <c r="D1106" s="126" t="str">
        <f t="shared" si="239"/>
        <v>Pieza de 2inX4inX2_Pies</v>
      </c>
      <c r="E1106" s="127" t="s">
        <v>137</v>
      </c>
      <c r="F1106" s="128">
        <v>4</v>
      </c>
      <c r="G1106" s="124"/>
      <c r="H1106" s="129">
        <v>1.5</v>
      </c>
      <c r="I1106" s="129">
        <v>3.5</v>
      </c>
      <c r="J1106" s="129">
        <v>14.41</v>
      </c>
      <c r="K1106" s="129">
        <f t="shared" si="240"/>
        <v>24</v>
      </c>
      <c r="L1106" s="130">
        <f t="shared" si="241"/>
        <v>2</v>
      </c>
      <c r="M1106" s="129">
        <v>2</v>
      </c>
      <c r="N1106" s="129">
        <v>4</v>
      </c>
      <c r="O1106" s="124"/>
      <c r="P1106" s="130">
        <f t="shared" si="242"/>
        <v>2</v>
      </c>
      <c r="Q1106" s="131">
        <f t="shared" si="243"/>
        <v>5.333333333333333</v>
      </c>
    </row>
    <row r="1107" spans="1:17" ht="16.5">
      <c r="A1107" s="451"/>
      <c r="B1107" s="124" t="s">
        <v>281</v>
      </c>
      <c r="C1107" s="125"/>
      <c r="D1107" s="126" t="str">
        <f t="shared" si="239"/>
        <v>Pieza de 2inX4inX3_Pies</v>
      </c>
      <c r="E1107" s="127" t="s">
        <v>137</v>
      </c>
      <c r="F1107" s="128">
        <v>2</v>
      </c>
      <c r="G1107" s="124"/>
      <c r="H1107" s="129">
        <v>1.5</v>
      </c>
      <c r="I1107" s="129">
        <v>3.5</v>
      </c>
      <c r="J1107" s="129">
        <v>30.43</v>
      </c>
      <c r="K1107" s="129">
        <f t="shared" si="240"/>
        <v>36</v>
      </c>
      <c r="L1107" s="130">
        <f t="shared" si="241"/>
        <v>3</v>
      </c>
      <c r="M1107" s="129">
        <v>2</v>
      </c>
      <c r="N1107" s="129">
        <v>4</v>
      </c>
      <c r="O1107" s="124"/>
      <c r="P1107" s="130">
        <f t="shared" si="242"/>
        <v>3</v>
      </c>
      <c r="Q1107" s="131">
        <f t="shared" si="243"/>
        <v>4</v>
      </c>
    </row>
    <row r="1108" spans="1:17" ht="16.5">
      <c r="A1108" s="451"/>
      <c r="B1108" s="124" t="s">
        <v>282</v>
      </c>
      <c r="C1108" s="125"/>
      <c r="D1108" s="126" t="str">
        <f t="shared" si="239"/>
        <v>Pieza de 2inX4inX8_Pies</v>
      </c>
      <c r="E1108" s="127" t="s">
        <v>137</v>
      </c>
      <c r="F1108" s="128">
        <v>3</v>
      </c>
      <c r="G1108" s="124"/>
      <c r="H1108" s="129">
        <v>1.5</v>
      </c>
      <c r="I1108" s="129">
        <v>3.5</v>
      </c>
      <c r="J1108" s="129">
        <v>91.25</v>
      </c>
      <c r="K1108" s="129">
        <f t="shared" si="240"/>
        <v>96</v>
      </c>
      <c r="L1108" s="130">
        <f t="shared" si="241"/>
        <v>8</v>
      </c>
      <c r="M1108" s="129">
        <v>2</v>
      </c>
      <c r="N1108" s="129">
        <v>4</v>
      </c>
      <c r="O1108" s="124"/>
      <c r="P1108" s="130">
        <f t="shared" si="242"/>
        <v>8</v>
      </c>
      <c r="Q1108" s="131">
        <f t="shared" si="243"/>
        <v>16</v>
      </c>
    </row>
    <row r="1109" spans="1:17" ht="16.5">
      <c r="A1109" s="451"/>
      <c r="B1109" s="124" t="s">
        <v>283</v>
      </c>
      <c r="C1109" s="125"/>
      <c r="D1109" s="126" t="str">
        <f t="shared" si="239"/>
        <v>Pieza de 2inX4inX1_Pies</v>
      </c>
      <c r="E1109" s="127" t="s">
        <v>137</v>
      </c>
      <c r="F1109" s="128">
        <v>4</v>
      </c>
      <c r="G1109" s="124"/>
      <c r="H1109" s="129">
        <v>1.5</v>
      </c>
      <c r="I1109" s="129">
        <v>3.5</v>
      </c>
      <c r="J1109" s="129">
        <v>10.14</v>
      </c>
      <c r="K1109" s="129">
        <f t="shared" si="240"/>
        <v>12</v>
      </c>
      <c r="L1109" s="130">
        <f t="shared" si="241"/>
        <v>1</v>
      </c>
      <c r="M1109" s="129">
        <v>2</v>
      </c>
      <c r="N1109" s="129">
        <v>4</v>
      </c>
      <c r="O1109" s="124"/>
      <c r="P1109" s="130">
        <f t="shared" si="242"/>
        <v>1</v>
      </c>
      <c r="Q1109" s="131">
        <f t="shared" si="243"/>
        <v>2.6666666666666665</v>
      </c>
    </row>
    <row r="1110" spans="1:17" ht="17.25" thickBot="1">
      <c r="A1110" s="452"/>
      <c r="B1110" s="133" t="s">
        <v>284</v>
      </c>
      <c r="C1110" s="134"/>
      <c r="D1110" s="135" t="str">
        <f t="shared" si="239"/>
        <v>Pieza de 2inX4inX2_Pies</v>
      </c>
      <c r="E1110" s="136" t="s">
        <v>137</v>
      </c>
      <c r="F1110" s="137">
        <v>4</v>
      </c>
      <c r="G1110" s="133"/>
      <c r="H1110" s="138">
        <v>1.5</v>
      </c>
      <c r="I1110" s="138">
        <v>3.5</v>
      </c>
      <c r="J1110" s="138">
        <v>12.85</v>
      </c>
      <c r="K1110" s="138">
        <f t="shared" si="240"/>
        <v>24</v>
      </c>
      <c r="L1110" s="139">
        <f t="shared" si="241"/>
        <v>2</v>
      </c>
      <c r="M1110" s="138">
        <v>2</v>
      </c>
      <c r="N1110" s="138">
        <v>4</v>
      </c>
      <c r="O1110" s="133"/>
      <c r="P1110" s="139">
        <f t="shared" si="242"/>
        <v>2</v>
      </c>
      <c r="Q1110" s="140">
        <f t="shared" si="243"/>
        <v>5.333333333333333</v>
      </c>
    </row>
    <row r="1111" spans="1:17" ht="16.5">
      <c r="A1111" s="435">
        <v>2</v>
      </c>
      <c r="B1111" s="116" t="s">
        <v>267</v>
      </c>
      <c r="C1111" s="117"/>
      <c r="D1111" s="118" t="str">
        <f t="shared" si="239"/>
        <v>Pieza de 2inX4inX13_Pies</v>
      </c>
      <c r="E1111" s="119" t="s">
        <v>137</v>
      </c>
      <c r="F1111" s="120">
        <v>1</v>
      </c>
      <c r="G1111" s="116"/>
      <c r="H1111" s="121">
        <v>1.5</v>
      </c>
      <c r="I1111" s="121">
        <v>3.5</v>
      </c>
      <c r="J1111" s="121">
        <v>153</v>
      </c>
      <c r="K1111" s="121">
        <f t="shared" si="240"/>
        <v>156</v>
      </c>
      <c r="L1111" s="122">
        <f t="shared" si="241"/>
        <v>13</v>
      </c>
      <c r="M1111" s="121">
        <v>2</v>
      </c>
      <c r="N1111" s="121">
        <v>4</v>
      </c>
      <c r="O1111" s="116"/>
      <c r="P1111" s="122">
        <f t="shared" si="242"/>
        <v>13</v>
      </c>
      <c r="Q1111" s="123">
        <f t="shared" si="243"/>
        <v>8.6666666666666661</v>
      </c>
    </row>
    <row r="1112" spans="1:17" ht="16.5">
      <c r="A1112" s="436"/>
      <c r="B1112" s="124" t="s">
        <v>268</v>
      </c>
      <c r="C1112" s="125"/>
      <c r="D1112" s="126" t="str">
        <f t="shared" si="239"/>
        <v>Pieza de 2inX6inX14_Pies</v>
      </c>
      <c r="E1112" s="127" t="s">
        <v>137</v>
      </c>
      <c r="F1112" s="128">
        <v>2</v>
      </c>
      <c r="G1112" s="124"/>
      <c r="H1112" s="129">
        <v>1.5</v>
      </c>
      <c r="I1112" s="129">
        <v>5.5</v>
      </c>
      <c r="J1112" s="129">
        <v>159.1</v>
      </c>
      <c r="K1112" s="129">
        <f t="shared" si="240"/>
        <v>168</v>
      </c>
      <c r="L1112" s="130">
        <f t="shared" si="241"/>
        <v>14</v>
      </c>
      <c r="M1112" s="129">
        <v>2</v>
      </c>
      <c r="N1112" s="129">
        <v>6</v>
      </c>
      <c r="O1112" s="124"/>
      <c r="P1112" s="130">
        <f t="shared" si="242"/>
        <v>14</v>
      </c>
      <c r="Q1112" s="131">
        <f t="shared" si="243"/>
        <v>28</v>
      </c>
    </row>
    <row r="1113" spans="1:17" ht="16.5">
      <c r="A1113" s="436"/>
      <c r="B1113" s="124" t="s">
        <v>269</v>
      </c>
      <c r="C1113" s="125"/>
      <c r="D1113" s="126" t="str">
        <f t="shared" si="239"/>
        <v>Pieza de 2inX4inX8_Pies</v>
      </c>
      <c r="E1113" s="127" t="s">
        <v>137</v>
      </c>
      <c r="F1113" s="128">
        <v>8</v>
      </c>
      <c r="G1113" s="124"/>
      <c r="H1113" s="129">
        <v>1.5</v>
      </c>
      <c r="I1113" s="129">
        <v>3.5</v>
      </c>
      <c r="J1113" s="132">
        <v>91.28</v>
      </c>
      <c r="K1113" s="129">
        <f t="shared" si="240"/>
        <v>96</v>
      </c>
      <c r="L1113" s="130">
        <f t="shared" si="241"/>
        <v>8</v>
      </c>
      <c r="M1113" s="129">
        <v>2</v>
      </c>
      <c r="N1113" s="129">
        <v>4</v>
      </c>
      <c r="O1113" s="124"/>
      <c r="P1113" s="130">
        <f t="shared" si="242"/>
        <v>8</v>
      </c>
      <c r="Q1113" s="131">
        <f t="shared" si="243"/>
        <v>42.666666666666664</v>
      </c>
    </row>
    <row r="1114" spans="1:17" ht="16.5">
      <c r="A1114" s="436"/>
      <c r="B1114" s="124" t="s">
        <v>270</v>
      </c>
      <c r="C1114" s="125"/>
      <c r="D1114" s="126" t="str">
        <f t="shared" si="239"/>
        <v>Pieza de 2inX4inX1_Pies</v>
      </c>
      <c r="E1114" s="127" t="s">
        <v>137</v>
      </c>
      <c r="F1114" s="128">
        <v>4</v>
      </c>
      <c r="G1114" s="124"/>
      <c r="H1114" s="129">
        <v>1.5</v>
      </c>
      <c r="I1114" s="129">
        <v>3.5</v>
      </c>
      <c r="J1114" s="129">
        <v>10.14</v>
      </c>
      <c r="K1114" s="129">
        <f t="shared" si="240"/>
        <v>12</v>
      </c>
      <c r="L1114" s="130">
        <f t="shared" si="241"/>
        <v>1</v>
      </c>
      <c r="M1114" s="129">
        <v>2</v>
      </c>
      <c r="N1114" s="129">
        <v>4</v>
      </c>
      <c r="O1114" s="124"/>
      <c r="P1114" s="130">
        <f t="shared" si="242"/>
        <v>1</v>
      </c>
      <c r="Q1114" s="131">
        <f t="shared" si="243"/>
        <v>2.6666666666666665</v>
      </c>
    </row>
    <row r="1115" spans="1:17" ht="16.5">
      <c r="A1115" s="436"/>
      <c r="B1115" s="124" t="s">
        <v>271</v>
      </c>
      <c r="C1115" s="125"/>
      <c r="D1115" s="126" t="str">
        <f t="shared" si="239"/>
        <v>Pieza de 2inX4inX2_Pies</v>
      </c>
      <c r="E1115" s="127" t="s">
        <v>137</v>
      </c>
      <c r="F1115" s="128">
        <v>16</v>
      </c>
      <c r="G1115" s="124"/>
      <c r="H1115" s="129">
        <v>1.5</v>
      </c>
      <c r="I1115" s="129">
        <v>3.5</v>
      </c>
      <c r="J1115" s="129">
        <v>14.43</v>
      </c>
      <c r="K1115" s="129">
        <f t="shared" si="240"/>
        <v>24</v>
      </c>
      <c r="L1115" s="130">
        <f t="shared" si="241"/>
        <v>2</v>
      </c>
      <c r="M1115" s="129">
        <v>2</v>
      </c>
      <c r="N1115" s="129">
        <v>4</v>
      </c>
      <c r="O1115" s="124"/>
      <c r="P1115" s="130">
        <f t="shared" si="242"/>
        <v>2</v>
      </c>
      <c r="Q1115" s="131">
        <f t="shared" si="243"/>
        <v>21.333333333333332</v>
      </c>
    </row>
    <row r="1116" spans="1:17" ht="16.5">
      <c r="A1116" s="436"/>
      <c r="B1116" s="124" t="s">
        <v>285</v>
      </c>
      <c r="C1116" s="125"/>
      <c r="D1116" s="126" t="str">
        <f t="shared" si="239"/>
        <v>Pieza de 2inX4inX2_Pies</v>
      </c>
      <c r="E1116" s="127" t="s">
        <v>137</v>
      </c>
      <c r="F1116" s="128">
        <v>4</v>
      </c>
      <c r="G1116" s="124"/>
      <c r="H1116" s="129">
        <v>1.5</v>
      </c>
      <c r="I1116" s="129">
        <v>3.5</v>
      </c>
      <c r="J1116" s="129">
        <v>12.85</v>
      </c>
      <c r="K1116" s="129">
        <f t="shared" si="240"/>
        <v>24</v>
      </c>
      <c r="L1116" s="130">
        <f t="shared" si="241"/>
        <v>2</v>
      </c>
      <c r="M1116" s="129">
        <v>2</v>
      </c>
      <c r="N1116" s="129">
        <v>4</v>
      </c>
      <c r="O1116" s="124"/>
      <c r="P1116" s="130">
        <f t="shared" si="242"/>
        <v>2</v>
      </c>
      <c r="Q1116" s="131">
        <f t="shared" si="243"/>
        <v>5.333333333333333</v>
      </c>
    </row>
    <row r="1117" spans="1:17" ht="16.5">
      <c r="A1117" s="436"/>
      <c r="B1117" s="124" t="s">
        <v>286</v>
      </c>
      <c r="C1117" s="125"/>
      <c r="D1117" s="126" t="str">
        <f t="shared" si="239"/>
        <v>Pieza de 2inX4inX8_Pies</v>
      </c>
      <c r="E1117" s="127" t="s">
        <v>137</v>
      </c>
      <c r="F1117" s="128">
        <v>4</v>
      </c>
      <c r="G1117" s="124"/>
      <c r="H1117" s="129">
        <v>1.5</v>
      </c>
      <c r="I1117" s="129">
        <v>3.5</v>
      </c>
      <c r="J1117" s="129">
        <v>91.28</v>
      </c>
      <c r="K1117" s="129">
        <f t="shared" si="240"/>
        <v>96</v>
      </c>
      <c r="L1117" s="130">
        <f t="shared" si="241"/>
        <v>8</v>
      </c>
      <c r="M1117" s="129">
        <v>2</v>
      </c>
      <c r="N1117" s="129">
        <v>4</v>
      </c>
      <c r="O1117" s="124"/>
      <c r="P1117" s="130">
        <f t="shared" si="242"/>
        <v>8</v>
      </c>
      <c r="Q1117" s="131">
        <f t="shared" si="243"/>
        <v>21.333333333333332</v>
      </c>
    </row>
    <row r="1118" spans="1:17" ht="16.5">
      <c r="A1118" s="436"/>
      <c r="B1118" s="124" t="s">
        <v>274</v>
      </c>
      <c r="C1118" s="125"/>
      <c r="D1118" s="126" t="str">
        <f t="shared" si="239"/>
        <v>Pieza de 2inX4inX2_Pies</v>
      </c>
      <c r="E1118" s="127" t="s">
        <v>137</v>
      </c>
      <c r="F1118" s="128">
        <v>4</v>
      </c>
      <c r="G1118" s="124"/>
      <c r="H1118" s="129">
        <v>1.5</v>
      </c>
      <c r="I1118" s="129">
        <v>3.5</v>
      </c>
      <c r="J1118" s="129">
        <v>12.85</v>
      </c>
      <c r="K1118" s="129">
        <f t="shared" si="240"/>
        <v>24</v>
      </c>
      <c r="L1118" s="130">
        <f t="shared" si="241"/>
        <v>2</v>
      </c>
      <c r="M1118" s="129">
        <v>2</v>
      </c>
      <c r="N1118" s="129">
        <v>4</v>
      </c>
      <c r="O1118" s="124"/>
      <c r="P1118" s="130">
        <f t="shared" si="242"/>
        <v>2</v>
      </c>
      <c r="Q1118" s="131">
        <f t="shared" si="243"/>
        <v>5.333333333333333</v>
      </c>
    </row>
    <row r="1119" spans="1:17" ht="16.5">
      <c r="A1119" s="436"/>
      <c r="B1119" s="124" t="s">
        <v>275</v>
      </c>
      <c r="C1119" s="125"/>
      <c r="D1119" s="126" t="str">
        <f t="shared" si="239"/>
        <v>Pieza de 2inX4inX1_Pies</v>
      </c>
      <c r="E1119" s="127" t="s">
        <v>137</v>
      </c>
      <c r="F1119" s="128">
        <v>4</v>
      </c>
      <c r="G1119" s="124"/>
      <c r="H1119" s="129">
        <v>1.5</v>
      </c>
      <c r="I1119" s="129">
        <v>3.5</v>
      </c>
      <c r="J1119" s="129">
        <v>10.14</v>
      </c>
      <c r="K1119" s="129">
        <f t="shared" si="240"/>
        <v>12</v>
      </c>
      <c r="L1119" s="130">
        <f t="shared" si="241"/>
        <v>1</v>
      </c>
      <c r="M1119" s="129">
        <v>2</v>
      </c>
      <c r="N1119" s="129">
        <v>4</v>
      </c>
      <c r="O1119" s="124"/>
      <c r="P1119" s="130">
        <f t="shared" si="242"/>
        <v>1</v>
      </c>
      <c r="Q1119" s="131">
        <f t="shared" si="243"/>
        <v>2.6666666666666665</v>
      </c>
    </row>
    <row r="1120" spans="1:17" ht="16.5">
      <c r="A1120" s="436"/>
      <c r="B1120" s="124" t="s">
        <v>287</v>
      </c>
      <c r="C1120" s="125"/>
      <c r="D1120" s="126" t="str">
        <f t="shared" si="239"/>
        <v>Pieza de 2inX4inX13_Pies</v>
      </c>
      <c r="E1120" s="127" t="s">
        <v>137</v>
      </c>
      <c r="F1120" s="128">
        <v>1</v>
      </c>
      <c r="G1120" s="124"/>
      <c r="H1120" s="129">
        <v>1.5</v>
      </c>
      <c r="I1120" s="129">
        <v>3.5</v>
      </c>
      <c r="J1120" s="129">
        <v>153</v>
      </c>
      <c r="K1120" s="129">
        <f t="shared" si="240"/>
        <v>156</v>
      </c>
      <c r="L1120" s="130">
        <f t="shared" si="241"/>
        <v>13</v>
      </c>
      <c r="M1120" s="129">
        <v>2</v>
      </c>
      <c r="N1120" s="129">
        <v>4</v>
      </c>
      <c r="O1120" s="124"/>
      <c r="P1120" s="130">
        <f t="shared" si="242"/>
        <v>13</v>
      </c>
      <c r="Q1120" s="131">
        <f t="shared" si="243"/>
        <v>8.6666666666666661</v>
      </c>
    </row>
    <row r="1121" spans="1:17" ht="17.25" thickBot="1">
      <c r="A1121" s="437"/>
      <c r="B1121" s="133" t="s">
        <v>288</v>
      </c>
      <c r="C1121" s="134"/>
      <c r="D1121" s="135" t="str">
        <f t="shared" si="239"/>
        <v>Pieza de 2inX4inX2_Pies</v>
      </c>
      <c r="E1121" s="136" t="s">
        <v>137</v>
      </c>
      <c r="F1121" s="137">
        <v>8</v>
      </c>
      <c r="G1121" s="133"/>
      <c r="H1121" s="138">
        <v>1.5</v>
      </c>
      <c r="I1121" s="138">
        <v>3.5</v>
      </c>
      <c r="J1121" s="138">
        <v>17.100000000000001</v>
      </c>
      <c r="K1121" s="138">
        <f t="shared" si="240"/>
        <v>24</v>
      </c>
      <c r="L1121" s="139">
        <f t="shared" si="241"/>
        <v>2</v>
      </c>
      <c r="M1121" s="138">
        <v>2</v>
      </c>
      <c r="N1121" s="138">
        <v>4</v>
      </c>
      <c r="O1121" s="133"/>
      <c r="P1121" s="139">
        <f t="shared" si="242"/>
        <v>2</v>
      </c>
      <c r="Q1121" s="140">
        <f t="shared" si="243"/>
        <v>10.666666666666666</v>
      </c>
    </row>
    <row r="1122" spans="1:17" ht="16.5">
      <c r="A1122" s="435" t="s">
        <v>33</v>
      </c>
      <c r="B1122" s="116" t="s">
        <v>267</v>
      </c>
      <c r="C1122" s="117"/>
      <c r="D1122" s="118" t="str">
        <f t="shared" si="239"/>
        <v>Pieza de 2inX4inX11_Pies</v>
      </c>
      <c r="E1122" s="119" t="s">
        <v>137</v>
      </c>
      <c r="F1122" s="120">
        <v>1</v>
      </c>
      <c r="G1122" s="116"/>
      <c r="H1122" s="121">
        <v>1.5</v>
      </c>
      <c r="I1122" s="121">
        <v>3.5</v>
      </c>
      <c r="J1122" s="121">
        <v>121.7</v>
      </c>
      <c r="K1122" s="121">
        <f t="shared" si="240"/>
        <v>132</v>
      </c>
      <c r="L1122" s="122">
        <f t="shared" si="241"/>
        <v>11</v>
      </c>
      <c r="M1122" s="121">
        <v>2</v>
      </c>
      <c r="N1122" s="121">
        <v>4</v>
      </c>
      <c r="O1122" s="116"/>
      <c r="P1122" s="122">
        <f t="shared" si="242"/>
        <v>11</v>
      </c>
      <c r="Q1122" s="123">
        <f t="shared" si="243"/>
        <v>7.333333333333333</v>
      </c>
    </row>
    <row r="1123" spans="1:17" ht="16.5">
      <c r="A1123" s="436"/>
      <c r="B1123" s="124" t="s">
        <v>268</v>
      </c>
      <c r="C1123" s="125"/>
      <c r="D1123" s="126" t="str">
        <f t="shared" si="239"/>
        <v>Pieza de 2inX6inX12_Pies</v>
      </c>
      <c r="E1123" s="127" t="s">
        <v>137</v>
      </c>
      <c r="F1123" s="128">
        <v>2</v>
      </c>
      <c r="G1123" s="124"/>
      <c r="H1123" s="129">
        <v>1.5</v>
      </c>
      <c r="I1123" s="129">
        <v>5.5</v>
      </c>
      <c r="J1123" s="129">
        <v>134</v>
      </c>
      <c r="K1123" s="129">
        <f t="shared" si="240"/>
        <v>144</v>
      </c>
      <c r="L1123" s="130">
        <f t="shared" si="241"/>
        <v>12</v>
      </c>
      <c r="M1123" s="129">
        <v>2</v>
      </c>
      <c r="N1123" s="129">
        <v>6</v>
      </c>
      <c r="O1123" s="124"/>
      <c r="P1123" s="130">
        <f t="shared" si="242"/>
        <v>12</v>
      </c>
      <c r="Q1123" s="131">
        <f t="shared" si="243"/>
        <v>24</v>
      </c>
    </row>
    <row r="1124" spans="1:17" ht="16.5">
      <c r="A1124" s="436"/>
      <c r="B1124" s="124" t="s">
        <v>289</v>
      </c>
      <c r="C1124" s="125"/>
      <c r="D1124" s="126" t="str">
        <f t="shared" si="239"/>
        <v>Pieza de 2inX4inX8_Pies</v>
      </c>
      <c r="E1124" s="127" t="s">
        <v>137</v>
      </c>
      <c r="F1124" s="128">
        <v>4</v>
      </c>
      <c r="G1124" s="124"/>
      <c r="H1124" s="129">
        <v>1.5</v>
      </c>
      <c r="I1124" s="129">
        <v>3.5</v>
      </c>
      <c r="J1124" s="129">
        <v>96</v>
      </c>
      <c r="K1124" s="129">
        <f t="shared" si="240"/>
        <v>96</v>
      </c>
      <c r="L1124" s="130">
        <f t="shared" si="241"/>
        <v>8</v>
      </c>
      <c r="M1124" s="129">
        <v>2</v>
      </c>
      <c r="N1124" s="129">
        <v>4</v>
      </c>
      <c r="O1124" s="124"/>
      <c r="P1124" s="130">
        <f t="shared" si="242"/>
        <v>8</v>
      </c>
      <c r="Q1124" s="131">
        <f t="shared" si="243"/>
        <v>21.333333333333332</v>
      </c>
    </row>
    <row r="1125" spans="1:17" ht="16.5">
      <c r="A1125" s="436"/>
      <c r="B1125" s="124" t="s">
        <v>290</v>
      </c>
      <c r="C1125" s="125"/>
      <c r="D1125" s="126" t="str">
        <f t="shared" si="239"/>
        <v>Pieza de 2inX4inX8_Pies</v>
      </c>
      <c r="E1125" s="127" t="s">
        <v>137</v>
      </c>
      <c r="F1125" s="128">
        <v>7</v>
      </c>
      <c r="G1125" s="124"/>
      <c r="H1125" s="129">
        <v>1.5</v>
      </c>
      <c r="I1125" s="129">
        <v>3.5</v>
      </c>
      <c r="J1125" s="129">
        <v>91.28</v>
      </c>
      <c r="K1125" s="129">
        <f t="shared" si="240"/>
        <v>96</v>
      </c>
      <c r="L1125" s="130">
        <f t="shared" si="241"/>
        <v>8</v>
      </c>
      <c r="M1125" s="129">
        <v>2</v>
      </c>
      <c r="N1125" s="129">
        <v>4</v>
      </c>
      <c r="O1125" s="124"/>
      <c r="P1125" s="130">
        <f t="shared" si="242"/>
        <v>8</v>
      </c>
      <c r="Q1125" s="131">
        <f t="shared" si="243"/>
        <v>37.333333333333336</v>
      </c>
    </row>
    <row r="1126" spans="1:17" ht="16.5">
      <c r="A1126" s="436"/>
      <c r="B1126" s="124" t="s">
        <v>291</v>
      </c>
      <c r="C1126" s="125"/>
      <c r="D1126" s="126" t="str">
        <f t="shared" si="239"/>
        <v>Pieza de 2inX4inX2_Pies</v>
      </c>
      <c r="E1126" s="127" t="s">
        <v>137</v>
      </c>
      <c r="F1126" s="128">
        <v>8</v>
      </c>
      <c r="G1126" s="124"/>
      <c r="H1126" s="129">
        <v>1.5</v>
      </c>
      <c r="I1126" s="129">
        <v>3.5</v>
      </c>
      <c r="J1126" s="129">
        <v>12.07</v>
      </c>
      <c r="K1126" s="129">
        <f t="shared" si="240"/>
        <v>24</v>
      </c>
      <c r="L1126" s="130">
        <f t="shared" si="241"/>
        <v>2</v>
      </c>
      <c r="M1126" s="129">
        <v>2</v>
      </c>
      <c r="N1126" s="129">
        <v>4</v>
      </c>
      <c r="O1126" s="124"/>
      <c r="P1126" s="130">
        <f t="shared" si="242"/>
        <v>2</v>
      </c>
      <c r="Q1126" s="131">
        <f t="shared" si="243"/>
        <v>10.666666666666666</v>
      </c>
    </row>
    <row r="1127" spans="1:17" ht="16.5">
      <c r="A1127" s="436"/>
      <c r="B1127" s="124" t="s">
        <v>292</v>
      </c>
      <c r="C1127" s="125"/>
      <c r="D1127" s="126" t="str">
        <f t="shared" si="239"/>
        <v>Pieza de 2inX4inX2_Pies</v>
      </c>
      <c r="E1127" s="127" t="s">
        <v>137</v>
      </c>
      <c r="F1127" s="128">
        <v>24</v>
      </c>
      <c r="G1127" s="124"/>
      <c r="H1127" s="129">
        <v>1.5</v>
      </c>
      <c r="I1127" s="129">
        <v>3.5</v>
      </c>
      <c r="J1127" s="129">
        <v>14.43</v>
      </c>
      <c r="K1127" s="129">
        <f t="shared" si="240"/>
        <v>24</v>
      </c>
      <c r="L1127" s="130">
        <f t="shared" si="241"/>
        <v>2</v>
      </c>
      <c r="M1127" s="129">
        <v>2</v>
      </c>
      <c r="N1127" s="129">
        <v>4</v>
      </c>
      <c r="O1127" s="124"/>
      <c r="P1127" s="130">
        <f t="shared" si="242"/>
        <v>2</v>
      </c>
      <c r="Q1127" s="131">
        <f t="shared" si="243"/>
        <v>32</v>
      </c>
    </row>
    <row r="1128" spans="1:17" ht="16.5">
      <c r="A1128" s="436"/>
      <c r="B1128" s="124" t="s">
        <v>293</v>
      </c>
      <c r="C1128" s="125"/>
      <c r="D1128" s="126" t="str">
        <f t="shared" si="239"/>
        <v>Pieza de 2inX4inX11_Pies</v>
      </c>
      <c r="E1128" s="127" t="s">
        <v>137</v>
      </c>
      <c r="F1128" s="128">
        <v>1</v>
      </c>
      <c r="G1128" s="124"/>
      <c r="H1128" s="129">
        <v>1.5</v>
      </c>
      <c r="I1128" s="129">
        <v>3.5</v>
      </c>
      <c r="J1128" s="129">
        <v>124.5</v>
      </c>
      <c r="K1128" s="129">
        <f t="shared" si="240"/>
        <v>132</v>
      </c>
      <c r="L1128" s="130">
        <f t="shared" si="241"/>
        <v>11</v>
      </c>
      <c r="M1128" s="129">
        <v>2</v>
      </c>
      <c r="N1128" s="129">
        <v>4</v>
      </c>
      <c r="O1128" s="124"/>
      <c r="P1128" s="130">
        <f t="shared" si="242"/>
        <v>11</v>
      </c>
      <c r="Q1128" s="131">
        <f t="shared" si="243"/>
        <v>7.333333333333333</v>
      </c>
    </row>
    <row r="1129" spans="1:17" ht="16.5">
      <c r="A1129" s="436"/>
      <c r="B1129" s="124" t="s">
        <v>294</v>
      </c>
      <c r="C1129" s="125"/>
      <c r="D1129" s="126" t="str">
        <f t="shared" si="239"/>
        <v>Pieza de 2inX4inX2_Pies</v>
      </c>
      <c r="E1129" s="127" t="s">
        <v>137</v>
      </c>
      <c r="F1129" s="128">
        <v>2</v>
      </c>
      <c r="G1129" s="124"/>
      <c r="H1129" s="129">
        <v>1.5</v>
      </c>
      <c r="I1129" s="129">
        <v>3.5</v>
      </c>
      <c r="J1129" s="129">
        <v>17.100000000000001</v>
      </c>
      <c r="K1129" s="129">
        <f t="shared" si="240"/>
        <v>24</v>
      </c>
      <c r="L1129" s="130">
        <f t="shared" si="241"/>
        <v>2</v>
      </c>
      <c r="M1129" s="129">
        <v>2</v>
      </c>
      <c r="N1129" s="129">
        <v>4</v>
      </c>
      <c r="O1129" s="124"/>
      <c r="P1129" s="130">
        <f t="shared" si="242"/>
        <v>2</v>
      </c>
      <c r="Q1129" s="131">
        <f t="shared" si="243"/>
        <v>2.6666666666666665</v>
      </c>
    </row>
    <row r="1130" spans="1:17" ht="16.5">
      <c r="A1130" s="436"/>
      <c r="B1130" s="124" t="s">
        <v>295</v>
      </c>
      <c r="C1130" s="125"/>
      <c r="D1130" s="126" t="str">
        <f t="shared" si="239"/>
        <v>Pieza de 2inX4inX2_Pies</v>
      </c>
      <c r="E1130" s="127" t="s">
        <v>137</v>
      </c>
      <c r="F1130" s="128">
        <v>1</v>
      </c>
      <c r="G1130" s="124"/>
      <c r="H1130" s="129">
        <v>1.5</v>
      </c>
      <c r="I1130" s="129">
        <v>3.5</v>
      </c>
      <c r="J1130" s="129">
        <v>12.57</v>
      </c>
      <c r="K1130" s="129">
        <f t="shared" si="240"/>
        <v>24</v>
      </c>
      <c r="L1130" s="130">
        <f t="shared" si="241"/>
        <v>2</v>
      </c>
      <c r="M1130" s="129">
        <v>2</v>
      </c>
      <c r="N1130" s="129">
        <v>4</v>
      </c>
      <c r="O1130" s="124"/>
      <c r="P1130" s="130">
        <f t="shared" si="242"/>
        <v>2</v>
      </c>
      <c r="Q1130" s="131">
        <f t="shared" si="243"/>
        <v>1.3333333333333333</v>
      </c>
    </row>
    <row r="1131" spans="1:17" ht="16.5">
      <c r="A1131" s="436"/>
      <c r="B1131" s="124" t="s">
        <v>296</v>
      </c>
      <c r="C1131" s="125"/>
      <c r="D1131" s="126" t="str">
        <f t="shared" si="239"/>
        <v>Pieza de 2inX4inX1_Pies</v>
      </c>
      <c r="E1131" s="127" t="s">
        <v>137</v>
      </c>
      <c r="F1131" s="128">
        <v>1</v>
      </c>
      <c r="G1131" s="124"/>
      <c r="H1131" s="129">
        <v>1.5</v>
      </c>
      <c r="I1131" s="129">
        <v>3.5</v>
      </c>
      <c r="J1131" s="129">
        <v>7.6</v>
      </c>
      <c r="K1131" s="129">
        <f t="shared" si="240"/>
        <v>12</v>
      </c>
      <c r="L1131" s="130">
        <f t="shared" si="241"/>
        <v>1</v>
      </c>
      <c r="M1131" s="129">
        <v>2</v>
      </c>
      <c r="N1131" s="129">
        <v>4</v>
      </c>
      <c r="O1131" s="124"/>
      <c r="P1131" s="130">
        <f t="shared" si="242"/>
        <v>1</v>
      </c>
      <c r="Q1131" s="131">
        <f t="shared" si="243"/>
        <v>0.66666666666666663</v>
      </c>
    </row>
    <row r="1132" spans="1:17" ht="17.25" thickBot="1">
      <c r="A1132" s="437"/>
      <c r="B1132" s="133" t="s">
        <v>297</v>
      </c>
      <c r="C1132" s="134"/>
      <c r="D1132" s="135" t="str">
        <f t="shared" si="239"/>
        <v>Pieza de 2inX4inX1_Pies</v>
      </c>
      <c r="E1132" s="136" t="s">
        <v>137</v>
      </c>
      <c r="F1132" s="137">
        <v>1</v>
      </c>
      <c r="G1132" s="133"/>
      <c r="H1132" s="138">
        <v>1.5</v>
      </c>
      <c r="I1132" s="138">
        <v>3.5</v>
      </c>
      <c r="J1132" s="138">
        <v>2.7</v>
      </c>
      <c r="K1132" s="138">
        <f t="shared" si="240"/>
        <v>12</v>
      </c>
      <c r="L1132" s="139">
        <f t="shared" si="241"/>
        <v>1</v>
      </c>
      <c r="M1132" s="138">
        <v>2</v>
      </c>
      <c r="N1132" s="138">
        <v>4</v>
      </c>
      <c r="O1132" s="133"/>
      <c r="P1132" s="139">
        <f t="shared" si="242"/>
        <v>1</v>
      </c>
      <c r="Q1132" s="140">
        <f t="shared" si="243"/>
        <v>0.66666666666666663</v>
      </c>
    </row>
    <row r="1133" spans="1:17" ht="16.5">
      <c r="A1133" s="435" t="s">
        <v>34</v>
      </c>
      <c r="B1133" s="116" t="s">
        <v>267</v>
      </c>
      <c r="C1133" s="117"/>
      <c r="D1133" s="118" t="str">
        <f t="shared" si="239"/>
        <v>Pieza de 2inX4inX11_Pies</v>
      </c>
      <c r="E1133" s="119" t="s">
        <v>137</v>
      </c>
      <c r="F1133" s="120">
        <v>1</v>
      </c>
      <c r="G1133" s="116"/>
      <c r="H1133" s="121">
        <v>1.5</v>
      </c>
      <c r="I1133" s="121">
        <v>3.5</v>
      </c>
      <c r="J1133" s="121">
        <v>121.7</v>
      </c>
      <c r="K1133" s="121">
        <f t="shared" si="240"/>
        <v>132</v>
      </c>
      <c r="L1133" s="122">
        <f t="shared" si="241"/>
        <v>11</v>
      </c>
      <c r="M1133" s="121">
        <v>2</v>
      </c>
      <c r="N1133" s="121">
        <v>4</v>
      </c>
      <c r="O1133" s="116"/>
      <c r="P1133" s="122">
        <f t="shared" si="242"/>
        <v>11</v>
      </c>
      <c r="Q1133" s="123">
        <f t="shared" si="243"/>
        <v>7.333333333333333</v>
      </c>
    </row>
    <row r="1134" spans="1:17" ht="16.5">
      <c r="A1134" s="436"/>
      <c r="B1134" s="124" t="s">
        <v>268</v>
      </c>
      <c r="C1134" s="125"/>
      <c r="D1134" s="126" t="str">
        <f t="shared" si="239"/>
        <v>Pieza de 2inX6inX12_Pies</v>
      </c>
      <c r="E1134" s="127" t="s">
        <v>137</v>
      </c>
      <c r="F1134" s="128">
        <v>2</v>
      </c>
      <c r="G1134" s="124"/>
      <c r="H1134" s="129">
        <v>1.5</v>
      </c>
      <c r="I1134" s="129">
        <v>5.5</v>
      </c>
      <c r="J1134" s="129">
        <v>134</v>
      </c>
      <c r="K1134" s="129">
        <f t="shared" si="240"/>
        <v>144</v>
      </c>
      <c r="L1134" s="130">
        <f t="shared" si="241"/>
        <v>12</v>
      </c>
      <c r="M1134" s="129">
        <v>2</v>
      </c>
      <c r="N1134" s="129">
        <v>6</v>
      </c>
      <c r="O1134" s="124"/>
      <c r="P1134" s="130">
        <f t="shared" si="242"/>
        <v>12</v>
      </c>
      <c r="Q1134" s="131">
        <f t="shared" si="243"/>
        <v>24</v>
      </c>
    </row>
    <row r="1135" spans="1:17" ht="16.5">
      <c r="A1135" s="436"/>
      <c r="B1135" s="124" t="s">
        <v>298</v>
      </c>
      <c r="C1135" s="125"/>
      <c r="D1135" s="126" t="str">
        <f t="shared" si="239"/>
        <v>Pieza de 2inX4inX8_Pies</v>
      </c>
      <c r="E1135" s="127" t="s">
        <v>137</v>
      </c>
      <c r="F1135" s="128">
        <v>4</v>
      </c>
      <c r="G1135" s="124"/>
      <c r="H1135" s="129">
        <v>1.5</v>
      </c>
      <c r="I1135" s="129">
        <v>3.5</v>
      </c>
      <c r="J1135" s="129">
        <v>96</v>
      </c>
      <c r="K1135" s="129">
        <f t="shared" si="240"/>
        <v>96</v>
      </c>
      <c r="L1135" s="130">
        <f t="shared" si="241"/>
        <v>8</v>
      </c>
      <c r="M1135" s="129">
        <v>2</v>
      </c>
      <c r="N1135" s="129">
        <v>4</v>
      </c>
      <c r="O1135" s="124"/>
      <c r="P1135" s="130">
        <f t="shared" si="242"/>
        <v>8</v>
      </c>
      <c r="Q1135" s="131">
        <f t="shared" si="243"/>
        <v>21.333333333333332</v>
      </c>
    </row>
    <row r="1136" spans="1:17" ht="16.5">
      <c r="A1136" s="436"/>
      <c r="B1136" s="124" t="s">
        <v>299</v>
      </c>
      <c r="C1136" s="125"/>
      <c r="D1136" s="126" t="str">
        <f t="shared" si="239"/>
        <v>Pieza de 2inX4inX8_Pies</v>
      </c>
      <c r="E1136" s="127" t="s">
        <v>137</v>
      </c>
      <c r="F1136" s="128">
        <v>2</v>
      </c>
      <c r="G1136" s="124"/>
      <c r="H1136" s="129">
        <v>1.5</v>
      </c>
      <c r="I1136" s="129">
        <v>3.5</v>
      </c>
      <c r="J1136" s="129">
        <v>91.28</v>
      </c>
      <c r="K1136" s="129">
        <f t="shared" si="240"/>
        <v>96</v>
      </c>
      <c r="L1136" s="130">
        <f t="shared" si="241"/>
        <v>8</v>
      </c>
      <c r="M1136" s="129">
        <v>2</v>
      </c>
      <c r="N1136" s="129">
        <v>4</v>
      </c>
      <c r="O1136" s="124"/>
      <c r="P1136" s="130">
        <f t="shared" si="242"/>
        <v>8</v>
      </c>
      <c r="Q1136" s="131">
        <f t="shared" si="243"/>
        <v>10.666666666666666</v>
      </c>
    </row>
    <row r="1137" spans="1:17" ht="16.5">
      <c r="A1137" s="436"/>
      <c r="B1137" s="124" t="s">
        <v>270</v>
      </c>
      <c r="C1137" s="125"/>
      <c r="D1137" s="126" t="str">
        <f t="shared" si="239"/>
        <v>Pieza de 2inX4inX2_Pies</v>
      </c>
      <c r="E1137" s="127" t="s">
        <v>137</v>
      </c>
      <c r="F1137" s="128">
        <v>4</v>
      </c>
      <c r="G1137" s="124"/>
      <c r="H1137" s="129">
        <v>1.5</v>
      </c>
      <c r="I1137" s="129">
        <v>3.5</v>
      </c>
      <c r="J1137" s="129">
        <v>12.06</v>
      </c>
      <c r="K1137" s="129">
        <f t="shared" si="240"/>
        <v>24</v>
      </c>
      <c r="L1137" s="130">
        <f t="shared" si="241"/>
        <v>2</v>
      </c>
      <c r="M1137" s="129">
        <v>2</v>
      </c>
      <c r="N1137" s="129">
        <v>4</v>
      </c>
      <c r="O1137" s="124"/>
      <c r="P1137" s="130">
        <f t="shared" si="242"/>
        <v>2</v>
      </c>
      <c r="Q1137" s="131">
        <f t="shared" si="243"/>
        <v>5.333333333333333</v>
      </c>
    </row>
    <row r="1138" spans="1:17" ht="16.5">
      <c r="A1138" s="436"/>
      <c r="B1138" s="124" t="s">
        <v>271</v>
      </c>
      <c r="C1138" s="125"/>
      <c r="D1138" s="126" t="str">
        <f t="shared" si="239"/>
        <v>Pieza de 2inX4inX2_Pies</v>
      </c>
      <c r="E1138" s="127" t="s">
        <v>137</v>
      </c>
      <c r="F1138" s="128">
        <v>4</v>
      </c>
      <c r="G1138" s="124"/>
      <c r="H1138" s="129">
        <v>1.5</v>
      </c>
      <c r="I1138" s="129">
        <v>3.5</v>
      </c>
      <c r="J1138" s="129">
        <v>12.85</v>
      </c>
      <c r="K1138" s="129">
        <f t="shared" si="240"/>
        <v>24</v>
      </c>
      <c r="L1138" s="130">
        <f t="shared" si="241"/>
        <v>2</v>
      </c>
      <c r="M1138" s="129">
        <v>2</v>
      </c>
      <c r="N1138" s="129">
        <v>4</v>
      </c>
      <c r="O1138" s="124"/>
      <c r="P1138" s="130">
        <f t="shared" si="242"/>
        <v>2</v>
      </c>
      <c r="Q1138" s="131">
        <f t="shared" si="243"/>
        <v>5.333333333333333</v>
      </c>
    </row>
    <row r="1139" spans="1:17" ht="16.5">
      <c r="A1139" s="436"/>
      <c r="B1139" s="124" t="s">
        <v>300</v>
      </c>
      <c r="C1139" s="125"/>
      <c r="D1139" s="126" t="str">
        <f t="shared" si="239"/>
        <v>Pieza de 2inX4inX8_Pies</v>
      </c>
      <c r="E1139" s="127" t="s">
        <v>137</v>
      </c>
      <c r="F1139" s="128">
        <v>2</v>
      </c>
      <c r="G1139" s="124"/>
      <c r="H1139" s="129">
        <v>1.5</v>
      </c>
      <c r="I1139" s="129">
        <v>3.5</v>
      </c>
      <c r="J1139" s="129">
        <v>91.28</v>
      </c>
      <c r="K1139" s="129">
        <f t="shared" si="240"/>
        <v>96</v>
      </c>
      <c r="L1139" s="130">
        <f t="shared" si="241"/>
        <v>8</v>
      </c>
      <c r="M1139" s="129">
        <v>2</v>
      </c>
      <c r="N1139" s="129">
        <v>4</v>
      </c>
      <c r="O1139" s="124"/>
      <c r="P1139" s="130">
        <f t="shared" si="242"/>
        <v>8</v>
      </c>
      <c r="Q1139" s="131">
        <f t="shared" si="243"/>
        <v>10.666666666666666</v>
      </c>
    </row>
    <row r="1140" spans="1:17" ht="16.5">
      <c r="A1140" s="436"/>
      <c r="B1140" s="124" t="s">
        <v>301</v>
      </c>
      <c r="C1140" s="125"/>
      <c r="D1140" s="126" t="str">
        <f t="shared" si="239"/>
        <v>Pieza de 2inX4inX4_Pies</v>
      </c>
      <c r="E1140" s="127" t="s">
        <v>137</v>
      </c>
      <c r="F1140" s="128">
        <v>3</v>
      </c>
      <c r="G1140" s="124"/>
      <c r="H1140" s="129">
        <v>1.5</v>
      </c>
      <c r="I1140" s="129">
        <v>3.5</v>
      </c>
      <c r="J1140" s="129">
        <v>44.1</v>
      </c>
      <c r="K1140" s="129">
        <f t="shared" si="240"/>
        <v>48</v>
      </c>
      <c r="L1140" s="130">
        <f t="shared" si="241"/>
        <v>4</v>
      </c>
      <c r="M1140" s="129">
        <v>2</v>
      </c>
      <c r="N1140" s="129">
        <v>4</v>
      </c>
      <c r="O1140" s="124"/>
      <c r="P1140" s="130">
        <f t="shared" si="242"/>
        <v>4</v>
      </c>
      <c r="Q1140" s="131">
        <f t="shared" si="243"/>
        <v>8</v>
      </c>
    </row>
    <row r="1141" spans="1:17" ht="16.5">
      <c r="A1141" s="436"/>
      <c r="B1141" s="124" t="s">
        <v>302</v>
      </c>
      <c r="C1141" s="125"/>
      <c r="D1141" s="126" t="str">
        <f t="shared" si="239"/>
        <v>Pieza de 2inX4inX2_Pies</v>
      </c>
      <c r="E1141" s="127" t="s">
        <v>137</v>
      </c>
      <c r="F1141" s="128">
        <v>8</v>
      </c>
      <c r="G1141" s="124"/>
      <c r="H1141" s="129">
        <v>1.5</v>
      </c>
      <c r="I1141" s="129">
        <v>3.5</v>
      </c>
      <c r="J1141" s="129">
        <v>14.43</v>
      </c>
      <c r="K1141" s="129">
        <f t="shared" si="240"/>
        <v>24</v>
      </c>
      <c r="L1141" s="130">
        <f t="shared" si="241"/>
        <v>2</v>
      </c>
      <c r="M1141" s="129">
        <v>2</v>
      </c>
      <c r="N1141" s="129">
        <v>4</v>
      </c>
      <c r="O1141" s="124"/>
      <c r="P1141" s="130">
        <f t="shared" si="242"/>
        <v>2</v>
      </c>
      <c r="Q1141" s="131">
        <f t="shared" si="243"/>
        <v>10.666666666666666</v>
      </c>
    </row>
    <row r="1142" spans="1:17" ht="16.5">
      <c r="A1142" s="436"/>
      <c r="B1142" s="124" t="s">
        <v>303</v>
      </c>
      <c r="C1142" s="125"/>
      <c r="D1142" s="126" t="str">
        <f t="shared" si="239"/>
        <v>Pieza de 2inX4inX6_Pies</v>
      </c>
      <c r="E1142" s="127" t="s">
        <v>137</v>
      </c>
      <c r="F1142" s="128">
        <v>2</v>
      </c>
      <c r="G1142" s="124"/>
      <c r="H1142" s="129">
        <v>1.5</v>
      </c>
      <c r="I1142" s="129">
        <v>3.5</v>
      </c>
      <c r="J1142" s="129">
        <v>62.43</v>
      </c>
      <c r="K1142" s="129">
        <f t="shared" si="240"/>
        <v>72</v>
      </c>
      <c r="L1142" s="130">
        <f t="shared" si="241"/>
        <v>6</v>
      </c>
      <c r="M1142" s="129">
        <v>2</v>
      </c>
      <c r="N1142" s="129">
        <v>4</v>
      </c>
      <c r="O1142" s="124"/>
      <c r="P1142" s="130">
        <f t="shared" si="242"/>
        <v>6</v>
      </c>
      <c r="Q1142" s="131">
        <f t="shared" si="243"/>
        <v>8</v>
      </c>
    </row>
    <row r="1143" spans="1:17" ht="16.5">
      <c r="A1143" s="436"/>
      <c r="B1143" s="124" t="s">
        <v>304</v>
      </c>
      <c r="C1143" s="125"/>
      <c r="D1143" s="126" t="str">
        <f t="shared" si="239"/>
        <v>Pieza de 2inX4inX8_Pies</v>
      </c>
      <c r="E1143" s="127" t="s">
        <v>137</v>
      </c>
      <c r="F1143" s="128">
        <v>2</v>
      </c>
      <c r="G1143" s="124"/>
      <c r="H1143" s="129">
        <v>1.5</v>
      </c>
      <c r="I1143" s="129">
        <v>3.5</v>
      </c>
      <c r="J1143" s="129">
        <v>91.28</v>
      </c>
      <c r="K1143" s="129">
        <f t="shared" si="240"/>
        <v>96</v>
      </c>
      <c r="L1143" s="130">
        <f t="shared" si="241"/>
        <v>8</v>
      </c>
      <c r="M1143" s="129">
        <v>2</v>
      </c>
      <c r="N1143" s="129">
        <v>4</v>
      </c>
      <c r="O1143" s="124"/>
      <c r="P1143" s="130">
        <f t="shared" si="242"/>
        <v>8</v>
      </c>
      <c r="Q1143" s="131">
        <f t="shared" si="243"/>
        <v>10.666666666666666</v>
      </c>
    </row>
    <row r="1144" spans="1:17" ht="16.5">
      <c r="A1144" s="436"/>
      <c r="B1144" s="124" t="s">
        <v>305</v>
      </c>
      <c r="C1144" s="125"/>
      <c r="D1144" s="126" t="str">
        <f t="shared" si="239"/>
        <v>Pieza de 2inX4inX2_Pies</v>
      </c>
      <c r="E1144" s="127" t="s">
        <v>137</v>
      </c>
      <c r="F1144" s="128">
        <v>4</v>
      </c>
      <c r="G1144" s="124"/>
      <c r="H1144" s="129">
        <v>1.5</v>
      </c>
      <c r="I1144" s="129">
        <v>3.5</v>
      </c>
      <c r="J1144" s="129">
        <v>12.85</v>
      </c>
      <c r="K1144" s="129">
        <f t="shared" si="240"/>
        <v>24</v>
      </c>
      <c r="L1144" s="130">
        <f t="shared" si="241"/>
        <v>2</v>
      </c>
      <c r="M1144" s="129">
        <v>2</v>
      </c>
      <c r="N1144" s="129">
        <v>4</v>
      </c>
      <c r="O1144" s="124"/>
      <c r="P1144" s="130">
        <f t="shared" si="242"/>
        <v>2</v>
      </c>
      <c r="Q1144" s="131">
        <f t="shared" si="243"/>
        <v>5.333333333333333</v>
      </c>
    </row>
    <row r="1145" spans="1:17" ht="16.5">
      <c r="A1145" s="436"/>
      <c r="B1145" s="124" t="s">
        <v>306</v>
      </c>
      <c r="C1145" s="125"/>
      <c r="D1145" s="126" t="str">
        <f t="shared" si="239"/>
        <v>Pieza de 2inX4inX2_Pies</v>
      </c>
      <c r="E1145" s="127" t="s">
        <v>137</v>
      </c>
      <c r="F1145" s="128">
        <v>4</v>
      </c>
      <c r="G1145" s="124"/>
      <c r="H1145" s="129">
        <v>1.5</v>
      </c>
      <c r="I1145" s="129">
        <v>3.5</v>
      </c>
      <c r="J1145" s="129">
        <v>12.1</v>
      </c>
      <c r="K1145" s="129">
        <f t="shared" si="240"/>
        <v>24</v>
      </c>
      <c r="L1145" s="130">
        <f t="shared" si="241"/>
        <v>2</v>
      </c>
      <c r="M1145" s="129">
        <v>2</v>
      </c>
      <c r="N1145" s="129">
        <v>4</v>
      </c>
      <c r="O1145" s="124"/>
      <c r="P1145" s="130">
        <f t="shared" si="242"/>
        <v>2</v>
      </c>
      <c r="Q1145" s="131">
        <f t="shared" si="243"/>
        <v>5.333333333333333</v>
      </c>
    </row>
    <row r="1146" spans="1:17" ht="16.5">
      <c r="A1146" s="436"/>
      <c r="B1146" s="124" t="s">
        <v>293</v>
      </c>
      <c r="C1146" s="125"/>
      <c r="D1146" s="126" t="str">
        <f t="shared" si="239"/>
        <v>Pieza de 2inX4inX11_Pies</v>
      </c>
      <c r="E1146" s="127" t="s">
        <v>137</v>
      </c>
      <c r="F1146" s="128">
        <v>1</v>
      </c>
      <c r="G1146" s="124"/>
      <c r="H1146" s="129">
        <v>1.5</v>
      </c>
      <c r="I1146" s="129">
        <v>3.5</v>
      </c>
      <c r="J1146" s="129">
        <v>124.5</v>
      </c>
      <c r="K1146" s="129">
        <f t="shared" si="240"/>
        <v>132</v>
      </c>
      <c r="L1146" s="130">
        <f t="shared" si="241"/>
        <v>11</v>
      </c>
      <c r="M1146" s="129">
        <v>2</v>
      </c>
      <c r="N1146" s="129">
        <v>4</v>
      </c>
      <c r="O1146" s="124"/>
      <c r="P1146" s="130">
        <f t="shared" si="242"/>
        <v>11</v>
      </c>
      <c r="Q1146" s="131">
        <f t="shared" si="243"/>
        <v>7.333333333333333</v>
      </c>
    </row>
    <row r="1147" spans="1:17" ht="16.5">
      <c r="A1147" s="436"/>
      <c r="B1147" s="124" t="s">
        <v>294</v>
      </c>
      <c r="C1147" s="125"/>
      <c r="D1147" s="126" t="str">
        <f t="shared" si="239"/>
        <v>Pieza de 2inX4inX2_Pies</v>
      </c>
      <c r="E1147" s="127" t="s">
        <v>137</v>
      </c>
      <c r="F1147" s="128">
        <v>2</v>
      </c>
      <c r="G1147" s="124"/>
      <c r="H1147" s="129">
        <v>1.5</v>
      </c>
      <c r="I1147" s="129">
        <v>3.5</v>
      </c>
      <c r="J1147" s="129">
        <v>17.100000000000001</v>
      </c>
      <c r="K1147" s="129">
        <f t="shared" si="240"/>
        <v>24</v>
      </c>
      <c r="L1147" s="130">
        <f t="shared" si="241"/>
        <v>2</v>
      </c>
      <c r="M1147" s="129">
        <v>2</v>
      </c>
      <c r="N1147" s="129">
        <v>4</v>
      </c>
      <c r="O1147" s="124"/>
      <c r="P1147" s="130">
        <f t="shared" si="242"/>
        <v>2</v>
      </c>
      <c r="Q1147" s="131">
        <f t="shared" si="243"/>
        <v>2.6666666666666665</v>
      </c>
    </row>
    <row r="1148" spans="1:17" ht="16.5">
      <c r="A1148" s="436"/>
      <c r="B1148" s="124" t="s">
        <v>295</v>
      </c>
      <c r="C1148" s="125"/>
      <c r="D1148" s="126" t="str">
        <f t="shared" si="239"/>
        <v>Pieza de 2inX4inX2_Pies</v>
      </c>
      <c r="E1148" s="127" t="s">
        <v>137</v>
      </c>
      <c r="F1148" s="128">
        <v>1</v>
      </c>
      <c r="G1148" s="124"/>
      <c r="H1148" s="129">
        <v>1.5</v>
      </c>
      <c r="I1148" s="129">
        <v>3.5</v>
      </c>
      <c r="J1148" s="129">
        <v>12.57</v>
      </c>
      <c r="K1148" s="129">
        <f t="shared" si="240"/>
        <v>24</v>
      </c>
      <c r="L1148" s="130">
        <f t="shared" si="241"/>
        <v>2</v>
      </c>
      <c r="M1148" s="129">
        <v>2</v>
      </c>
      <c r="N1148" s="129">
        <v>4</v>
      </c>
      <c r="O1148" s="124"/>
      <c r="P1148" s="130">
        <f t="shared" si="242"/>
        <v>2</v>
      </c>
      <c r="Q1148" s="131">
        <f t="shared" si="243"/>
        <v>1.3333333333333333</v>
      </c>
    </row>
    <row r="1149" spans="1:17" ht="16.5">
      <c r="A1149" s="436"/>
      <c r="B1149" s="124" t="s">
        <v>296</v>
      </c>
      <c r="C1149" s="125"/>
      <c r="D1149" s="126" t="str">
        <f t="shared" si="239"/>
        <v>Pieza de 2inX4inX1_Pies</v>
      </c>
      <c r="E1149" s="127" t="s">
        <v>137</v>
      </c>
      <c r="F1149" s="128">
        <v>1</v>
      </c>
      <c r="G1149" s="124"/>
      <c r="H1149" s="129">
        <v>1.5</v>
      </c>
      <c r="I1149" s="129">
        <v>3.5</v>
      </c>
      <c r="J1149" s="129">
        <v>7.6</v>
      </c>
      <c r="K1149" s="129">
        <f t="shared" si="240"/>
        <v>12</v>
      </c>
      <c r="L1149" s="130">
        <f t="shared" si="241"/>
        <v>1</v>
      </c>
      <c r="M1149" s="129">
        <v>2</v>
      </c>
      <c r="N1149" s="129">
        <v>4</v>
      </c>
      <c r="O1149" s="124"/>
      <c r="P1149" s="130">
        <f t="shared" si="242"/>
        <v>1</v>
      </c>
      <c r="Q1149" s="131">
        <f t="shared" si="243"/>
        <v>0.66666666666666663</v>
      </c>
    </row>
    <row r="1150" spans="1:17" ht="17.25" thickBot="1">
      <c r="A1150" s="437"/>
      <c r="B1150" s="133" t="s">
        <v>297</v>
      </c>
      <c r="C1150" s="134"/>
      <c r="D1150" s="135" t="str">
        <f t="shared" si="239"/>
        <v>Pieza de 2inX4inX1_Pies</v>
      </c>
      <c r="E1150" s="136" t="s">
        <v>137</v>
      </c>
      <c r="F1150" s="137">
        <v>1</v>
      </c>
      <c r="G1150" s="133"/>
      <c r="H1150" s="138">
        <v>1.5</v>
      </c>
      <c r="I1150" s="138">
        <v>3.5</v>
      </c>
      <c r="J1150" s="138">
        <v>2.7</v>
      </c>
      <c r="K1150" s="138">
        <f t="shared" si="240"/>
        <v>12</v>
      </c>
      <c r="L1150" s="139">
        <f t="shared" si="241"/>
        <v>1</v>
      </c>
      <c r="M1150" s="138">
        <v>2</v>
      </c>
      <c r="N1150" s="138">
        <v>4</v>
      </c>
      <c r="O1150" s="133"/>
      <c r="P1150" s="139">
        <f t="shared" si="242"/>
        <v>1</v>
      </c>
      <c r="Q1150" s="140">
        <f t="shared" si="243"/>
        <v>0.66666666666666663</v>
      </c>
    </row>
    <row r="1151" spans="1:17" ht="16.5" thickBot="1">
      <c r="A1151" s="444" t="s">
        <v>661</v>
      </c>
      <c r="B1151" s="445"/>
      <c r="C1151" s="445"/>
      <c r="D1151" s="445"/>
      <c r="E1151" s="445"/>
      <c r="F1151" s="446"/>
      <c r="G1151" s="447"/>
      <c r="H1151" s="448"/>
      <c r="I1151" s="448"/>
      <c r="J1151" s="448"/>
      <c r="K1151" s="448"/>
      <c r="L1151" s="449"/>
      <c r="M1151" s="448"/>
      <c r="N1151" s="448"/>
      <c r="O1151" s="448"/>
      <c r="P1151" s="448"/>
      <c r="Q1151" s="115">
        <f>+SUM(Q1152:Q1161)</f>
        <v>491.5</v>
      </c>
    </row>
    <row r="1152" spans="1:17" ht="16.5">
      <c r="A1152" s="450">
        <v>1</v>
      </c>
      <c r="B1152" s="116" t="s">
        <v>377</v>
      </c>
      <c r="C1152" s="117"/>
      <c r="D1152" s="118" t="str">
        <f t="shared" ref="D1152:D1161" si="244">+IF(_xlfn.NUMBERVALUE(O1152)=0,CONCATENATE("Pieza de ",M1152,"inX",N1152,"inX",P1152,"_Pies"),CONCATENATE("Rollizo de ",O1152,"''ØX",P1152,"_Pies"))</f>
        <v>Pieza de 1inX6inX3_Pies</v>
      </c>
      <c r="E1152" s="119" t="s">
        <v>309</v>
      </c>
      <c r="F1152" s="120">
        <v>63</v>
      </c>
      <c r="G1152" s="116"/>
      <c r="H1152" s="121">
        <v>0.75</v>
      </c>
      <c r="I1152" s="121">
        <v>5.5</v>
      </c>
      <c r="J1152" s="121">
        <v>32</v>
      </c>
      <c r="K1152" s="121">
        <f t="shared" ref="K1152:K1161" si="245">+L1152*12</f>
        <v>36</v>
      </c>
      <c r="L1152" s="122">
        <f t="shared" ref="L1152:L1161" si="246">ROUNDUP(J1152/12,0)</f>
        <v>3</v>
      </c>
      <c r="M1152" s="121">
        <v>1</v>
      </c>
      <c r="N1152" s="121">
        <v>6</v>
      </c>
      <c r="O1152" s="116"/>
      <c r="P1152" s="122">
        <f t="shared" ref="P1152:P1161" si="247">+L1152</f>
        <v>3</v>
      </c>
      <c r="Q1152" s="123">
        <f t="shared" ref="Q1152:Q1161" si="248">F1152*M1152*N1152*P1152/12</f>
        <v>94.5</v>
      </c>
    </row>
    <row r="1153" spans="1:17" ht="16.5">
      <c r="A1153" s="451"/>
      <c r="B1153" s="124" t="s">
        <v>378</v>
      </c>
      <c r="C1153" s="125"/>
      <c r="D1153" s="126" t="str">
        <f t="shared" si="244"/>
        <v>Pieza de 1inX6inX3_Pies</v>
      </c>
      <c r="E1153" s="127" t="s">
        <v>309</v>
      </c>
      <c r="F1153" s="128">
        <v>22</v>
      </c>
      <c r="G1153" s="124"/>
      <c r="H1153" s="129">
        <v>0.75</v>
      </c>
      <c r="I1153" s="129">
        <v>5.5</v>
      </c>
      <c r="J1153" s="129">
        <v>32</v>
      </c>
      <c r="K1153" s="129">
        <f t="shared" si="245"/>
        <v>36</v>
      </c>
      <c r="L1153" s="130">
        <f t="shared" si="246"/>
        <v>3</v>
      </c>
      <c r="M1153" s="129">
        <v>1</v>
      </c>
      <c r="N1153" s="129">
        <v>6</v>
      </c>
      <c r="O1153" s="124"/>
      <c r="P1153" s="130">
        <f t="shared" si="247"/>
        <v>3</v>
      </c>
      <c r="Q1153" s="131">
        <f t="shared" si="248"/>
        <v>33</v>
      </c>
    </row>
    <row r="1154" spans="1:17" ht="17.25" thickBot="1">
      <c r="A1154" s="452"/>
      <c r="B1154" s="133" t="s">
        <v>662</v>
      </c>
      <c r="C1154" s="134"/>
      <c r="D1154" s="135" t="str">
        <f t="shared" si="244"/>
        <v>Pieza de 1inX3inX8_Pies</v>
      </c>
      <c r="E1154" s="136" t="s">
        <v>309</v>
      </c>
      <c r="F1154" s="137">
        <v>2</v>
      </c>
      <c r="G1154" s="133"/>
      <c r="H1154" s="138">
        <v>0.75</v>
      </c>
      <c r="I1154" s="138">
        <v>2.5</v>
      </c>
      <c r="J1154" s="138">
        <v>94.49</v>
      </c>
      <c r="K1154" s="138">
        <f t="shared" si="245"/>
        <v>96</v>
      </c>
      <c r="L1154" s="139">
        <f t="shared" si="246"/>
        <v>8</v>
      </c>
      <c r="M1154" s="138">
        <v>1</v>
      </c>
      <c r="N1154" s="138">
        <v>3</v>
      </c>
      <c r="O1154" s="133"/>
      <c r="P1154" s="139">
        <f t="shared" si="247"/>
        <v>8</v>
      </c>
      <c r="Q1154" s="140">
        <f t="shared" si="248"/>
        <v>4</v>
      </c>
    </row>
    <row r="1155" spans="1:17" ht="16.5">
      <c r="A1155" s="450">
        <v>2</v>
      </c>
      <c r="B1155" s="116" t="s">
        <v>377</v>
      </c>
      <c r="C1155" s="117"/>
      <c r="D1155" s="118" t="str">
        <f t="shared" si="244"/>
        <v>Pieza de 1inX6inX3_Pies</v>
      </c>
      <c r="E1155" s="119" t="s">
        <v>309</v>
      </c>
      <c r="F1155" s="120">
        <v>84</v>
      </c>
      <c r="G1155" s="116"/>
      <c r="H1155" s="121">
        <v>0.75</v>
      </c>
      <c r="I1155" s="121">
        <v>5.5</v>
      </c>
      <c r="J1155" s="121">
        <v>32</v>
      </c>
      <c r="K1155" s="121">
        <f t="shared" si="245"/>
        <v>36</v>
      </c>
      <c r="L1155" s="122">
        <f t="shared" si="246"/>
        <v>3</v>
      </c>
      <c r="M1155" s="121">
        <v>1</v>
      </c>
      <c r="N1155" s="121">
        <v>6</v>
      </c>
      <c r="O1155" s="116"/>
      <c r="P1155" s="122">
        <f t="shared" si="247"/>
        <v>3</v>
      </c>
      <c r="Q1155" s="123">
        <f t="shared" si="248"/>
        <v>126</v>
      </c>
    </row>
    <row r="1156" spans="1:17" ht="17.25" thickBot="1">
      <c r="A1156" s="452"/>
      <c r="B1156" s="133" t="s">
        <v>662</v>
      </c>
      <c r="C1156" s="134"/>
      <c r="D1156" s="135" t="str">
        <f t="shared" si="244"/>
        <v>Pieza de 1inX3inX8_Pies</v>
      </c>
      <c r="E1156" s="136" t="s">
        <v>309</v>
      </c>
      <c r="F1156" s="137">
        <v>2</v>
      </c>
      <c r="G1156" s="133"/>
      <c r="H1156" s="138">
        <v>0.75</v>
      </c>
      <c r="I1156" s="138">
        <v>2.5</v>
      </c>
      <c r="J1156" s="138">
        <v>94.49</v>
      </c>
      <c r="K1156" s="138">
        <f t="shared" si="245"/>
        <v>96</v>
      </c>
      <c r="L1156" s="139">
        <f t="shared" si="246"/>
        <v>8</v>
      </c>
      <c r="M1156" s="138">
        <v>1</v>
      </c>
      <c r="N1156" s="138">
        <v>3</v>
      </c>
      <c r="O1156" s="133"/>
      <c r="P1156" s="139">
        <f t="shared" si="247"/>
        <v>8</v>
      </c>
      <c r="Q1156" s="140">
        <f t="shared" si="248"/>
        <v>4</v>
      </c>
    </row>
    <row r="1157" spans="1:17" ht="16.5">
      <c r="A1157" s="450" t="s">
        <v>33</v>
      </c>
      <c r="B1157" s="116" t="s">
        <v>377</v>
      </c>
      <c r="C1157" s="117"/>
      <c r="D1157" s="118" t="str">
        <f t="shared" si="244"/>
        <v>Pieza de 1inX6inX3_Pies</v>
      </c>
      <c r="E1157" s="119" t="s">
        <v>309</v>
      </c>
      <c r="F1157" s="120">
        <v>84</v>
      </c>
      <c r="G1157" s="116"/>
      <c r="H1157" s="121">
        <v>0.75</v>
      </c>
      <c r="I1157" s="121">
        <v>5.5</v>
      </c>
      <c r="J1157" s="121">
        <v>32</v>
      </c>
      <c r="K1157" s="121">
        <f t="shared" si="245"/>
        <v>36</v>
      </c>
      <c r="L1157" s="122">
        <f t="shared" si="246"/>
        <v>3</v>
      </c>
      <c r="M1157" s="121">
        <v>1</v>
      </c>
      <c r="N1157" s="121">
        <v>6</v>
      </c>
      <c r="O1157" s="116"/>
      <c r="P1157" s="122">
        <f t="shared" si="247"/>
        <v>3</v>
      </c>
      <c r="Q1157" s="123">
        <f t="shared" si="248"/>
        <v>126</v>
      </c>
    </row>
    <row r="1158" spans="1:17" ht="17.25" thickBot="1">
      <c r="A1158" s="465"/>
      <c r="B1158" s="151" t="s">
        <v>662</v>
      </c>
      <c r="C1158" s="152"/>
      <c r="D1158" s="153" t="str">
        <f t="shared" si="244"/>
        <v>Pieza de 1inX3inX8_Pies</v>
      </c>
      <c r="E1158" s="154" t="s">
        <v>309</v>
      </c>
      <c r="F1158" s="155">
        <v>2</v>
      </c>
      <c r="G1158" s="151"/>
      <c r="H1158" s="156">
        <v>0.75</v>
      </c>
      <c r="I1158" s="156">
        <v>2.5</v>
      </c>
      <c r="J1158" s="156">
        <v>94.49</v>
      </c>
      <c r="K1158" s="156">
        <f t="shared" si="245"/>
        <v>96</v>
      </c>
      <c r="L1158" s="157">
        <f t="shared" si="246"/>
        <v>8</v>
      </c>
      <c r="M1158" s="156">
        <v>1</v>
      </c>
      <c r="N1158" s="156">
        <v>3</v>
      </c>
      <c r="O1158" s="151"/>
      <c r="P1158" s="157">
        <f t="shared" si="247"/>
        <v>8</v>
      </c>
      <c r="Q1158" s="158">
        <f t="shared" si="248"/>
        <v>4</v>
      </c>
    </row>
    <row r="1159" spans="1:17" ht="16.5">
      <c r="A1159" s="450" t="s">
        <v>34</v>
      </c>
      <c r="B1159" s="116" t="s">
        <v>377</v>
      </c>
      <c r="C1159" s="117"/>
      <c r="D1159" s="118" t="str">
        <f t="shared" si="244"/>
        <v>Pieza de 1inX6inX3_Pies</v>
      </c>
      <c r="E1159" s="119" t="s">
        <v>309</v>
      </c>
      <c r="F1159" s="120">
        <v>42</v>
      </c>
      <c r="G1159" s="116"/>
      <c r="H1159" s="121">
        <v>0.75</v>
      </c>
      <c r="I1159" s="121">
        <v>5.5</v>
      </c>
      <c r="J1159" s="121">
        <v>32</v>
      </c>
      <c r="K1159" s="121">
        <f t="shared" si="245"/>
        <v>36</v>
      </c>
      <c r="L1159" s="122">
        <f t="shared" si="246"/>
        <v>3</v>
      </c>
      <c r="M1159" s="121">
        <v>1</v>
      </c>
      <c r="N1159" s="121">
        <v>6</v>
      </c>
      <c r="O1159" s="116"/>
      <c r="P1159" s="122">
        <f t="shared" si="247"/>
        <v>3</v>
      </c>
      <c r="Q1159" s="123">
        <f t="shared" si="248"/>
        <v>63</v>
      </c>
    </row>
    <row r="1160" spans="1:17" ht="16.5">
      <c r="A1160" s="451"/>
      <c r="B1160" s="124" t="s">
        <v>378</v>
      </c>
      <c r="C1160" s="125"/>
      <c r="D1160" s="126" t="str">
        <f t="shared" si="244"/>
        <v>Pieza de 1inX6inX3_Pies</v>
      </c>
      <c r="E1160" s="127" t="s">
        <v>309</v>
      </c>
      <c r="F1160" s="128">
        <v>22</v>
      </c>
      <c r="G1160" s="124"/>
      <c r="H1160" s="129">
        <v>0.75</v>
      </c>
      <c r="I1160" s="129">
        <v>5.5</v>
      </c>
      <c r="J1160" s="129">
        <v>32</v>
      </c>
      <c r="K1160" s="129">
        <f t="shared" si="245"/>
        <v>36</v>
      </c>
      <c r="L1160" s="130">
        <f t="shared" si="246"/>
        <v>3</v>
      </c>
      <c r="M1160" s="129">
        <v>1</v>
      </c>
      <c r="N1160" s="129">
        <v>6</v>
      </c>
      <c r="O1160" s="124"/>
      <c r="P1160" s="130">
        <f t="shared" si="247"/>
        <v>3</v>
      </c>
      <c r="Q1160" s="131">
        <f t="shared" si="248"/>
        <v>33</v>
      </c>
    </row>
    <row r="1161" spans="1:17" ht="17.25" thickBot="1">
      <c r="A1161" s="452"/>
      <c r="B1161" s="133" t="s">
        <v>662</v>
      </c>
      <c r="C1161" s="134"/>
      <c r="D1161" s="135" t="str">
        <f t="shared" si="244"/>
        <v>Pieza de 1inX3inX8_Pies</v>
      </c>
      <c r="E1161" s="136" t="s">
        <v>309</v>
      </c>
      <c r="F1161" s="137">
        <v>2</v>
      </c>
      <c r="G1161" s="133"/>
      <c r="H1161" s="138">
        <v>0.75</v>
      </c>
      <c r="I1161" s="138">
        <v>2.5</v>
      </c>
      <c r="J1161" s="138">
        <v>94.49</v>
      </c>
      <c r="K1161" s="138">
        <f t="shared" si="245"/>
        <v>96</v>
      </c>
      <c r="L1161" s="139">
        <f t="shared" si="246"/>
        <v>8</v>
      </c>
      <c r="M1161" s="138">
        <v>1</v>
      </c>
      <c r="N1161" s="138">
        <v>3</v>
      </c>
      <c r="O1161" s="133"/>
      <c r="P1161" s="139">
        <f t="shared" si="247"/>
        <v>8</v>
      </c>
      <c r="Q1161" s="140">
        <f t="shared" si="248"/>
        <v>4</v>
      </c>
    </row>
    <row r="1162" spans="1:17" ht="16.5" thickBot="1">
      <c r="A1162" s="438" t="s">
        <v>142</v>
      </c>
      <c r="B1162" s="439"/>
      <c r="C1162" s="439"/>
      <c r="D1162" s="439"/>
      <c r="E1162" s="439"/>
      <c r="F1162" s="440"/>
      <c r="G1162" s="441"/>
      <c r="H1162" s="442"/>
      <c r="I1162" s="442"/>
      <c r="J1162" s="442"/>
      <c r="K1162" s="442"/>
      <c r="L1162" s="443"/>
      <c r="M1162" s="441"/>
      <c r="N1162" s="442"/>
      <c r="O1162" s="442"/>
      <c r="P1162" s="443"/>
      <c r="Q1162" s="141">
        <f>+SUM(Q1163)</f>
        <v>120</v>
      </c>
    </row>
    <row r="1163" spans="1:17" ht="17.25" thickBot="1">
      <c r="A1163" s="142"/>
      <c r="B1163" s="142" t="s">
        <v>307</v>
      </c>
      <c r="C1163" s="143"/>
      <c r="D1163" s="144" t="str">
        <f>+IF(_xlfn.NUMBERVALUE(O1163)=0,CONCATENATE("Pieza de ",M1163,"inX",N1163,"inX",P1163,"_Pies"),CONCATENATE("Rollizo de ",O1163,"''ØX",P1163,"_Pies"))</f>
        <v>Pieza de 2inX6inX15_Pies</v>
      </c>
      <c r="E1163" s="145" t="s">
        <v>137</v>
      </c>
      <c r="F1163" s="146">
        <v>8</v>
      </c>
      <c r="G1163" s="142"/>
      <c r="H1163" s="147">
        <v>1.5</v>
      </c>
      <c r="I1163" s="147">
        <v>5.5</v>
      </c>
      <c r="J1163" s="147">
        <v>171.25</v>
      </c>
      <c r="K1163" s="147">
        <f>+L1163*12</f>
        <v>180</v>
      </c>
      <c r="L1163" s="148">
        <f>ROUNDUP(J1163/12,0)</f>
        <v>15</v>
      </c>
      <c r="M1163" s="147">
        <v>2</v>
      </c>
      <c r="N1163" s="147">
        <v>6</v>
      </c>
      <c r="O1163" s="142"/>
      <c r="P1163" s="148">
        <f>+L1163</f>
        <v>15</v>
      </c>
      <c r="Q1163" s="149">
        <f>F1163*M1163*N1163*P1163/12</f>
        <v>120</v>
      </c>
    </row>
    <row r="1164" spans="1:17" ht="16.5" thickBot="1">
      <c r="A1164" s="444" t="s">
        <v>145</v>
      </c>
      <c r="B1164" s="445"/>
      <c r="C1164" s="445"/>
      <c r="D1164" s="445"/>
      <c r="E1164" s="445"/>
      <c r="F1164" s="446"/>
      <c r="G1164" s="447"/>
      <c r="H1164" s="448"/>
      <c r="I1164" s="448"/>
      <c r="J1164" s="448"/>
      <c r="K1164" s="448"/>
      <c r="L1164" s="449"/>
      <c r="M1164" s="447"/>
      <c r="N1164" s="448"/>
      <c r="O1164" s="448"/>
      <c r="P1164" s="449"/>
      <c r="Q1164" s="115">
        <f>+SUM(Q1165:Q1166)</f>
        <v>393.75</v>
      </c>
    </row>
    <row r="1165" spans="1:17" ht="16.5">
      <c r="A1165" s="453"/>
      <c r="B1165" s="116" t="s">
        <v>308</v>
      </c>
      <c r="C1165" s="117"/>
      <c r="D1165" s="118" t="str">
        <f>+IF(_xlfn.NUMBERVALUE(O1165)=0,CONCATENATE("Pieza de ",M1165,"inX",N1165,"inX",P1165,"_Pies"),CONCATENATE("Rollizo de ",O1165,"''ØX",P1165,"_Pies"))</f>
        <v>Pieza de 1,25inX3,5inX5_Pies</v>
      </c>
      <c r="E1165" s="119" t="s">
        <v>309</v>
      </c>
      <c r="F1165" s="120">
        <v>120</v>
      </c>
      <c r="G1165" s="116"/>
      <c r="H1165" s="121">
        <v>1</v>
      </c>
      <c r="I1165" s="121">
        <v>3</v>
      </c>
      <c r="J1165" s="121">
        <v>53.67</v>
      </c>
      <c r="K1165" s="121">
        <f>+L1165*12</f>
        <v>60</v>
      </c>
      <c r="L1165" s="122">
        <f>ROUNDUP(J1165/12,0)</f>
        <v>5</v>
      </c>
      <c r="M1165" s="121">
        <v>1.25</v>
      </c>
      <c r="N1165" s="121">
        <v>3.5</v>
      </c>
      <c r="O1165" s="116"/>
      <c r="P1165" s="122">
        <f>+L1165</f>
        <v>5</v>
      </c>
      <c r="Q1165" s="123">
        <f>F1165*M1165*N1165*P1165/12</f>
        <v>218.75</v>
      </c>
    </row>
    <row r="1166" spans="1:17" ht="17.25" thickBot="1">
      <c r="A1166" s="454"/>
      <c r="B1166" s="133" t="s">
        <v>310</v>
      </c>
      <c r="C1166" s="134"/>
      <c r="D1166" s="135" t="str">
        <f>+IF(_xlfn.NUMBERVALUE(O1166)=0,CONCATENATE("Pieza de ",M1166,"inX",N1166,"inX",P1166,"_Pies"),CONCATENATE("Rollizo de ",O1166,"''ØX",P1166,"_Pies"))</f>
        <v>Pieza de 1,25inX3,5inX8_Pies</v>
      </c>
      <c r="E1166" s="136" t="s">
        <v>309</v>
      </c>
      <c r="F1166" s="137">
        <v>60</v>
      </c>
      <c r="G1166" s="133"/>
      <c r="H1166" s="138">
        <v>1</v>
      </c>
      <c r="I1166" s="138">
        <v>3</v>
      </c>
      <c r="J1166" s="138">
        <v>96</v>
      </c>
      <c r="K1166" s="138">
        <f>+L1166*12</f>
        <v>96</v>
      </c>
      <c r="L1166" s="139">
        <f>ROUNDUP(J1166/12,0)</f>
        <v>8</v>
      </c>
      <c r="M1166" s="138">
        <v>1.25</v>
      </c>
      <c r="N1166" s="138">
        <v>3.5</v>
      </c>
      <c r="O1166" s="133"/>
      <c r="P1166" s="139">
        <f>+L1166</f>
        <v>8</v>
      </c>
      <c r="Q1166" s="140">
        <f>F1166*M1166*N1166*P1166/12</f>
        <v>175</v>
      </c>
    </row>
    <row r="1167" spans="1:17" ht="16.5" thickBot="1">
      <c r="A1167" s="438" t="s">
        <v>7</v>
      </c>
      <c r="B1167" s="439"/>
      <c r="C1167" s="439"/>
      <c r="D1167" s="439"/>
      <c r="E1167" s="439"/>
      <c r="F1167" s="440"/>
      <c r="G1167" s="441"/>
      <c r="H1167" s="442"/>
      <c r="I1167" s="442"/>
      <c r="J1167" s="442"/>
      <c r="K1167" s="442"/>
      <c r="L1167" s="443"/>
      <c r="M1167" s="441"/>
      <c r="N1167" s="442"/>
      <c r="O1167" s="442"/>
      <c r="P1167" s="443"/>
      <c r="Q1167" s="141">
        <f>+SUM(Q1168:Q1171)</f>
        <v>190</v>
      </c>
    </row>
    <row r="1168" spans="1:17" ht="16.5">
      <c r="A1168" s="453"/>
      <c r="B1168" s="116" t="s">
        <v>311</v>
      </c>
      <c r="C1168" s="117"/>
      <c r="D1168" s="118" t="str">
        <f>+IF(_xlfn.NUMBERVALUE(O1168)=0,CONCATENATE("Pieza de ",M1168,"inX",N1168,"inX",P1168,"_Pies"),CONCATENATE("Rollizo de ",O1168,"''ØX",P1168,"_Pies"))</f>
        <v>Pieza de 2inX6inX10_Pies</v>
      </c>
      <c r="E1168" s="119" t="s">
        <v>137</v>
      </c>
      <c r="F1168" s="120">
        <v>3</v>
      </c>
      <c r="G1168" s="116"/>
      <c r="H1168" s="121">
        <v>1.5</v>
      </c>
      <c r="I1168" s="121">
        <v>5.5</v>
      </c>
      <c r="J1168" s="121">
        <v>118.11</v>
      </c>
      <c r="K1168" s="121">
        <f>+L1168*12</f>
        <v>120</v>
      </c>
      <c r="L1168" s="122">
        <f>ROUNDUP(J1168/12,0)</f>
        <v>10</v>
      </c>
      <c r="M1168" s="121">
        <v>2</v>
      </c>
      <c r="N1168" s="121">
        <v>6</v>
      </c>
      <c r="O1168" s="116"/>
      <c r="P1168" s="122">
        <f>+L1168</f>
        <v>10</v>
      </c>
      <c r="Q1168" s="123">
        <f>F1168*M1168*N1168*P1168/12</f>
        <v>30</v>
      </c>
    </row>
    <row r="1169" spans="1:17" ht="16.5">
      <c r="A1169" s="455"/>
      <c r="B1169" s="124" t="s">
        <v>312</v>
      </c>
      <c r="C1169" s="125"/>
      <c r="D1169" s="126" t="str">
        <f>+IF(_xlfn.NUMBERVALUE(O1169)=0,CONCATENATE("Pieza de ",M1169,"inX",N1169,"inX",P1169,"_Pies"),CONCATENATE("Rollizo de ",O1169,"''ØX",P1169,"_Pies"))</f>
        <v>Pieza de 2inX6inX8_Pies</v>
      </c>
      <c r="E1169" s="127" t="s">
        <v>137</v>
      </c>
      <c r="F1169" s="128">
        <v>6</v>
      </c>
      <c r="G1169" s="124"/>
      <c r="H1169" s="129">
        <v>1.5</v>
      </c>
      <c r="I1169" s="129">
        <v>5.5</v>
      </c>
      <c r="J1169" s="129">
        <v>84.65</v>
      </c>
      <c r="K1169" s="129">
        <f>+L1169*12</f>
        <v>96</v>
      </c>
      <c r="L1169" s="130">
        <f>ROUNDUP(J1169/12,0)</f>
        <v>8</v>
      </c>
      <c r="M1169" s="129">
        <v>2</v>
      </c>
      <c r="N1169" s="129">
        <v>6</v>
      </c>
      <c r="O1169" s="124"/>
      <c r="P1169" s="130">
        <f>+L1169</f>
        <v>8</v>
      </c>
      <c r="Q1169" s="131">
        <f>F1169*M1169*N1169*P1169/12</f>
        <v>48</v>
      </c>
    </row>
    <row r="1170" spans="1:17" ht="16.5">
      <c r="A1170" s="455"/>
      <c r="B1170" s="124" t="s">
        <v>313</v>
      </c>
      <c r="C1170" s="125"/>
      <c r="D1170" s="126" t="str">
        <f>+IF(_xlfn.NUMBERVALUE(O1170)=0,CONCATENATE("Pieza de ",M1170,"inX",N1170,"inX",P1170,"_Pies"),CONCATENATE("Rollizo de ",O1170,"''ØX",P1170,"_Pies"))</f>
        <v>Pieza de 2inX6inX3_Pies</v>
      </c>
      <c r="E1170" s="127" t="s">
        <v>137</v>
      </c>
      <c r="F1170" s="128">
        <v>16</v>
      </c>
      <c r="G1170" s="124"/>
      <c r="H1170" s="129">
        <v>1.5</v>
      </c>
      <c r="I1170" s="129">
        <v>5.5</v>
      </c>
      <c r="J1170" s="129">
        <v>29.53</v>
      </c>
      <c r="K1170" s="129">
        <f>+L1170*12</f>
        <v>36</v>
      </c>
      <c r="L1170" s="130">
        <f>ROUNDUP(J1170/12,0)</f>
        <v>3</v>
      </c>
      <c r="M1170" s="129">
        <v>2</v>
      </c>
      <c r="N1170" s="129">
        <v>6</v>
      </c>
      <c r="O1170" s="124"/>
      <c r="P1170" s="130">
        <f>+L1170</f>
        <v>3</v>
      </c>
      <c r="Q1170" s="131">
        <f>F1170*M1170*N1170*P1170/12</f>
        <v>48</v>
      </c>
    </row>
    <row r="1171" spans="1:17" ht="17.25" thickBot="1">
      <c r="A1171" s="454"/>
      <c r="B1171" s="133" t="s">
        <v>314</v>
      </c>
      <c r="C1171" s="134"/>
      <c r="D1171" s="135" t="str">
        <f>+IF(_xlfn.NUMBERVALUE(O1171)=0,CONCATENATE("Pieza de ",M1171,"inX",N1171,"inX",P1171,"_Pies"),CONCATENATE("Rollizo de ",O1171,"''ØX",P1171,"_Pies"))</f>
        <v>Pieza de 2inX6inX8_Pies</v>
      </c>
      <c r="E1171" s="136" t="s">
        <v>137</v>
      </c>
      <c r="F1171" s="137">
        <v>8</v>
      </c>
      <c r="G1171" s="133"/>
      <c r="H1171" s="138">
        <v>1.5</v>
      </c>
      <c r="I1171" s="138">
        <v>5.5</v>
      </c>
      <c r="J1171" s="138">
        <v>84.65</v>
      </c>
      <c r="K1171" s="138">
        <f>+L1171*12</f>
        <v>96</v>
      </c>
      <c r="L1171" s="139">
        <f>ROUNDUP(J1171/12,0)</f>
        <v>8</v>
      </c>
      <c r="M1171" s="138">
        <v>2</v>
      </c>
      <c r="N1171" s="138">
        <v>6</v>
      </c>
      <c r="O1171" s="133"/>
      <c r="P1171" s="139">
        <f>+L1171</f>
        <v>8</v>
      </c>
      <c r="Q1171" s="140">
        <f>F1171*M1171*N1171*P1171/12</f>
        <v>64</v>
      </c>
    </row>
    <row r="1172" spans="1:17" ht="16.5" thickBot="1">
      <c r="A1172" s="438" t="s">
        <v>9</v>
      </c>
      <c r="B1172" s="439"/>
      <c r="C1172" s="439"/>
      <c r="D1172" s="439"/>
      <c r="E1172" s="439"/>
      <c r="F1172" s="440"/>
      <c r="G1172" s="441"/>
      <c r="H1172" s="442"/>
      <c r="I1172" s="442"/>
      <c r="J1172" s="442"/>
      <c r="K1172" s="442"/>
      <c r="L1172" s="443"/>
      <c r="M1172" s="441"/>
      <c r="N1172" s="442"/>
      <c r="O1172" s="442"/>
      <c r="P1172" s="443"/>
      <c r="Q1172" s="141">
        <f>+SUM(Q1173:Q1176)</f>
        <v>42.333333333333336</v>
      </c>
    </row>
    <row r="1173" spans="1:17" ht="16.5">
      <c r="A1173" s="435" t="s">
        <v>315</v>
      </c>
      <c r="B1173" s="116" t="s">
        <v>316</v>
      </c>
      <c r="C1173" s="117"/>
      <c r="D1173" s="118" t="str">
        <f t="shared" ref="D1173:D1184" si="249">+IF(_xlfn.NUMBERVALUE(O1173)=0,CONCATENATE("Pieza de ",M1173,"inX",N1173,"inX",P1173,"_Pies"),CONCATENATE("Rollizo de ",O1173,"''ØX",P1173,"_Pies"))</f>
        <v>Pieza de 1inX3,5inX6_Pies</v>
      </c>
      <c r="E1173" s="119" t="s">
        <v>317</v>
      </c>
      <c r="F1173" s="120">
        <v>16</v>
      </c>
      <c r="G1173" s="116"/>
      <c r="H1173" s="121">
        <v>0.75</v>
      </c>
      <c r="I1173" s="121">
        <v>3</v>
      </c>
      <c r="J1173" s="121">
        <v>60.44</v>
      </c>
      <c r="K1173" s="121">
        <f t="shared" ref="K1173:K1184" si="250">+L1173*12</f>
        <v>72</v>
      </c>
      <c r="L1173" s="122">
        <f t="shared" ref="L1173:L1184" si="251">ROUNDUP(J1173/12,0)</f>
        <v>6</v>
      </c>
      <c r="M1173" s="121">
        <v>1</v>
      </c>
      <c r="N1173" s="121">
        <v>3.5</v>
      </c>
      <c r="O1173" s="116"/>
      <c r="P1173" s="122">
        <f t="shared" ref="P1173:P1184" si="252">+L1173</f>
        <v>6</v>
      </c>
      <c r="Q1173" s="123">
        <f t="shared" ref="Q1173:Q1184" si="253">F1173*M1173*N1173*P1173/12</f>
        <v>28</v>
      </c>
    </row>
    <row r="1174" spans="1:17" ht="16.5">
      <c r="A1174" s="436"/>
      <c r="B1174" s="124" t="s">
        <v>318</v>
      </c>
      <c r="C1174" s="125"/>
      <c r="D1174" s="126" t="str">
        <f t="shared" si="249"/>
        <v>Pieza de 1,25inX4inX6_Pies</v>
      </c>
      <c r="E1174" s="127" t="s">
        <v>317</v>
      </c>
      <c r="F1174" s="128">
        <v>2</v>
      </c>
      <c r="G1174" s="124"/>
      <c r="H1174" s="129">
        <v>1</v>
      </c>
      <c r="I1174" s="129">
        <v>3.5</v>
      </c>
      <c r="J1174" s="129">
        <v>62.43</v>
      </c>
      <c r="K1174" s="129">
        <f t="shared" si="250"/>
        <v>72</v>
      </c>
      <c r="L1174" s="130">
        <f t="shared" si="251"/>
        <v>6</v>
      </c>
      <c r="M1174" s="129">
        <v>1.25</v>
      </c>
      <c r="N1174" s="129">
        <v>4</v>
      </c>
      <c r="O1174" s="124"/>
      <c r="P1174" s="130">
        <f t="shared" si="252"/>
        <v>6</v>
      </c>
      <c r="Q1174" s="131">
        <f t="shared" si="253"/>
        <v>5</v>
      </c>
    </row>
    <row r="1175" spans="1:17" ht="16.5">
      <c r="A1175" s="436"/>
      <c r="B1175" s="124" t="s">
        <v>319</v>
      </c>
      <c r="C1175" s="125"/>
      <c r="D1175" s="126" t="str">
        <f t="shared" si="249"/>
        <v>Pieza de 1,25inX4inX4_Pies</v>
      </c>
      <c r="E1175" s="127" t="s">
        <v>317</v>
      </c>
      <c r="F1175" s="128">
        <v>2</v>
      </c>
      <c r="G1175" s="124"/>
      <c r="H1175" s="129">
        <v>1</v>
      </c>
      <c r="I1175" s="129">
        <v>3.5</v>
      </c>
      <c r="J1175" s="129">
        <v>44.06</v>
      </c>
      <c r="K1175" s="129">
        <f t="shared" si="250"/>
        <v>48</v>
      </c>
      <c r="L1175" s="130">
        <f t="shared" si="251"/>
        <v>4</v>
      </c>
      <c r="M1175" s="129">
        <v>1.25</v>
      </c>
      <c r="N1175" s="129">
        <v>4</v>
      </c>
      <c r="O1175" s="124"/>
      <c r="P1175" s="130">
        <f t="shared" si="252"/>
        <v>4</v>
      </c>
      <c r="Q1175" s="131">
        <f t="shared" si="253"/>
        <v>3.3333333333333335</v>
      </c>
    </row>
    <row r="1176" spans="1:17" ht="17.25" thickBot="1">
      <c r="A1176" s="437"/>
      <c r="B1176" s="133" t="s">
        <v>320</v>
      </c>
      <c r="C1176" s="134"/>
      <c r="D1176" s="135" t="str">
        <f t="shared" si="249"/>
        <v>Pieza de 2inX6inX6_Pies</v>
      </c>
      <c r="E1176" s="136" t="s">
        <v>317</v>
      </c>
      <c r="F1176" s="137">
        <v>1</v>
      </c>
      <c r="G1176" s="133"/>
      <c r="H1176" s="138">
        <v>1.5</v>
      </c>
      <c r="I1176" s="138">
        <v>5.5</v>
      </c>
      <c r="J1176" s="138">
        <v>62.43</v>
      </c>
      <c r="K1176" s="138">
        <f t="shared" si="250"/>
        <v>72</v>
      </c>
      <c r="L1176" s="139">
        <f t="shared" si="251"/>
        <v>6</v>
      </c>
      <c r="M1176" s="138">
        <v>2</v>
      </c>
      <c r="N1176" s="138">
        <v>6</v>
      </c>
      <c r="O1176" s="133"/>
      <c r="P1176" s="139">
        <f t="shared" si="252"/>
        <v>6</v>
      </c>
      <c r="Q1176" s="140">
        <f t="shared" si="253"/>
        <v>6</v>
      </c>
    </row>
    <row r="1177" spans="1:17" ht="16.5">
      <c r="A1177" s="435" t="s">
        <v>321</v>
      </c>
      <c r="B1177" s="116" t="s">
        <v>316</v>
      </c>
      <c r="C1177" s="117"/>
      <c r="D1177" s="118" t="str">
        <f t="shared" si="249"/>
        <v>Pieza de 1inX3,5inX3_Pies</v>
      </c>
      <c r="E1177" s="119" t="s">
        <v>317</v>
      </c>
      <c r="F1177" s="120">
        <v>16</v>
      </c>
      <c r="G1177" s="116"/>
      <c r="H1177" s="121">
        <v>0.75</v>
      </c>
      <c r="I1177" s="121">
        <v>3</v>
      </c>
      <c r="J1177" s="121">
        <v>28.44</v>
      </c>
      <c r="K1177" s="121">
        <f t="shared" si="250"/>
        <v>36</v>
      </c>
      <c r="L1177" s="122">
        <f t="shared" si="251"/>
        <v>3</v>
      </c>
      <c r="M1177" s="121">
        <v>1</v>
      </c>
      <c r="N1177" s="121">
        <v>3.5</v>
      </c>
      <c r="O1177" s="116"/>
      <c r="P1177" s="122">
        <f t="shared" si="252"/>
        <v>3</v>
      </c>
      <c r="Q1177" s="123">
        <f t="shared" si="253"/>
        <v>14</v>
      </c>
    </row>
    <row r="1178" spans="1:17" ht="16.5">
      <c r="A1178" s="436"/>
      <c r="B1178" s="124" t="s">
        <v>318</v>
      </c>
      <c r="C1178" s="125"/>
      <c r="D1178" s="126" t="str">
        <f t="shared" si="249"/>
        <v>Pieza de 1,25inX4inX3_Pies</v>
      </c>
      <c r="E1178" s="127" t="s">
        <v>317</v>
      </c>
      <c r="F1178" s="128">
        <v>2</v>
      </c>
      <c r="G1178" s="124"/>
      <c r="H1178" s="129">
        <v>1</v>
      </c>
      <c r="I1178" s="129">
        <v>3.5</v>
      </c>
      <c r="J1178" s="129">
        <v>30.43</v>
      </c>
      <c r="K1178" s="129">
        <f t="shared" si="250"/>
        <v>36</v>
      </c>
      <c r="L1178" s="130">
        <f t="shared" si="251"/>
        <v>3</v>
      </c>
      <c r="M1178" s="129">
        <v>1.25</v>
      </c>
      <c r="N1178" s="129">
        <v>4</v>
      </c>
      <c r="O1178" s="124"/>
      <c r="P1178" s="130">
        <f t="shared" si="252"/>
        <v>3</v>
      </c>
      <c r="Q1178" s="131">
        <f t="shared" si="253"/>
        <v>2.5</v>
      </c>
    </row>
    <row r="1179" spans="1:17" ht="16.5">
      <c r="A1179" s="436"/>
      <c r="B1179" s="124" t="s">
        <v>319</v>
      </c>
      <c r="C1179" s="125"/>
      <c r="D1179" s="126" t="str">
        <f t="shared" si="249"/>
        <v>Pieza de 1,25inX4inX4_Pies</v>
      </c>
      <c r="E1179" s="127" t="s">
        <v>317</v>
      </c>
      <c r="F1179" s="128">
        <v>2</v>
      </c>
      <c r="G1179" s="124"/>
      <c r="H1179" s="129">
        <v>1</v>
      </c>
      <c r="I1179" s="129">
        <v>3.5</v>
      </c>
      <c r="J1179" s="129">
        <v>44.06</v>
      </c>
      <c r="K1179" s="129">
        <f t="shared" si="250"/>
        <v>48</v>
      </c>
      <c r="L1179" s="130">
        <f t="shared" si="251"/>
        <v>4</v>
      </c>
      <c r="M1179" s="129">
        <v>1.25</v>
      </c>
      <c r="N1179" s="129">
        <v>4</v>
      </c>
      <c r="O1179" s="124"/>
      <c r="P1179" s="130">
        <f t="shared" si="252"/>
        <v>4</v>
      </c>
      <c r="Q1179" s="131">
        <f t="shared" si="253"/>
        <v>3.3333333333333335</v>
      </c>
    </row>
    <row r="1180" spans="1:17" ht="17.25" thickBot="1">
      <c r="A1180" s="437"/>
      <c r="B1180" s="133" t="s">
        <v>320</v>
      </c>
      <c r="C1180" s="134"/>
      <c r="D1180" s="135" t="str">
        <f t="shared" si="249"/>
        <v>Pieza de 2inX6inX3_Pies</v>
      </c>
      <c r="E1180" s="136" t="s">
        <v>317</v>
      </c>
      <c r="F1180" s="137">
        <v>1</v>
      </c>
      <c r="G1180" s="133"/>
      <c r="H1180" s="138">
        <v>1.5</v>
      </c>
      <c r="I1180" s="138">
        <v>5.5</v>
      </c>
      <c r="J1180" s="138">
        <v>30.43</v>
      </c>
      <c r="K1180" s="138">
        <f t="shared" si="250"/>
        <v>36</v>
      </c>
      <c r="L1180" s="139">
        <f t="shared" si="251"/>
        <v>3</v>
      </c>
      <c r="M1180" s="138">
        <v>2</v>
      </c>
      <c r="N1180" s="138">
        <v>6</v>
      </c>
      <c r="O1180" s="133"/>
      <c r="P1180" s="139">
        <f t="shared" si="252"/>
        <v>3</v>
      </c>
      <c r="Q1180" s="140">
        <f t="shared" si="253"/>
        <v>3</v>
      </c>
    </row>
    <row r="1181" spans="1:17" ht="16.5">
      <c r="A1181" s="436" t="s">
        <v>322</v>
      </c>
      <c r="B1181" s="142" t="s">
        <v>316</v>
      </c>
      <c r="C1181" s="143"/>
      <c r="D1181" s="144" t="str">
        <f t="shared" si="249"/>
        <v>Pieza de 1inX3,5inX3_Pies</v>
      </c>
      <c r="E1181" s="145" t="s">
        <v>317</v>
      </c>
      <c r="F1181" s="146">
        <v>16</v>
      </c>
      <c r="G1181" s="142"/>
      <c r="H1181" s="121">
        <v>0.75</v>
      </c>
      <c r="I1181" s="121">
        <v>3</v>
      </c>
      <c r="J1181" s="147">
        <v>28.44</v>
      </c>
      <c r="K1181" s="147">
        <f t="shared" si="250"/>
        <v>36</v>
      </c>
      <c r="L1181" s="148">
        <f t="shared" si="251"/>
        <v>3</v>
      </c>
      <c r="M1181" s="121">
        <v>1</v>
      </c>
      <c r="N1181" s="121">
        <v>3.5</v>
      </c>
      <c r="O1181" s="142"/>
      <c r="P1181" s="148">
        <f t="shared" si="252"/>
        <v>3</v>
      </c>
      <c r="Q1181" s="150">
        <f t="shared" si="253"/>
        <v>14</v>
      </c>
    </row>
    <row r="1182" spans="1:17" ht="16.5">
      <c r="A1182" s="436"/>
      <c r="B1182" s="124" t="s">
        <v>318</v>
      </c>
      <c r="C1182" s="125"/>
      <c r="D1182" s="126" t="str">
        <f t="shared" si="249"/>
        <v>Pieza de 1,25inX4inX3_Pies</v>
      </c>
      <c r="E1182" s="127" t="s">
        <v>317</v>
      </c>
      <c r="F1182" s="128">
        <v>2</v>
      </c>
      <c r="G1182" s="124"/>
      <c r="H1182" s="129">
        <v>1</v>
      </c>
      <c r="I1182" s="129">
        <v>3.5</v>
      </c>
      <c r="J1182" s="129">
        <v>30.43</v>
      </c>
      <c r="K1182" s="129">
        <f t="shared" si="250"/>
        <v>36</v>
      </c>
      <c r="L1182" s="130">
        <f t="shared" si="251"/>
        <v>3</v>
      </c>
      <c r="M1182" s="129">
        <v>1.25</v>
      </c>
      <c r="N1182" s="129">
        <v>4</v>
      </c>
      <c r="O1182" s="124"/>
      <c r="P1182" s="130">
        <f t="shared" si="252"/>
        <v>3</v>
      </c>
      <c r="Q1182" s="131">
        <f t="shared" si="253"/>
        <v>2.5</v>
      </c>
    </row>
    <row r="1183" spans="1:17" ht="16.5">
      <c r="A1183" s="436"/>
      <c r="B1183" s="124" t="s">
        <v>319</v>
      </c>
      <c r="C1183" s="125"/>
      <c r="D1183" s="126" t="str">
        <f t="shared" si="249"/>
        <v>Pieza de 1,25inX4inX4_Pies</v>
      </c>
      <c r="E1183" s="127" t="s">
        <v>317</v>
      </c>
      <c r="F1183" s="128">
        <v>2</v>
      </c>
      <c r="G1183" s="124"/>
      <c r="H1183" s="129">
        <v>1</v>
      </c>
      <c r="I1183" s="129">
        <v>3.5</v>
      </c>
      <c r="J1183" s="129">
        <v>44.06</v>
      </c>
      <c r="K1183" s="129">
        <f t="shared" si="250"/>
        <v>48</v>
      </c>
      <c r="L1183" s="130">
        <f t="shared" si="251"/>
        <v>4</v>
      </c>
      <c r="M1183" s="129">
        <v>1.25</v>
      </c>
      <c r="N1183" s="129">
        <v>4</v>
      </c>
      <c r="O1183" s="124"/>
      <c r="P1183" s="130">
        <f t="shared" si="252"/>
        <v>4</v>
      </c>
      <c r="Q1183" s="131">
        <f t="shared" si="253"/>
        <v>3.3333333333333335</v>
      </c>
    </row>
    <row r="1184" spans="1:17" ht="17.25" thickBot="1">
      <c r="A1184" s="437"/>
      <c r="B1184" s="133" t="s">
        <v>320</v>
      </c>
      <c r="C1184" s="134"/>
      <c r="D1184" s="135" t="str">
        <f t="shared" si="249"/>
        <v>Pieza de 2inX6inX3_Pies</v>
      </c>
      <c r="E1184" s="136" t="s">
        <v>317</v>
      </c>
      <c r="F1184" s="137">
        <v>1</v>
      </c>
      <c r="G1184" s="133"/>
      <c r="H1184" s="138">
        <v>1.5</v>
      </c>
      <c r="I1184" s="138">
        <v>5.5</v>
      </c>
      <c r="J1184" s="138">
        <v>30.43</v>
      </c>
      <c r="K1184" s="138">
        <f t="shared" si="250"/>
        <v>36</v>
      </c>
      <c r="L1184" s="139">
        <f t="shared" si="251"/>
        <v>3</v>
      </c>
      <c r="M1184" s="138">
        <v>2</v>
      </c>
      <c r="N1184" s="138">
        <v>6</v>
      </c>
      <c r="O1184" s="133"/>
      <c r="P1184" s="139">
        <f t="shared" si="252"/>
        <v>3</v>
      </c>
      <c r="Q1184" s="140">
        <f t="shared" si="253"/>
        <v>3</v>
      </c>
    </row>
    <row r="1185" spans="1:17" ht="16.5" thickBot="1">
      <c r="A1185" s="419" t="s">
        <v>161</v>
      </c>
      <c r="B1185" s="420"/>
      <c r="C1185" s="420"/>
      <c r="D1185" s="420"/>
      <c r="E1185" s="420"/>
      <c r="F1185" s="421"/>
      <c r="G1185" s="422"/>
      <c r="H1185" s="423"/>
      <c r="I1185" s="423"/>
      <c r="J1185" s="423"/>
      <c r="K1185" s="423"/>
      <c r="L1185" s="424"/>
      <c r="M1185" s="423"/>
      <c r="N1185" s="423"/>
      <c r="O1185" s="423"/>
      <c r="P1185" s="423"/>
      <c r="Q1185" s="114">
        <f>+Q1186+Q1245+Q1256+Q1258+Q1261+Q1266</f>
        <v>1842.2499999999998</v>
      </c>
    </row>
    <row r="1186" spans="1:17" ht="16.5" thickBot="1">
      <c r="A1186" s="444" t="s">
        <v>659</v>
      </c>
      <c r="B1186" s="445"/>
      <c r="C1186" s="445"/>
      <c r="D1186" s="445"/>
      <c r="E1186" s="445"/>
      <c r="F1186" s="446"/>
      <c r="G1186" s="447"/>
      <c r="H1186" s="448"/>
      <c r="I1186" s="448"/>
      <c r="J1186" s="448"/>
      <c r="K1186" s="448"/>
      <c r="L1186" s="449"/>
      <c r="M1186" s="448"/>
      <c r="N1186" s="448"/>
      <c r="O1186" s="448"/>
      <c r="P1186" s="448"/>
      <c r="Q1186" s="115">
        <f>+SUM(Q1187:Q1244)</f>
        <v>604.66666666666663</v>
      </c>
    </row>
    <row r="1187" spans="1:17" ht="16.5">
      <c r="A1187" s="450">
        <v>1</v>
      </c>
      <c r="B1187" s="116" t="s">
        <v>267</v>
      </c>
      <c r="C1187" s="117"/>
      <c r="D1187" s="118" t="str">
        <f t="shared" ref="D1187:D1244" si="254">+IF(_xlfn.NUMBERVALUE(O1187)=0,CONCATENATE("Pieza de ",M1187,"inX",N1187,"inX",P1187,"_Pies"),CONCATENATE("Rollizo de ",O1187,"''ØX",P1187,"_Pies"))</f>
        <v>Pieza de 2inX4inX13_Pies</v>
      </c>
      <c r="E1187" s="119" t="s">
        <v>137</v>
      </c>
      <c r="F1187" s="120">
        <v>1</v>
      </c>
      <c r="G1187" s="116"/>
      <c r="H1187" s="121">
        <v>1.5</v>
      </c>
      <c r="I1187" s="121">
        <v>3.5</v>
      </c>
      <c r="J1187" s="121">
        <v>153</v>
      </c>
      <c r="K1187" s="121">
        <f t="shared" ref="K1187:K1244" si="255">+L1187*12</f>
        <v>156</v>
      </c>
      <c r="L1187" s="122">
        <f t="shared" ref="L1187:L1244" si="256">ROUNDUP(J1187/12,0)</f>
        <v>13</v>
      </c>
      <c r="M1187" s="121">
        <v>2</v>
      </c>
      <c r="N1187" s="121">
        <v>4</v>
      </c>
      <c r="O1187" s="116"/>
      <c r="P1187" s="122">
        <f t="shared" ref="P1187:P1244" si="257">+L1187</f>
        <v>13</v>
      </c>
      <c r="Q1187" s="123">
        <f t="shared" ref="Q1187:Q1244" si="258">F1187*M1187*N1187*P1187/12</f>
        <v>8.6666666666666661</v>
      </c>
    </row>
    <row r="1188" spans="1:17" ht="16.5">
      <c r="A1188" s="451"/>
      <c r="B1188" s="124" t="s">
        <v>268</v>
      </c>
      <c r="C1188" s="125"/>
      <c r="D1188" s="126" t="str">
        <f t="shared" si="254"/>
        <v>Pieza de 2inX6inX14_Pies</v>
      </c>
      <c r="E1188" s="127" t="s">
        <v>137</v>
      </c>
      <c r="F1188" s="128">
        <v>2</v>
      </c>
      <c r="G1188" s="124"/>
      <c r="H1188" s="129">
        <v>1.5</v>
      </c>
      <c r="I1188" s="129">
        <v>5.5</v>
      </c>
      <c r="J1188" s="129">
        <v>166</v>
      </c>
      <c r="K1188" s="129">
        <f t="shared" si="255"/>
        <v>168</v>
      </c>
      <c r="L1188" s="130">
        <f t="shared" si="256"/>
        <v>14</v>
      </c>
      <c r="M1188" s="129">
        <v>2</v>
      </c>
      <c r="N1188" s="129">
        <v>6</v>
      </c>
      <c r="O1188" s="124"/>
      <c r="P1188" s="130">
        <f t="shared" si="257"/>
        <v>14</v>
      </c>
      <c r="Q1188" s="131">
        <f t="shared" si="258"/>
        <v>28</v>
      </c>
    </row>
    <row r="1189" spans="1:17" ht="16.5">
      <c r="A1189" s="451"/>
      <c r="B1189" s="124" t="s">
        <v>269</v>
      </c>
      <c r="C1189" s="125"/>
      <c r="D1189" s="126" t="str">
        <f t="shared" si="254"/>
        <v>Pieza de 2inX4inX8_Pies</v>
      </c>
      <c r="E1189" s="127" t="s">
        <v>137</v>
      </c>
      <c r="F1189" s="128">
        <v>3</v>
      </c>
      <c r="G1189" s="124"/>
      <c r="H1189" s="129">
        <v>1.5</v>
      </c>
      <c r="I1189" s="129">
        <v>3.5</v>
      </c>
      <c r="J1189" s="132">
        <v>91.27</v>
      </c>
      <c r="K1189" s="129">
        <f t="shared" si="255"/>
        <v>96</v>
      </c>
      <c r="L1189" s="130">
        <f t="shared" si="256"/>
        <v>8</v>
      </c>
      <c r="M1189" s="129">
        <v>2</v>
      </c>
      <c r="N1189" s="129">
        <v>4</v>
      </c>
      <c r="O1189" s="124"/>
      <c r="P1189" s="130">
        <f t="shared" si="257"/>
        <v>8</v>
      </c>
      <c r="Q1189" s="131">
        <f t="shared" si="258"/>
        <v>16</v>
      </c>
    </row>
    <row r="1190" spans="1:17" ht="16.5">
      <c r="A1190" s="451"/>
      <c r="B1190" s="124" t="s">
        <v>270</v>
      </c>
      <c r="C1190" s="125"/>
      <c r="D1190" s="126" t="str">
        <f t="shared" si="254"/>
        <v>Pieza de 2inX4inX1_Pies</v>
      </c>
      <c r="E1190" s="127" t="s">
        <v>137</v>
      </c>
      <c r="F1190" s="128">
        <v>4</v>
      </c>
      <c r="G1190" s="124"/>
      <c r="H1190" s="129">
        <v>1.5</v>
      </c>
      <c r="I1190" s="129">
        <v>3.5</v>
      </c>
      <c r="J1190" s="129">
        <v>10.15</v>
      </c>
      <c r="K1190" s="129">
        <f t="shared" si="255"/>
        <v>12</v>
      </c>
      <c r="L1190" s="130">
        <f t="shared" si="256"/>
        <v>1</v>
      </c>
      <c r="M1190" s="129">
        <v>2</v>
      </c>
      <c r="N1190" s="129">
        <v>4</v>
      </c>
      <c r="O1190" s="124"/>
      <c r="P1190" s="130">
        <f t="shared" si="257"/>
        <v>1</v>
      </c>
      <c r="Q1190" s="131">
        <f t="shared" si="258"/>
        <v>2.6666666666666665</v>
      </c>
    </row>
    <row r="1191" spans="1:17" ht="16.5">
      <c r="A1191" s="451"/>
      <c r="B1191" s="124" t="s">
        <v>271</v>
      </c>
      <c r="C1191" s="125"/>
      <c r="D1191" s="126" t="str">
        <f t="shared" si="254"/>
        <v>Pieza de 2inX4inX2_Pies</v>
      </c>
      <c r="E1191" s="127" t="s">
        <v>137</v>
      </c>
      <c r="F1191" s="128">
        <v>4</v>
      </c>
      <c r="G1191" s="124"/>
      <c r="H1191" s="129">
        <v>1.5</v>
      </c>
      <c r="I1191" s="129">
        <v>3.5</v>
      </c>
      <c r="J1191" s="129">
        <v>12.85</v>
      </c>
      <c r="K1191" s="129">
        <f t="shared" si="255"/>
        <v>24</v>
      </c>
      <c r="L1191" s="130">
        <f t="shared" si="256"/>
        <v>2</v>
      </c>
      <c r="M1191" s="129">
        <v>2</v>
      </c>
      <c r="N1191" s="129">
        <v>4</v>
      </c>
      <c r="O1191" s="124"/>
      <c r="P1191" s="130">
        <f t="shared" si="257"/>
        <v>2</v>
      </c>
      <c r="Q1191" s="131">
        <f t="shared" si="258"/>
        <v>5.333333333333333</v>
      </c>
    </row>
    <row r="1192" spans="1:17" ht="16.5">
      <c r="A1192" s="451"/>
      <c r="B1192" s="124" t="s">
        <v>272</v>
      </c>
      <c r="C1192" s="125"/>
      <c r="D1192" s="126" t="str">
        <f t="shared" si="254"/>
        <v>Pieza de 2inX4inX8_Pies</v>
      </c>
      <c r="E1192" s="127" t="s">
        <v>137</v>
      </c>
      <c r="F1192" s="128">
        <v>2</v>
      </c>
      <c r="G1192" s="124"/>
      <c r="H1192" s="129">
        <v>1.5</v>
      </c>
      <c r="I1192" s="129">
        <v>3.5</v>
      </c>
      <c r="J1192" s="129">
        <v>91.27</v>
      </c>
      <c r="K1192" s="129">
        <f t="shared" si="255"/>
        <v>96</v>
      </c>
      <c r="L1192" s="130">
        <f t="shared" si="256"/>
        <v>8</v>
      </c>
      <c r="M1192" s="129">
        <v>2</v>
      </c>
      <c r="N1192" s="129">
        <v>4</v>
      </c>
      <c r="O1192" s="124"/>
      <c r="P1192" s="130">
        <f t="shared" si="257"/>
        <v>8</v>
      </c>
      <c r="Q1192" s="131">
        <f t="shared" si="258"/>
        <v>10.666666666666666</v>
      </c>
    </row>
    <row r="1193" spans="1:17" ht="16.5">
      <c r="A1193" s="451"/>
      <c r="B1193" s="124" t="s">
        <v>273</v>
      </c>
      <c r="C1193" s="125"/>
      <c r="D1193" s="126" t="str">
        <f t="shared" si="254"/>
        <v>Pieza de 2inX4inX4_Pies</v>
      </c>
      <c r="E1193" s="127" t="s">
        <v>137</v>
      </c>
      <c r="F1193" s="128">
        <v>1</v>
      </c>
      <c r="G1193" s="124"/>
      <c r="H1193" s="129">
        <v>1.5</v>
      </c>
      <c r="I1193" s="129">
        <v>3.5</v>
      </c>
      <c r="J1193" s="129">
        <v>44.06</v>
      </c>
      <c r="K1193" s="129">
        <f t="shared" si="255"/>
        <v>48</v>
      </c>
      <c r="L1193" s="130">
        <f t="shared" si="256"/>
        <v>4</v>
      </c>
      <c r="M1193" s="129">
        <v>2</v>
      </c>
      <c r="N1193" s="129">
        <v>4</v>
      </c>
      <c r="O1193" s="124"/>
      <c r="P1193" s="130">
        <f t="shared" si="257"/>
        <v>4</v>
      </c>
      <c r="Q1193" s="131">
        <f t="shared" si="258"/>
        <v>2.6666666666666665</v>
      </c>
    </row>
    <row r="1194" spans="1:17" ht="16.5">
      <c r="A1194" s="451"/>
      <c r="B1194" s="124" t="s">
        <v>274</v>
      </c>
      <c r="C1194" s="125"/>
      <c r="D1194" s="126" t="str">
        <f t="shared" si="254"/>
        <v>Pieza de 2inX4inX2_Pies</v>
      </c>
      <c r="E1194" s="127" t="s">
        <v>137</v>
      </c>
      <c r="F1194" s="128">
        <v>4</v>
      </c>
      <c r="G1194" s="124"/>
      <c r="H1194" s="129">
        <v>1.5</v>
      </c>
      <c r="I1194" s="129">
        <v>3.5</v>
      </c>
      <c r="J1194" s="129">
        <v>14.41</v>
      </c>
      <c r="K1194" s="129">
        <f t="shared" si="255"/>
        <v>24</v>
      </c>
      <c r="L1194" s="130">
        <f t="shared" si="256"/>
        <v>2</v>
      </c>
      <c r="M1194" s="129">
        <v>2</v>
      </c>
      <c r="N1194" s="129">
        <v>4</v>
      </c>
      <c r="O1194" s="124"/>
      <c r="P1194" s="130">
        <f t="shared" si="257"/>
        <v>2</v>
      </c>
      <c r="Q1194" s="131">
        <f t="shared" si="258"/>
        <v>5.333333333333333</v>
      </c>
    </row>
    <row r="1195" spans="1:17" ht="16.5">
      <c r="A1195" s="451"/>
      <c r="B1195" s="124" t="s">
        <v>275</v>
      </c>
      <c r="C1195" s="125"/>
      <c r="D1195" s="126" t="str">
        <f t="shared" si="254"/>
        <v>Pieza de 2inX4inX3_Pies</v>
      </c>
      <c r="E1195" s="127" t="s">
        <v>137</v>
      </c>
      <c r="F1195" s="128">
        <v>2</v>
      </c>
      <c r="G1195" s="124"/>
      <c r="H1195" s="129">
        <v>1.5</v>
      </c>
      <c r="I1195" s="129">
        <v>3.5</v>
      </c>
      <c r="J1195" s="129">
        <v>30.43</v>
      </c>
      <c r="K1195" s="129">
        <f t="shared" si="255"/>
        <v>36</v>
      </c>
      <c r="L1195" s="130">
        <f t="shared" si="256"/>
        <v>3</v>
      </c>
      <c r="M1195" s="129">
        <v>2</v>
      </c>
      <c r="N1195" s="129">
        <v>4</v>
      </c>
      <c r="O1195" s="124"/>
      <c r="P1195" s="130">
        <f t="shared" si="257"/>
        <v>3</v>
      </c>
      <c r="Q1195" s="131">
        <f t="shared" si="258"/>
        <v>4</v>
      </c>
    </row>
    <row r="1196" spans="1:17" ht="16.5">
      <c r="A1196" s="451"/>
      <c r="B1196" s="124" t="s">
        <v>276</v>
      </c>
      <c r="C1196" s="125"/>
      <c r="D1196" s="126" t="str">
        <f t="shared" si="254"/>
        <v>Pieza de 2inX4inX8_Pies</v>
      </c>
      <c r="E1196" s="127" t="s">
        <v>137</v>
      </c>
      <c r="F1196" s="128">
        <v>3</v>
      </c>
      <c r="G1196" s="124"/>
      <c r="H1196" s="129">
        <v>1.5</v>
      </c>
      <c r="I1196" s="129">
        <v>3.5</v>
      </c>
      <c r="J1196" s="129">
        <v>91.25</v>
      </c>
      <c r="K1196" s="129">
        <f t="shared" si="255"/>
        <v>96</v>
      </c>
      <c r="L1196" s="130">
        <f t="shared" si="256"/>
        <v>8</v>
      </c>
      <c r="M1196" s="129">
        <v>2</v>
      </c>
      <c r="N1196" s="129">
        <v>4</v>
      </c>
      <c r="O1196" s="124"/>
      <c r="P1196" s="130">
        <f t="shared" si="257"/>
        <v>8</v>
      </c>
      <c r="Q1196" s="131">
        <f t="shared" si="258"/>
        <v>16</v>
      </c>
    </row>
    <row r="1197" spans="1:17" ht="16.5">
      <c r="A1197" s="451"/>
      <c r="B1197" s="124" t="s">
        <v>277</v>
      </c>
      <c r="C1197" s="125"/>
      <c r="D1197" s="126" t="str">
        <f t="shared" si="254"/>
        <v>Pieza de 2inX4inX2_Pies</v>
      </c>
      <c r="E1197" s="127" t="s">
        <v>137</v>
      </c>
      <c r="F1197" s="128">
        <v>8</v>
      </c>
      <c r="G1197" s="124"/>
      <c r="H1197" s="129">
        <v>1.5</v>
      </c>
      <c r="I1197" s="129">
        <v>3.5</v>
      </c>
      <c r="J1197" s="129">
        <v>12.85</v>
      </c>
      <c r="K1197" s="129">
        <f t="shared" si="255"/>
        <v>24</v>
      </c>
      <c r="L1197" s="130">
        <f t="shared" si="256"/>
        <v>2</v>
      </c>
      <c r="M1197" s="129">
        <v>2</v>
      </c>
      <c r="N1197" s="129">
        <v>4</v>
      </c>
      <c r="O1197" s="124"/>
      <c r="P1197" s="130">
        <f t="shared" si="257"/>
        <v>2</v>
      </c>
      <c r="Q1197" s="131">
        <f t="shared" si="258"/>
        <v>10.666666666666666</v>
      </c>
    </row>
    <row r="1198" spans="1:17" ht="16.5">
      <c r="A1198" s="451"/>
      <c r="B1198" s="124" t="s">
        <v>278</v>
      </c>
      <c r="C1198" s="125"/>
      <c r="D1198" s="126" t="str">
        <f t="shared" si="254"/>
        <v>Pieza de 2inX4inX8_Pies</v>
      </c>
      <c r="E1198" s="127" t="s">
        <v>137</v>
      </c>
      <c r="F1198" s="128">
        <v>2</v>
      </c>
      <c r="G1198" s="124"/>
      <c r="H1198" s="129">
        <v>1.5</v>
      </c>
      <c r="I1198" s="129">
        <v>3.5</v>
      </c>
      <c r="J1198" s="129">
        <v>91.27</v>
      </c>
      <c r="K1198" s="129">
        <f t="shared" si="255"/>
        <v>96</v>
      </c>
      <c r="L1198" s="130">
        <f t="shared" si="256"/>
        <v>8</v>
      </c>
      <c r="M1198" s="129">
        <v>2</v>
      </c>
      <c r="N1198" s="129">
        <v>4</v>
      </c>
      <c r="O1198" s="124"/>
      <c r="P1198" s="130">
        <f t="shared" si="257"/>
        <v>8</v>
      </c>
      <c r="Q1198" s="131">
        <f t="shared" si="258"/>
        <v>10.666666666666666</v>
      </c>
    </row>
    <row r="1199" spans="1:17" ht="16.5">
      <c r="A1199" s="451"/>
      <c r="B1199" s="124" t="s">
        <v>279</v>
      </c>
      <c r="C1199" s="125"/>
      <c r="D1199" s="126" t="str">
        <f t="shared" si="254"/>
        <v>Pieza de 2inX4inX4_Pies</v>
      </c>
      <c r="E1199" s="127" t="s">
        <v>137</v>
      </c>
      <c r="F1199" s="128">
        <v>1</v>
      </c>
      <c r="G1199" s="124"/>
      <c r="H1199" s="129">
        <v>1.5</v>
      </c>
      <c r="I1199" s="129">
        <v>3.5</v>
      </c>
      <c r="J1199" s="129">
        <v>44.06</v>
      </c>
      <c r="K1199" s="129">
        <f t="shared" si="255"/>
        <v>48</v>
      </c>
      <c r="L1199" s="130">
        <f t="shared" si="256"/>
        <v>4</v>
      </c>
      <c r="M1199" s="129">
        <v>2</v>
      </c>
      <c r="N1199" s="129">
        <v>4</v>
      </c>
      <c r="O1199" s="124"/>
      <c r="P1199" s="130">
        <f t="shared" si="257"/>
        <v>4</v>
      </c>
      <c r="Q1199" s="131">
        <f t="shared" si="258"/>
        <v>2.6666666666666665</v>
      </c>
    </row>
    <row r="1200" spans="1:17" ht="16.5">
      <c r="A1200" s="451"/>
      <c r="B1200" s="124" t="s">
        <v>280</v>
      </c>
      <c r="C1200" s="125"/>
      <c r="D1200" s="126" t="str">
        <f t="shared" si="254"/>
        <v>Pieza de 2inX4inX2_Pies</v>
      </c>
      <c r="E1200" s="127" t="s">
        <v>137</v>
      </c>
      <c r="F1200" s="128">
        <v>4</v>
      </c>
      <c r="G1200" s="124"/>
      <c r="H1200" s="129">
        <v>1.5</v>
      </c>
      <c r="I1200" s="129">
        <v>3.5</v>
      </c>
      <c r="J1200" s="129">
        <v>14.41</v>
      </c>
      <c r="K1200" s="129">
        <f t="shared" si="255"/>
        <v>24</v>
      </c>
      <c r="L1200" s="130">
        <f t="shared" si="256"/>
        <v>2</v>
      </c>
      <c r="M1200" s="129">
        <v>2</v>
      </c>
      <c r="N1200" s="129">
        <v>4</v>
      </c>
      <c r="O1200" s="124"/>
      <c r="P1200" s="130">
        <f t="shared" si="257"/>
        <v>2</v>
      </c>
      <c r="Q1200" s="131">
        <f t="shared" si="258"/>
        <v>5.333333333333333</v>
      </c>
    </row>
    <row r="1201" spans="1:17" ht="16.5">
      <c r="A1201" s="451"/>
      <c r="B1201" s="124" t="s">
        <v>281</v>
      </c>
      <c r="C1201" s="125"/>
      <c r="D1201" s="126" t="str">
        <f t="shared" si="254"/>
        <v>Pieza de 2inX4inX3_Pies</v>
      </c>
      <c r="E1201" s="127" t="s">
        <v>137</v>
      </c>
      <c r="F1201" s="128">
        <v>2</v>
      </c>
      <c r="G1201" s="124"/>
      <c r="H1201" s="129">
        <v>1.5</v>
      </c>
      <c r="I1201" s="129">
        <v>3.5</v>
      </c>
      <c r="J1201" s="129">
        <v>30.43</v>
      </c>
      <c r="K1201" s="129">
        <f t="shared" si="255"/>
        <v>36</v>
      </c>
      <c r="L1201" s="130">
        <f t="shared" si="256"/>
        <v>3</v>
      </c>
      <c r="M1201" s="129">
        <v>2</v>
      </c>
      <c r="N1201" s="129">
        <v>4</v>
      </c>
      <c r="O1201" s="124"/>
      <c r="P1201" s="130">
        <f t="shared" si="257"/>
        <v>3</v>
      </c>
      <c r="Q1201" s="131">
        <f t="shared" si="258"/>
        <v>4</v>
      </c>
    </row>
    <row r="1202" spans="1:17" ht="16.5">
      <c r="A1202" s="451"/>
      <c r="B1202" s="124" t="s">
        <v>282</v>
      </c>
      <c r="C1202" s="125"/>
      <c r="D1202" s="126" t="str">
        <f t="shared" si="254"/>
        <v>Pieza de 2inX4inX8_Pies</v>
      </c>
      <c r="E1202" s="127" t="s">
        <v>137</v>
      </c>
      <c r="F1202" s="128">
        <v>3</v>
      </c>
      <c r="G1202" s="124"/>
      <c r="H1202" s="129">
        <v>1.5</v>
      </c>
      <c r="I1202" s="129">
        <v>3.5</v>
      </c>
      <c r="J1202" s="129">
        <v>91.25</v>
      </c>
      <c r="K1202" s="129">
        <f t="shared" si="255"/>
        <v>96</v>
      </c>
      <c r="L1202" s="130">
        <f t="shared" si="256"/>
        <v>8</v>
      </c>
      <c r="M1202" s="129">
        <v>2</v>
      </c>
      <c r="N1202" s="129">
        <v>4</v>
      </c>
      <c r="O1202" s="124"/>
      <c r="P1202" s="130">
        <f t="shared" si="257"/>
        <v>8</v>
      </c>
      <c r="Q1202" s="131">
        <f t="shared" si="258"/>
        <v>16</v>
      </c>
    </row>
    <row r="1203" spans="1:17" ht="16.5">
      <c r="A1203" s="451"/>
      <c r="B1203" s="124" t="s">
        <v>283</v>
      </c>
      <c r="C1203" s="125"/>
      <c r="D1203" s="126" t="str">
        <f t="shared" si="254"/>
        <v>Pieza de 2inX4inX1_Pies</v>
      </c>
      <c r="E1203" s="127" t="s">
        <v>137</v>
      </c>
      <c r="F1203" s="128">
        <v>4</v>
      </c>
      <c r="G1203" s="124"/>
      <c r="H1203" s="129">
        <v>1.5</v>
      </c>
      <c r="I1203" s="129">
        <v>3.5</v>
      </c>
      <c r="J1203" s="129">
        <v>10.14</v>
      </c>
      <c r="K1203" s="129">
        <f t="shared" si="255"/>
        <v>12</v>
      </c>
      <c r="L1203" s="130">
        <f t="shared" si="256"/>
        <v>1</v>
      </c>
      <c r="M1203" s="129">
        <v>2</v>
      </c>
      <c r="N1203" s="129">
        <v>4</v>
      </c>
      <c r="O1203" s="124"/>
      <c r="P1203" s="130">
        <f t="shared" si="257"/>
        <v>1</v>
      </c>
      <c r="Q1203" s="131">
        <f t="shared" si="258"/>
        <v>2.6666666666666665</v>
      </c>
    </row>
    <row r="1204" spans="1:17" ht="17.25" thickBot="1">
      <c r="A1204" s="452"/>
      <c r="B1204" s="133" t="s">
        <v>284</v>
      </c>
      <c r="C1204" s="134"/>
      <c r="D1204" s="135" t="str">
        <f t="shared" si="254"/>
        <v>Pieza de 2inX4inX2_Pies</v>
      </c>
      <c r="E1204" s="136" t="s">
        <v>137</v>
      </c>
      <c r="F1204" s="137">
        <v>4</v>
      </c>
      <c r="G1204" s="133"/>
      <c r="H1204" s="138">
        <v>1.5</v>
      </c>
      <c r="I1204" s="138">
        <v>3.5</v>
      </c>
      <c r="J1204" s="138">
        <v>12.85</v>
      </c>
      <c r="K1204" s="138">
        <f t="shared" si="255"/>
        <v>24</v>
      </c>
      <c r="L1204" s="139">
        <f t="shared" si="256"/>
        <v>2</v>
      </c>
      <c r="M1204" s="138">
        <v>2</v>
      </c>
      <c r="N1204" s="138">
        <v>4</v>
      </c>
      <c r="O1204" s="133"/>
      <c r="P1204" s="139">
        <f t="shared" si="257"/>
        <v>2</v>
      </c>
      <c r="Q1204" s="140">
        <f t="shared" si="258"/>
        <v>5.333333333333333</v>
      </c>
    </row>
    <row r="1205" spans="1:17" ht="16.5">
      <c r="A1205" s="435">
        <v>2</v>
      </c>
      <c r="B1205" s="116" t="s">
        <v>267</v>
      </c>
      <c r="C1205" s="117"/>
      <c r="D1205" s="118" t="str">
        <f t="shared" si="254"/>
        <v>Pieza de 2inX4inX13_Pies</v>
      </c>
      <c r="E1205" s="119" t="s">
        <v>137</v>
      </c>
      <c r="F1205" s="120">
        <v>1</v>
      </c>
      <c r="G1205" s="116"/>
      <c r="H1205" s="121">
        <v>1.5</v>
      </c>
      <c r="I1205" s="121">
        <v>3.5</v>
      </c>
      <c r="J1205" s="121">
        <v>153</v>
      </c>
      <c r="K1205" s="121">
        <f t="shared" si="255"/>
        <v>156</v>
      </c>
      <c r="L1205" s="122">
        <f t="shared" si="256"/>
        <v>13</v>
      </c>
      <c r="M1205" s="121">
        <v>2</v>
      </c>
      <c r="N1205" s="121">
        <v>4</v>
      </c>
      <c r="O1205" s="116"/>
      <c r="P1205" s="122">
        <f t="shared" si="257"/>
        <v>13</v>
      </c>
      <c r="Q1205" s="123">
        <f t="shared" si="258"/>
        <v>8.6666666666666661</v>
      </c>
    </row>
    <row r="1206" spans="1:17" ht="16.5">
      <c r="A1206" s="436"/>
      <c r="B1206" s="124" t="s">
        <v>268</v>
      </c>
      <c r="C1206" s="125"/>
      <c r="D1206" s="126" t="str">
        <f t="shared" si="254"/>
        <v>Pieza de 2inX6inX14_Pies</v>
      </c>
      <c r="E1206" s="127" t="s">
        <v>137</v>
      </c>
      <c r="F1206" s="128">
        <v>2</v>
      </c>
      <c r="G1206" s="124"/>
      <c r="H1206" s="129">
        <v>1.5</v>
      </c>
      <c r="I1206" s="129">
        <v>5.5</v>
      </c>
      <c r="J1206" s="129">
        <v>159.1</v>
      </c>
      <c r="K1206" s="129">
        <f t="shared" si="255"/>
        <v>168</v>
      </c>
      <c r="L1206" s="130">
        <f t="shared" si="256"/>
        <v>14</v>
      </c>
      <c r="M1206" s="129">
        <v>2</v>
      </c>
      <c r="N1206" s="129">
        <v>6</v>
      </c>
      <c r="O1206" s="124"/>
      <c r="P1206" s="130">
        <f t="shared" si="257"/>
        <v>14</v>
      </c>
      <c r="Q1206" s="131">
        <f t="shared" si="258"/>
        <v>28</v>
      </c>
    </row>
    <row r="1207" spans="1:17" ht="16.5">
      <c r="A1207" s="436"/>
      <c r="B1207" s="124" t="s">
        <v>269</v>
      </c>
      <c r="C1207" s="125"/>
      <c r="D1207" s="126" t="str">
        <f t="shared" si="254"/>
        <v>Pieza de 2inX4inX8_Pies</v>
      </c>
      <c r="E1207" s="127" t="s">
        <v>137</v>
      </c>
      <c r="F1207" s="128">
        <v>8</v>
      </c>
      <c r="G1207" s="124"/>
      <c r="H1207" s="129">
        <v>1.5</v>
      </c>
      <c r="I1207" s="129">
        <v>3.5</v>
      </c>
      <c r="J1207" s="132">
        <v>91.28</v>
      </c>
      <c r="K1207" s="129">
        <f t="shared" si="255"/>
        <v>96</v>
      </c>
      <c r="L1207" s="130">
        <f t="shared" si="256"/>
        <v>8</v>
      </c>
      <c r="M1207" s="129">
        <v>2</v>
      </c>
      <c r="N1207" s="129">
        <v>4</v>
      </c>
      <c r="O1207" s="124"/>
      <c r="P1207" s="130">
        <f t="shared" si="257"/>
        <v>8</v>
      </c>
      <c r="Q1207" s="131">
        <f t="shared" si="258"/>
        <v>42.666666666666664</v>
      </c>
    </row>
    <row r="1208" spans="1:17" ht="16.5">
      <c r="A1208" s="436"/>
      <c r="B1208" s="124" t="s">
        <v>270</v>
      </c>
      <c r="C1208" s="125"/>
      <c r="D1208" s="126" t="str">
        <f t="shared" si="254"/>
        <v>Pieza de 2inX4inX1_Pies</v>
      </c>
      <c r="E1208" s="127" t="s">
        <v>137</v>
      </c>
      <c r="F1208" s="128">
        <v>4</v>
      </c>
      <c r="G1208" s="124"/>
      <c r="H1208" s="129">
        <v>1.5</v>
      </c>
      <c r="I1208" s="129">
        <v>3.5</v>
      </c>
      <c r="J1208" s="129">
        <v>10.14</v>
      </c>
      <c r="K1208" s="129">
        <f t="shared" si="255"/>
        <v>12</v>
      </c>
      <c r="L1208" s="130">
        <f t="shared" si="256"/>
        <v>1</v>
      </c>
      <c r="M1208" s="129">
        <v>2</v>
      </c>
      <c r="N1208" s="129">
        <v>4</v>
      </c>
      <c r="O1208" s="124"/>
      <c r="P1208" s="130">
        <f t="shared" si="257"/>
        <v>1</v>
      </c>
      <c r="Q1208" s="131">
        <f t="shared" si="258"/>
        <v>2.6666666666666665</v>
      </c>
    </row>
    <row r="1209" spans="1:17" ht="16.5">
      <c r="A1209" s="436"/>
      <c r="B1209" s="124" t="s">
        <v>271</v>
      </c>
      <c r="C1209" s="125"/>
      <c r="D1209" s="126" t="str">
        <f t="shared" si="254"/>
        <v>Pieza de 2inX4inX2_Pies</v>
      </c>
      <c r="E1209" s="127" t="s">
        <v>137</v>
      </c>
      <c r="F1209" s="128">
        <v>16</v>
      </c>
      <c r="G1209" s="124"/>
      <c r="H1209" s="129">
        <v>1.5</v>
      </c>
      <c r="I1209" s="129">
        <v>3.5</v>
      </c>
      <c r="J1209" s="129">
        <v>14.43</v>
      </c>
      <c r="K1209" s="129">
        <f t="shared" si="255"/>
        <v>24</v>
      </c>
      <c r="L1209" s="130">
        <f t="shared" si="256"/>
        <v>2</v>
      </c>
      <c r="M1209" s="129">
        <v>2</v>
      </c>
      <c r="N1209" s="129">
        <v>4</v>
      </c>
      <c r="O1209" s="124"/>
      <c r="P1209" s="130">
        <f t="shared" si="257"/>
        <v>2</v>
      </c>
      <c r="Q1209" s="131">
        <f t="shared" si="258"/>
        <v>21.333333333333332</v>
      </c>
    </row>
    <row r="1210" spans="1:17" ht="16.5">
      <c r="A1210" s="436"/>
      <c r="B1210" s="124" t="s">
        <v>285</v>
      </c>
      <c r="C1210" s="125"/>
      <c r="D1210" s="126" t="str">
        <f t="shared" si="254"/>
        <v>Pieza de 2inX4inX2_Pies</v>
      </c>
      <c r="E1210" s="127" t="s">
        <v>137</v>
      </c>
      <c r="F1210" s="128">
        <v>4</v>
      </c>
      <c r="G1210" s="124"/>
      <c r="H1210" s="129">
        <v>1.5</v>
      </c>
      <c r="I1210" s="129">
        <v>3.5</v>
      </c>
      <c r="J1210" s="129">
        <v>12.85</v>
      </c>
      <c r="K1210" s="129">
        <f t="shared" si="255"/>
        <v>24</v>
      </c>
      <c r="L1210" s="130">
        <f t="shared" si="256"/>
        <v>2</v>
      </c>
      <c r="M1210" s="129">
        <v>2</v>
      </c>
      <c r="N1210" s="129">
        <v>4</v>
      </c>
      <c r="O1210" s="124"/>
      <c r="P1210" s="130">
        <f t="shared" si="257"/>
        <v>2</v>
      </c>
      <c r="Q1210" s="131">
        <f t="shared" si="258"/>
        <v>5.333333333333333</v>
      </c>
    </row>
    <row r="1211" spans="1:17" ht="16.5">
      <c r="A1211" s="436"/>
      <c r="B1211" s="124" t="s">
        <v>286</v>
      </c>
      <c r="C1211" s="125"/>
      <c r="D1211" s="126" t="str">
        <f t="shared" si="254"/>
        <v>Pieza de 2inX4inX8_Pies</v>
      </c>
      <c r="E1211" s="127" t="s">
        <v>137</v>
      </c>
      <c r="F1211" s="128">
        <v>4</v>
      </c>
      <c r="G1211" s="124"/>
      <c r="H1211" s="129">
        <v>1.5</v>
      </c>
      <c r="I1211" s="129">
        <v>3.5</v>
      </c>
      <c r="J1211" s="129">
        <v>91.28</v>
      </c>
      <c r="K1211" s="129">
        <f t="shared" si="255"/>
        <v>96</v>
      </c>
      <c r="L1211" s="130">
        <f t="shared" si="256"/>
        <v>8</v>
      </c>
      <c r="M1211" s="129">
        <v>2</v>
      </c>
      <c r="N1211" s="129">
        <v>4</v>
      </c>
      <c r="O1211" s="124"/>
      <c r="P1211" s="130">
        <f t="shared" si="257"/>
        <v>8</v>
      </c>
      <c r="Q1211" s="131">
        <f t="shared" si="258"/>
        <v>21.333333333333332</v>
      </c>
    </row>
    <row r="1212" spans="1:17" ht="16.5">
      <c r="A1212" s="436"/>
      <c r="B1212" s="124" t="s">
        <v>274</v>
      </c>
      <c r="C1212" s="125"/>
      <c r="D1212" s="126" t="str">
        <f t="shared" si="254"/>
        <v>Pieza de 2inX4inX2_Pies</v>
      </c>
      <c r="E1212" s="127" t="s">
        <v>137</v>
      </c>
      <c r="F1212" s="128">
        <v>4</v>
      </c>
      <c r="G1212" s="124"/>
      <c r="H1212" s="129">
        <v>1.5</v>
      </c>
      <c r="I1212" s="129">
        <v>3.5</v>
      </c>
      <c r="J1212" s="129">
        <v>12.85</v>
      </c>
      <c r="K1212" s="129">
        <f t="shared" si="255"/>
        <v>24</v>
      </c>
      <c r="L1212" s="130">
        <f t="shared" si="256"/>
        <v>2</v>
      </c>
      <c r="M1212" s="129">
        <v>2</v>
      </c>
      <c r="N1212" s="129">
        <v>4</v>
      </c>
      <c r="O1212" s="124"/>
      <c r="P1212" s="130">
        <f t="shared" si="257"/>
        <v>2</v>
      </c>
      <c r="Q1212" s="131">
        <f t="shared" si="258"/>
        <v>5.333333333333333</v>
      </c>
    </row>
    <row r="1213" spans="1:17" ht="16.5">
      <c r="A1213" s="436"/>
      <c r="B1213" s="124" t="s">
        <v>275</v>
      </c>
      <c r="C1213" s="125"/>
      <c r="D1213" s="126" t="str">
        <f t="shared" si="254"/>
        <v>Pieza de 2inX4inX1_Pies</v>
      </c>
      <c r="E1213" s="127" t="s">
        <v>137</v>
      </c>
      <c r="F1213" s="128">
        <v>4</v>
      </c>
      <c r="G1213" s="124"/>
      <c r="H1213" s="129">
        <v>1.5</v>
      </c>
      <c r="I1213" s="129">
        <v>3.5</v>
      </c>
      <c r="J1213" s="129">
        <v>10.14</v>
      </c>
      <c r="K1213" s="129">
        <f t="shared" si="255"/>
        <v>12</v>
      </c>
      <c r="L1213" s="130">
        <f t="shared" si="256"/>
        <v>1</v>
      </c>
      <c r="M1213" s="129">
        <v>2</v>
      </c>
      <c r="N1213" s="129">
        <v>4</v>
      </c>
      <c r="O1213" s="124"/>
      <c r="P1213" s="130">
        <f t="shared" si="257"/>
        <v>1</v>
      </c>
      <c r="Q1213" s="131">
        <f t="shared" si="258"/>
        <v>2.6666666666666665</v>
      </c>
    </row>
    <row r="1214" spans="1:17" ht="16.5">
      <c r="A1214" s="436"/>
      <c r="B1214" s="124" t="s">
        <v>287</v>
      </c>
      <c r="C1214" s="125"/>
      <c r="D1214" s="126" t="str">
        <f t="shared" si="254"/>
        <v>Pieza de 2inX4inX13_Pies</v>
      </c>
      <c r="E1214" s="127" t="s">
        <v>137</v>
      </c>
      <c r="F1214" s="128">
        <v>1</v>
      </c>
      <c r="G1214" s="124"/>
      <c r="H1214" s="129">
        <v>1.5</v>
      </c>
      <c r="I1214" s="129">
        <v>3.5</v>
      </c>
      <c r="J1214" s="129">
        <v>153</v>
      </c>
      <c r="K1214" s="129">
        <f t="shared" si="255"/>
        <v>156</v>
      </c>
      <c r="L1214" s="130">
        <f t="shared" si="256"/>
        <v>13</v>
      </c>
      <c r="M1214" s="129">
        <v>2</v>
      </c>
      <c r="N1214" s="129">
        <v>4</v>
      </c>
      <c r="O1214" s="124"/>
      <c r="P1214" s="130">
        <f t="shared" si="257"/>
        <v>13</v>
      </c>
      <c r="Q1214" s="131">
        <f t="shared" si="258"/>
        <v>8.6666666666666661</v>
      </c>
    </row>
    <row r="1215" spans="1:17" ht="17.25" thickBot="1">
      <c r="A1215" s="437"/>
      <c r="B1215" s="133" t="s">
        <v>288</v>
      </c>
      <c r="C1215" s="134"/>
      <c r="D1215" s="135" t="str">
        <f t="shared" si="254"/>
        <v>Pieza de 2inX4inX2_Pies</v>
      </c>
      <c r="E1215" s="136" t="s">
        <v>137</v>
      </c>
      <c r="F1215" s="137">
        <v>8</v>
      </c>
      <c r="G1215" s="133"/>
      <c r="H1215" s="138">
        <v>1.5</v>
      </c>
      <c r="I1215" s="138">
        <v>3.5</v>
      </c>
      <c r="J1215" s="138">
        <v>17.100000000000001</v>
      </c>
      <c r="K1215" s="138">
        <f t="shared" si="255"/>
        <v>24</v>
      </c>
      <c r="L1215" s="139">
        <f t="shared" si="256"/>
        <v>2</v>
      </c>
      <c r="M1215" s="138">
        <v>2</v>
      </c>
      <c r="N1215" s="138">
        <v>4</v>
      </c>
      <c r="O1215" s="133"/>
      <c r="P1215" s="139">
        <f t="shared" si="257"/>
        <v>2</v>
      </c>
      <c r="Q1215" s="140">
        <f t="shared" si="258"/>
        <v>10.666666666666666</v>
      </c>
    </row>
    <row r="1216" spans="1:17" ht="16.5">
      <c r="A1216" s="435" t="s">
        <v>33</v>
      </c>
      <c r="B1216" s="116" t="s">
        <v>267</v>
      </c>
      <c r="C1216" s="117"/>
      <c r="D1216" s="118" t="str">
        <f t="shared" si="254"/>
        <v>Pieza de 2inX4inX11_Pies</v>
      </c>
      <c r="E1216" s="119" t="s">
        <v>137</v>
      </c>
      <c r="F1216" s="120">
        <v>1</v>
      </c>
      <c r="G1216" s="116"/>
      <c r="H1216" s="121">
        <v>1.5</v>
      </c>
      <c r="I1216" s="121">
        <v>3.5</v>
      </c>
      <c r="J1216" s="121">
        <v>121.7</v>
      </c>
      <c r="K1216" s="121">
        <f t="shared" si="255"/>
        <v>132</v>
      </c>
      <c r="L1216" s="122">
        <f t="shared" si="256"/>
        <v>11</v>
      </c>
      <c r="M1216" s="121">
        <v>2</v>
      </c>
      <c r="N1216" s="121">
        <v>4</v>
      </c>
      <c r="O1216" s="116"/>
      <c r="P1216" s="122">
        <f t="shared" si="257"/>
        <v>11</v>
      </c>
      <c r="Q1216" s="123">
        <f t="shared" si="258"/>
        <v>7.333333333333333</v>
      </c>
    </row>
    <row r="1217" spans="1:17" ht="16.5">
      <c r="A1217" s="436"/>
      <c r="B1217" s="124" t="s">
        <v>268</v>
      </c>
      <c r="C1217" s="125"/>
      <c r="D1217" s="126" t="str">
        <f t="shared" si="254"/>
        <v>Pieza de 2inX6inX12_Pies</v>
      </c>
      <c r="E1217" s="127" t="s">
        <v>137</v>
      </c>
      <c r="F1217" s="128">
        <v>2</v>
      </c>
      <c r="G1217" s="124"/>
      <c r="H1217" s="129">
        <v>1.5</v>
      </c>
      <c r="I1217" s="129">
        <v>5.5</v>
      </c>
      <c r="J1217" s="129">
        <v>134</v>
      </c>
      <c r="K1217" s="129">
        <f t="shared" si="255"/>
        <v>144</v>
      </c>
      <c r="L1217" s="130">
        <f t="shared" si="256"/>
        <v>12</v>
      </c>
      <c r="M1217" s="129">
        <v>2</v>
      </c>
      <c r="N1217" s="129">
        <v>6</v>
      </c>
      <c r="O1217" s="124"/>
      <c r="P1217" s="130">
        <f t="shared" si="257"/>
        <v>12</v>
      </c>
      <c r="Q1217" s="131">
        <f t="shared" si="258"/>
        <v>24</v>
      </c>
    </row>
    <row r="1218" spans="1:17" ht="16.5">
      <c r="A1218" s="436"/>
      <c r="B1218" s="124" t="s">
        <v>289</v>
      </c>
      <c r="C1218" s="125"/>
      <c r="D1218" s="126" t="str">
        <f t="shared" si="254"/>
        <v>Pieza de 2inX4inX8_Pies</v>
      </c>
      <c r="E1218" s="127" t="s">
        <v>137</v>
      </c>
      <c r="F1218" s="128">
        <v>4</v>
      </c>
      <c r="G1218" s="124"/>
      <c r="H1218" s="129">
        <v>1.5</v>
      </c>
      <c r="I1218" s="129">
        <v>3.5</v>
      </c>
      <c r="J1218" s="129">
        <v>96</v>
      </c>
      <c r="K1218" s="129">
        <f t="shared" si="255"/>
        <v>96</v>
      </c>
      <c r="L1218" s="130">
        <f t="shared" si="256"/>
        <v>8</v>
      </c>
      <c r="M1218" s="129">
        <v>2</v>
      </c>
      <c r="N1218" s="129">
        <v>4</v>
      </c>
      <c r="O1218" s="124"/>
      <c r="P1218" s="130">
        <f t="shared" si="257"/>
        <v>8</v>
      </c>
      <c r="Q1218" s="131">
        <f t="shared" si="258"/>
        <v>21.333333333333332</v>
      </c>
    </row>
    <row r="1219" spans="1:17" ht="16.5">
      <c r="A1219" s="436"/>
      <c r="B1219" s="124" t="s">
        <v>290</v>
      </c>
      <c r="C1219" s="125"/>
      <c r="D1219" s="126" t="str">
        <f t="shared" si="254"/>
        <v>Pieza de 2inX4inX8_Pies</v>
      </c>
      <c r="E1219" s="127" t="s">
        <v>137</v>
      </c>
      <c r="F1219" s="128">
        <v>7</v>
      </c>
      <c r="G1219" s="124"/>
      <c r="H1219" s="129">
        <v>1.5</v>
      </c>
      <c r="I1219" s="129">
        <v>3.5</v>
      </c>
      <c r="J1219" s="129">
        <v>91.28</v>
      </c>
      <c r="K1219" s="129">
        <f t="shared" si="255"/>
        <v>96</v>
      </c>
      <c r="L1219" s="130">
        <f t="shared" si="256"/>
        <v>8</v>
      </c>
      <c r="M1219" s="129">
        <v>2</v>
      </c>
      <c r="N1219" s="129">
        <v>4</v>
      </c>
      <c r="O1219" s="124"/>
      <c r="P1219" s="130">
        <f t="shared" si="257"/>
        <v>8</v>
      </c>
      <c r="Q1219" s="131">
        <f t="shared" si="258"/>
        <v>37.333333333333336</v>
      </c>
    </row>
    <row r="1220" spans="1:17" ht="16.5">
      <c r="A1220" s="436"/>
      <c r="B1220" s="124" t="s">
        <v>291</v>
      </c>
      <c r="C1220" s="125"/>
      <c r="D1220" s="126" t="str">
        <f t="shared" si="254"/>
        <v>Pieza de 2inX4inX2_Pies</v>
      </c>
      <c r="E1220" s="127" t="s">
        <v>137</v>
      </c>
      <c r="F1220" s="128">
        <v>8</v>
      </c>
      <c r="G1220" s="124"/>
      <c r="H1220" s="129">
        <v>1.5</v>
      </c>
      <c r="I1220" s="129">
        <v>3.5</v>
      </c>
      <c r="J1220" s="129">
        <v>12.07</v>
      </c>
      <c r="K1220" s="129">
        <f t="shared" si="255"/>
        <v>24</v>
      </c>
      <c r="L1220" s="130">
        <f t="shared" si="256"/>
        <v>2</v>
      </c>
      <c r="M1220" s="129">
        <v>2</v>
      </c>
      <c r="N1220" s="129">
        <v>4</v>
      </c>
      <c r="O1220" s="124"/>
      <c r="P1220" s="130">
        <f t="shared" si="257"/>
        <v>2</v>
      </c>
      <c r="Q1220" s="131">
        <f t="shared" si="258"/>
        <v>10.666666666666666</v>
      </c>
    </row>
    <row r="1221" spans="1:17" ht="16.5">
      <c r="A1221" s="436"/>
      <c r="B1221" s="124" t="s">
        <v>292</v>
      </c>
      <c r="C1221" s="125"/>
      <c r="D1221" s="126" t="str">
        <f t="shared" si="254"/>
        <v>Pieza de 2inX4inX2_Pies</v>
      </c>
      <c r="E1221" s="127" t="s">
        <v>137</v>
      </c>
      <c r="F1221" s="128">
        <v>24</v>
      </c>
      <c r="G1221" s="124"/>
      <c r="H1221" s="129">
        <v>1.5</v>
      </c>
      <c r="I1221" s="129">
        <v>3.5</v>
      </c>
      <c r="J1221" s="129">
        <v>14.43</v>
      </c>
      <c r="K1221" s="129">
        <f t="shared" si="255"/>
        <v>24</v>
      </c>
      <c r="L1221" s="130">
        <f t="shared" si="256"/>
        <v>2</v>
      </c>
      <c r="M1221" s="129">
        <v>2</v>
      </c>
      <c r="N1221" s="129">
        <v>4</v>
      </c>
      <c r="O1221" s="124"/>
      <c r="P1221" s="130">
        <f t="shared" si="257"/>
        <v>2</v>
      </c>
      <c r="Q1221" s="131">
        <f t="shared" si="258"/>
        <v>32</v>
      </c>
    </row>
    <row r="1222" spans="1:17" ht="16.5">
      <c r="A1222" s="436"/>
      <c r="B1222" s="124" t="s">
        <v>293</v>
      </c>
      <c r="C1222" s="125"/>
      <c r="D1222" s="126" t="str">
        <f t="shared" si="254"/>
        <v>Pieza de 2inX4inX11_Pies</v>
      </c>
      <c r="E1222" s="127" t="s">
        <v>137</v>
      </c>
      <c r="F1222" s="128">
        <v>1</v>
      </c>
      <c r="G1222" s="124"/>
      <c r="H1222" s="129">
        <v>1.5</v>
      </c>
      <c r="I1222" s="129">
        <v>3.5</v>
      </c>
      <c r="J1222" s="129">
        <v>124.5</v>
      </c>
      <c r="K1222" s="129">
        <f t="shared" si="255"/>
        <v>132</v>
      </c>
      <c r="L1222" s="130">
        <f t="shared" si="256"/>
        <v>11</v>
      </c>
      <c r="M1222" s="129">
        <v>2</v>
      </c>
      <c r="N1222" s="129">
        <v>4</v>
      </c>
      <c r="O1222" s="124"/>
      <c r="P1222" s="130">
        <f t="shared" si="257"/>
        <v>11</v>
      </c>
      <c r="Q1222" s="131">
        <f t="shared" si="258"/>
        <v>7.333333333333333</v>
      </c>
    </row>
    <row r="1223" spans="1:17" ht="16.5">
      <c r="A1223" s="436"/>
      <c r="B1223" s="124" t="s">
        <v>294</v>
      </c>
      <c r="C1223" s="125"/>
      <c r="D1223" s="126" t="str">
        <f t="shared" si="254"/>
        <v>Pieza de 2inX4inX2_Pies</v>
      </c>
      <c r="E1223" s="127" t="s">
        <v>137</v>
      </c>
      <c r="F1223" s="128">
        <v>2</v>
      </c>
      <c r="G1223" s="124"/>
      <c r="H1223" s="129">
        <v>1.5</v>
      </c>
      <c r="I1223" s="129">
        <v>3.5</v>
      </c>
      <c r="J1223" s="129">
        <v>17.100000000000001</v>
      </c>
      <c r="K1223" s="129">
        <f t="shared" si="255"/>
        <v>24</v>
      </c>
      <c r="L1223" s="130">
        <f t="shared" si="256"/>
        <v>2</v>
      </c>
      <c r="M1223" s="129">
        <v>2</v>
      </c>
      <c r="N1223" s="129">
        <v>4</v>
      </c>
      <c r="O1223" s="124"/>
      <c r="P1223" s="130">
        <f t="shared" si="257"/>
        <v>2</v>
      </c>
      <c r="Q1223" s="131">
        <f t="shared" si="258"/>
        <v>2.6666666666666665</v>
      </c>
    </row>
    <row r="1224" spans="1:17" ht="16.5">
      <c r="A1224" s="436"/>
      <c r="B1224" s="124" t="s">
        <v>295</v>
      </c>
      <c r="C1224" s="125"/>
      <c r="D1224" s="126" t="str">
        <f t="shared" si="254"/>
        <v>Pieza de 2inX4inX2_Pies</v>
      </c>
      <c r="E1224" s="127" t="s">
        <v>137</v>
      </c>
      <c r="F1224" s="128">
        <v>1</v>
      </c>
      <c r="G1224" s="124"/>
      <c r="H1224" s="129">
        <v>1.5</v>
      </c>
      <c r="I1224" s="129">
        <v>3.5</v>
      </c>
      <c r="J1224" s="129">
        <v>12.57</v>
      </c>
      <c r="K1224" s="129">
        <f t="shared" si="255"/>
        <v>24</v>
      </c>
      <c r="L1224" s="130">
        <f t="shared" si="256"/>
        <v>2</v>
      </c>
      <c r="M1224" s="129">
        <v>2</v>
      </c>
      <c r="N1224" s="129">
        <v>4</v>
      </c>
      <c r="O1224" s="124"/>
      <c r="P1224" s="130">
        <f t="shared" si="257"/>
        <v>2</v>
      </c>
      <c r="Q1224" s="131">
        <f t="shared" si="258"/>
        <v>1.3333333333333333</v>
      </c>
    </row>
    <row r="1225" spans="1:17" ht="16.5">
      <c r="A1225" s="436"/>
      <c r="B1225" s="124" t="s">
        <v>296</v>
      </c>
      <c r="C1225" s="125"/>
      <c r="D1225" s="126" t="str">
        <f t="shared" si="254"/>
        <v>Pieza de 2inX4inX1_Pies</v>
      </c>
      <c r="E1225" s="127" t="s">
        <v>137</v>
      </c>
      <c r="F1225" s="128">
        <v>1</v>
      </c>
      <c r="G1225" s="124"/>
      <c r="H1225" s="129">
        <v>1.5</v>
      </c>
      <c r="I1225" s="129">
        <v>3.5</v>
      </c>
      <c r="J1225" s="129">
        <v>7.6</v>
      </c>
      <c r="K1225" s="129">
        <f t="shared" si="255"/>
        <v>12</v>
      </c>
      <c r="L1225" s="130">
        <f t="shared" si="256"/>
        <v>1</v>
      </c>
      <c r="M1225" s="129">
        <v>2</v>
      </c>
      <c r="N1225" s="129">
        <v>4</v>
      </c>
      <c r="O1225" s="124"/>
      <c r="P1225" s="130">
        <f t="shared" si="257"/>
        <v>1</v>
      </c>
      <c r="Q1225" s="131">
        <f t="shared" si="258"/>
        <v>0.66666666666666663</v>
      </c>
    </row>
    <row r="1226" spans="1:17" ht="17.25" thickBot="1">
      <c r="A1226" s="437"/>
      <c r="B1226" s="133" t="s">
        <v>297</v>
      </c>
      <c r="C1226" s="134"/>
      <c r="D1226" s="135" t="str">
        <f t="shared" si="254"/>
        <v>Pieza de 2inX4inX1_Pies</v>
      </c>
      <c r="E1226" s="136" t="s">
        <v>137</v>
      </c>
      <c r="F1226" s="137">
        <v>1</v>
      </c>
      <c r="G1226" s="133"/>
      <c r="H1226" s="138">
        <v>1.5</v>
      </c>
      <c r="I1226" s="138">
        <v>3.5</v>
      </c>
      <c r="J1226" s="138">
        <v>2.7</v>
      </c>
      <c r="K1226" s="138">
        <f t="shared" si="255"/>
        <v>12</v>
      </c>
      <c r="L1226" s="139">
        <f t="shared" si="256"/>
        <v>1</v>
      </c>
      <c r="M1226" s="138">
        <v>2</v>
      </c>
      <c r="N1226" s="138">
        <v>4</v>
      </c>
      <c r="O1226" s="133"/>
      <c r="P1226" s="139">
        <f t="shared" si="257"/>
        <v>1</v>
      </c>
      <c r="Q1226" s="140">
        <f t="shared" si="258"/>
        <v>0.66666666666666663</v>
      </c>
    </row>
    <row r="1227" spans="1:17" ht="16.5">
      <c r="A1227" s="435" t="s">
        <v>34</v>
      </c>
      <c r="B1227" s="116" t="s">
        <v>267</v>
      </c>
      <c r="C1227" s="117"/>
      <c r="D1227" s="118" t="str">
        <f t="shared" si="254"/>
        <v>Pieza de 2inX4inX11_Pies</v>
      </c>
      <c r="E1227" s="119" t="s">
        <v>137</v>
      </c>
      <c r="F1227" s="120">
        <v>1</v>
      </c>
      <c r="G1227" s="116"/>
      <c r="H1227" s="121">
        <v>1.5</v>
      </c>
      <c r="I1227" s="121">
        <v>3.5</v>
      </c>
      <c r="J1227" s="121">
        <v>121.7</v>
      </c>
      <c r="K1227" s="121">
        <f t="shared" si="255"/>
        <v>132</v>
      </c>
      <c r="L1227" s="122">
        <f t="shared" si="256"/>
        <v>11</v>
      </c>
      <c r="M1227" s="121">
        <v>2</v>
      </c>
      <c r="N1227" s="121">
        <v>4</v>
      </c>
      <c r="O1227" s="116"/>
      <c r="P1227" s="122">
        <f t="shared" si="257"/>
        <v>11</v>
      </c>
      <c r="Q1227" s="123">
        <f t="shared" si="258"/>
        <v>7.333333333333333</v>
      </c>
    </row>
    <row r="1228" spans="1:17" ht="16.5">
      <c r="A1228" s="436"/>
      <c r="B1228" s="124" t="s">
        <v>268</v>
      </c>
      <c r="C1228" s="125"/>
      <c r="D1228" s="126" t="str">
        <f t="shared" si="254"/>
        <v>Pieza de 2inX6inX12_Pies</v>
      </c>
      <c r="E1228" s="127" t="s">
        <v>137</v>
      </c>
      <c r="F1228" s="128">
        <v>2</v>
      </c>
      <c r="G1228" s="124"/>
      <c r="H1228" s="129">
        <v>1.5</v>
      </c>
      <c r="I1228" s="129">
        <v>5.5</v>
      </c>
      <c r="J1228" s="129">
        <v>134</v>
      </c>
      <c r="K1228" s="129">
        <f t="shared" si="255"/>
        <v>144</v>
      </c>
      <c r="L1228" s="130">
        <f t="shared" si="256"/>
        <v>12</v>
      </c>
      <c r="M1228" s="129">
        <v>2</v>
      </c>
      <c r="N1228" s="129">
        <v>6</v>
      </c>
      <c r="O1228" s="124"/>
      <c r="P1228" s="130">
        <f t="shared" si="257"/>
        <v>12</v>
      </c>
      <c r="Q1228" s="131">
        <f t="shared" si="258"/>
        <v>24</v>
      </c>
    </row>
    <row r="1229" spans="1:17" ht="16.5">
      <c r="A1229" s="436"/>
      <c r="B1229" s="124" t="s">
        <v>298</v>
      </c>
      <c r="C1229" s="125"/>
      <c r="D1229" s="126" t="str">
        <f t="shared" si="254"/>
        <v>Pieza de 2inX4inX8_Pies</v>
      </c>
      <c r="E1229" s="127" t="s">
        <v>137</v>
      </c>
      <c r="F1229" s="128">
        <v>4</v>
      </c>
      <c r="G1229" s="124"/>
      <c r="H1229" s="129">
        <v>1.5</v>
      </c>
      <c r="I1229" s="129">
        <v>3.5</v>
      </c>
      <c r="J1229" s="129">
        <v>96</v>
      </c>
      <c r="K1229" s="129">
        <f t="shared" si="255"/>
        <v>96</v>
      </c>
      <c r="L1229" s="130">
        <f t="shared" si="256"/>
        <v>8</v>
      </c>
      <c r="M1229" s="129">
        <v>2</v>
      </c>
      <c r="N1229" s="129">
        <v>4</v>
      </c>
      <c r="O1229" s="124"/>
      <c r="P1229" s="130">
        <f t="shared" si="257"/>
        <v>8</v>
      </c>
      <c r="Q1229" s="131">
        <f t="shared" si="258"/>
        <v>21.333333333333332</v>
      </c>
    </row>
    <row r="1230" spans="1:17" ht="16.5">
      <c r="A1230" s="436"/>
      <c r="B1230" s="124" t="s">
        <v>299</v>
      </c>
      <c r="C1230" s="125"/>
      <c r="D1230" s="126" t="str">
        <f t="shared" si="254"/>
        <v>Pieza de 2inX4inX8_Pies</v>
      </c>
      <c r="E1230" s="127" t="s">
        <v>137</v>
      </c>
      <c r="F1230" s="128">
        <v>2</v>
      </c>
      <c r="G1230" s="124"/>
      <c r="H1230" s="129">
        <v>1.5</v>
      </c>
      <c r="I1230" s="129">
        <v>3.5</v>
      </c>
      <c r="J1230" s="129">
        <v>91.28</v>
      </c>
      <c r="K1230" s="129">
        <f t="shared" si="255"/>
        <v>96</v>
      </c>
      <c r="L1230" s="130">
        <f t="shared" si="256"/>
        <v>8</v>
      </c>
      <c r="M1230" s="129">
        <v>2</v>
      </c>
      <c r="N1230" s="129">
        <v>4</v>
      </c>
      <c r="O1230" s="124"/>
      <c r="P1230" s="130">
        <f t="shared" si="257"/>
        <v>8</v>
      </c>
      <c r="Q1230" s="131">
        <f t="shared" si="258"/>
        <v>10.666666666666666</v>
      </c>
    </row>
    <row r="1231" spans="1:17" ht="16.5">
      <c r="A1231" s="436"/>
      <c r="B1231" s="124" t="s">
        <v>270</v>
      </c>
      <c r="C1231" s="125"/>
      <c r="D1231" s="126" t="str">
        <f t="shared" si="254"/>
        <v>Pieza de 2inX4inX2_Pies</v>
      </c>
      <c r="E1231" s="127" t="s">
        <v>137</v>
      </c>
      <c r="F1231" s="128">
        <v>4</v>
      </c>
      <c r="G1231" s="124"/>
      <c r="H1231" s="129">
        <v>1.5</v>
      </c>
      <c r="I1231" s="129">
        <v>3.5</v>
      </c>
      <c r="J1231" s="129">
        <v>12.06</v>
      </c>
      <c r="K1231" s="129">
        <f t="shared" si="255"/>
        <v>24</v>
      </c>
      <c r="L1231" s="130">
        <f t="shared" si="256"/>
        <v>2</v>
      </c>
      <c r="M1231" s="129">
        <v>2</v>
      </c>
      <c r="N1231" s="129">
        <v>4</v>
      </c>
      <c r="O1231" s="124"/>
      <c r="P1231" s="130">
        <f t="shared" si="257"/>
        <v>2</v>
      </c>
      <c r="Q1231" s="131">
        <f t="shared" si="258"/>
        <v>5.333333333333333</v>
      </c>
    </row>
    <row r="1232" spans="1:17" ht="16.5">
      <c r="A1232" s="436"/>
      <c r="B1232" s="124" t="s">
        <v>271</v>
      </c>
      <c r="C1232" s="125"/>
      <c r="D1232" s="126" t="str">
        <f t="shared" si="254"/>
        <v>Pieza de 2inX4inX2_Pies</v>
      </c>
      <c r="E1232" s="127" t="s">
        <v>137</v>
      </c>
      <c r="F1232" s="128">
        <v>4</v>
      </c>
      <c r="G1232" s="124"/>
      <c r="H1232" s="129">
        <v>1.5</v>
      </c>
      <c r="I1232" s="129">
        <v>3.5</v>
      </c>
      <c r="J1232" s="129">
        <v>12.85</v>
      </c>
      <c r="K1232" s="129">
        <f t="shared" si="255"/>
        <v>24</v>
      </c>
      <c r="L1232" s="130">
        <f t="shared" si="256"/>
        <v>2</v>
      </c>
      <c r="M1232" s="129">
        <v>2</v>
      </c>
      <c r="N1232" s="129">
        <v>4</v>
      </c>
      <c r="O1232" s="124"/>
      <c r="P1232" s="130">
        <f t="shared" si="257"/>
        <v>2</v>
      </c>
      <c r="Q1232" s="131">
        <f t="shared" si="258"/>
        <v>5.333333333333333</v>
      </c>
    </row>
    <row r="1233" spans="1:17" ht="16.5">
      <c r="A1233" s="436"/>
      <c r="B1233" s="124" t="s">
        <v>300</v>
      </c>
      <c r="C1233" s="125"/>
      <c r="D1233" s="126" t="str">
        <f t="shared" si="254"/>
        <v>Pieza de 2inX4inX8_Pies</v>
      </c>
      <c r="E1233" s="127" t="s">
        <v>137</v>
      </c>
      <c r="F1233" s="128">
        <v>2</v>
      </c>
      <c r="G1233" s="124"/>
      <c r="H1233" s="129">
        <v>1.5</v>
      </c>
      <c r="I1233" s="129">
        <v>3.5</v>
      </c>
      <c r="J1233" s="129">
        <v>91.28</v>
      </c>
      <c r="K1233" s="129">
        <f t="shared" si="255"/>
        <v>96</v>
      </c>
      <c r="L1233" s="130">
        <f t="shared" si="256"/>
        <v>8</v>
      </c>
      <c r="M1233" s="129">
        <v>2</v>
      </c>
      <c r="N1233" s="129">
        <v>4</v>
      </c>
      <c r="O1233" s="124"/>
      <c r="P1233" s="130">
        <f t="shared" si="257"/>
        <v>8</v>
      </c>
      <c r="Q1233" s="131">
        <f t="shared" si="258"/>
        <v>10.666666666666666</v>
      </c>
    </row>
    <row r="1234" spans="1:17" ht="16.5">
      <c r="A1234" s="436"/>
      <c r="B1234" s="124" t="s">
        <v>301</v>
      </c>
      <c r="C1234" s="125"/>
      <c r="D1234" s="126" t="str">
        <f t="shared" si="254"/>
        <v>Pieza de 2inX4inX4_Pies</v>
      </c>
      <c r="E1234" s="127" t="s">
        <v>137</v>
      </c>
      <c r="F1234" s="128">
        <v>3</v>
      </c>
      <c r="G1234" s="124"/>
      <c r="H1234" s="129">
        <v>1.5</v>
      </c>
      <c r="I1234" s="129">
        <v>3.5</v>
      </c>
      <c r="J1234" s="129">
        <v>44.1</v>
      </c>
      <c r="K1234" s="129">
        <f t="shared" si="255"/>
        <v>48</v>
      </c>
      <c r="L1234" s="130">
        <f t="shared" si="256"/>
        <v>4</v>
      </c>
      <c r="M1234" s="129">
        <v>2</v>
      </c>
      <c r="N1234" s="129">
        <v>4</v>
      </c>
      <c r="O1234" s="124"/>
      <c r="P1234" s="130">
        <f t="shared" si="257"/>
        <v>4</v>
      </c>
      <c r="Q1234" s="131">
        <f t="shared" si="258"/>
        <v>8</v>
      </c>
    </row>
    <row r="1235" spans="1:17" ht="16.5">
      <c r="A1235" s="436"/>
      <c r="B1235" s="124" t="s">
        <v>302</v>
      </c>
      <c r="C1235" s="125"/>
      <c r="D1235" s="126" t="str">
        <f t="shared" si="254"/>
        <v>Pieza de 2inX4inX2_Pies</v>
      </c>
      <c r="E1235" s="127" t="s">
        <v>137</v>
      </c>
      <c r="F1235" s="128">
        <v>8</v>
      </c>
      <c r="G1235" s="124"/>
      <c r="H1235" s="129">
        <v>1.5</v>
      </c>
      <c r="I1235" s="129">
        <v>3.5</v>
      </c>
      <c r="J1235" s="129">
        <v>14.43</v>
      </c>
      <c r="K1235" s="129">
        <f t="shared" si="255"/>
        <v>24</v>
      </c>
      <c r="L1235" s="130">
        <f t="shared" si="256"/>
        <v>2</v>
      </c>
      <c r="M1235" s="129">
        <v>2</v>
      </c>
      <c r="N1235" s="129">
        <v>4</v>
      </c>
      <c r="O1235" s="124"/>
      <c r="P1235" s="130">
        <f t="shared" si="257"/>
        <v>2</v>
      </c>
      <c r="Q1235" s="131">
        <f t="shared" si="258"/>
        <v>10.666666666666666</v>
      </c>
    </row>
    <row r="1236" spans="1:17" ht="16.5">
      <c r="A1236" s="436"/>
      <c r="B1236" s="124" t="s">
        <v>303</v>
      </c>
      <c r="C1236" s="125"/>
      <c r="D1236" s="126" t="str">
        <f t="shared" si="254"/>
        <v>Pieza de 2inX4inX6_Pies</v>
      </c>
      <c r="E1236" s="127" t="s">
        <v>137</v>
      </c>
      <c r="F1236" s="128">
        <v>2</v>
      </c>
      <c r="G1236" s="124"/>
      <c r="H1236" s="129">
        <v>1.5</v>
      </c>
      <c r="I1236" s="129">
        <v>3.5</v>
      </c>
      <c r="J1236" s="129">
        <v>62.43</v>
      </c>
      <c r="K1236" s="129">
        <f t="shared" si="255"/>
        <v>72</v>
      </c>
      <c r="L1236" s="130">
        <f t="shared" si="256"/>
        <v>6</v>
      </c>
      <c r="M1236" s="129">
        <v>2</v>
      </c>
      <c r="N1236" s="129">
        <v>4</v>
      </c>
      <c r="O1236" s="124"/>
      <c r="P1236" s="130">
        <f t="shared" si="257"/>
        <v>6</v>
      </c>
      <c r="Q1236" s="131">
        <f t="shared" si="258"/>
        <v>8</v>
      </c>
    </row>
    <row r="1237" spans="1:17" ht="16.5">
      <c r="A1237" s="436"/>
      <c r="B1237" s="124" t="s">
        <v>304</v>
      </c>
      <c r="C1237" s="125"/>
      <c r="D1237" s="126" t="str">
        <f t="shared" si="254"/>
        <v>Pieza de 2inX4inX8_Pies</v>
      </c>
      <c r="E1237" s="127" t="s">
        <v>137</v>
      </c>
      <c r="F1237" s="128">
        <v>2</v>
      </c>
      <c r="G1237" s="124"/>
      <c r="H1237" s="129">
        <v>1.5</v>
      </c>
      <c r="I1237" s="129">
        <v>3.5</v>
      </c>
      <c r="J1237" s="129">
        <v>91.28</v>
      </c>
      <c r="K1237" s="129">
        <f t="shared" si="255"/>
        <v>96</v>
      </c>
      <c r="L1237" s="130">
        <f t="shared" si="256"/>
        <v>8</v>
      </c>
      <c r="M1237" s="129">
        <v>2</v>
      </c>
      <c r="N1237" s="129">
        <v>4</v>
      </c>
      <c r="O1237" s="124"/>
      <c r="P1237" s="130">
        <f t="shared" si="257"/>
        <v>8</v>
      </c>
      <c r="Q1237" s="131">
        <f t="shared" si="258"/>
        <v>10.666666666666666</v>
      </c>
    </row>
    <row r="1238" spans="1:17" ht="16.5">
      <c r="A1238" s="436"/>
      <c r="B1238" s="124" t="s">
        <v>305</v>
      </c>
      <c r="C1238" s="125"/>
      <c r="D1238" s="126" t="str">
        <f t="shared" si="254"/>
        <v>Pieza de 2inX4inX2_Pies</v>
      </c>
      <c r="E1238" s="127" t="s">
        <v>137</v>
      </c>
      <c r="F1238" s="128">
        <v>4</v>
      </c>
      <c r="G1238" s="124"/>
      <c r="H1238" s="129">
        <v>1.5</v>
      </c>
      <c r="I1238" s="129">
        <v>3.5</v>
      </c>
      <c r="J1238" s="129">
        <v>12.85</v>
      </c>
      <c r="K1238" s="129">
        <f t="shared" si="255"/>
        <v>24</v>
      </c>
      <c r="L1238" s="130">
        <f t="shared" si="256"/>
        <v>2</v>
      </c>
      <c r="M1238" s="129">
        <v>2</v>
      </c>
      <c r="N1238" s="129">
        <v>4</v>
      </c>
      <c r="O1238" s="124"/>
      <c r="P1238" s="130">
        <f t="shared" si="257"/>
        <v>2</v>
      </c>
      <c r="Q1238" s="131">
        <f t="shared" si="258"/>
        <v>5.333333333333333</v>
      </c>
    </row>
    <row r="1239" spans="1:17" ht="16.5">
      <c r="A1239" s="436"/>
      <c r="B1239" s="124" t="s">
        <v>306</v>
      </c>
      <c r="C1239" s="125"/>
      <c r="D1239" s="126" t="str">
        <f t="shared" si="254"/>
        <v>Pieza de 2inX4inX2_Pies</v>
      </c>
      <c r="E1239" s="127" t="s">
        <v>137</v>
      </c>
      <c r="F1239" s="128">
        <v>4</v>
      </c>
      <c r="G1239" s="124"/>
      <c r="H1239" s="129">
        <v>1.5</v>
      </c>
      <c r="I1239" s="129">
        <v>3.5</v>
      </c>
      <c r="J1239" s="129">
        <v>12.1</v>
      </c>
      <c r="K1239" s="129">
        <f t="shared" si="255"/>
        <v>24</v>
      </c>
      <c r="L1239" s="130">
        <f t="shared" si="256"/>
        <v>2</v>
      </c>
      <c r="M1239" s="129">
        <v>2</v>
      </c>
      <c r="N1239" s="129">
        <v>4</v>
      </c>
      <c r="O1239" s="124"/>
      <c r="P1239" s="130">
        <f t="shared" si="257"/>
        <v>2</v>
      </c>
      <c r="Q1239" s="131">
        <f t="shared" si="258"/>
        <v>5.333333333333333</v>
      </c>
    </row>
    <row r="1240" spans="1:17" ht="16.5">
      <c r="A1240" s="436"/>
      <c r="B1240" s="124" t="s">
        <v>293</v>
      </c>
      <c r="C1240" s="125"/>
      <c r="D1240" s="126" t="str">
        <f t="shared" si="254"/>
        <v>Pieza de 2inX4inX11_Pies</v>
      </c>
      <c r="E1240" s="127" t="s">
        <v>137</v>
      </c>
      <c r="F1240" s="128">
        <v>1</v>
      </c>
      <c r="G1240" s="124"/>
      <c r="H1240" s="129">
        <v>1.5</v>
      </c>
      <c r="I1240" s="129">
        <v>3.5</v>
      </c>
      <c r="J1240" s="129">
        <v>124.5</v>
      </c>
      <c r="K1240" s="129">
        <f t="shared" si="255"/>
        <v>132</v>
      </c>
      <c r="L1240" s="130">
        <f t="shared" si="256"/>
        <v>11</v>
      </c>
      <c r="M1240" s="129">
        <v>2</v>
      </c>
      <c r="N1240" s="129">
        <v>4</v>
      </c>
      <c r="O1240" s="124"/>
      <c r="P1240" s="130">
        <f t="shared" si="257"/>
        <v>11</v>
      </c>
      <c r="Q1240" s="131">
        <f t="shared" si="258"/>
        <v>7.333333333333333</v>
      </c>
    </row>
    <row r="1241" spans="1:17" ht="16.5">
      <c r="A1241" s="436"/>
      <c r="B1241" s="124" t="s">
        <v>294</v>
      </c>
      <c r="C1241" s="125"/>
      <c r="D1241" s="126" t="str">
        <f t="shared" si="254"/>
        <v>Pieza de 2inX4inX2_Pies</v>
      </c>
      <c r="E1241" s="127" t="s">
        <v>137</v>
      </c>
      <c r="F1241" s="128">
        <v>2</v>
      </c>
      <c r="G1241" s="124"/>
      <c r="H1241" s="129">
        <v>1.5</v>
      </c>
      <c r="I1241" s="129">
        <v>3.5</v>
      </c>
      <c r="J1241" s="129">
        <v>17.100000000000001</v>
      </c>
      <c r="K1241" s="129">
        <f t="shared" si="255"/>
        <v>24</v>
      </c>
      <c r="L1241" s="130">
        <f t="shared" si="256"/>
        <v>2</v>
      </c>
      <c r="M1241" s="129">
        <v>2</v>
      </c>
      <c r="N1241" s="129">
        <v>4</v>
      </c>
      <c r="O1241" s="124"/>
      <c r="P1241" s="130">
        <f t="shared" si="257"/>
        <v>2</v>
      </c>
      <c r="Q1241" s="131">
        <f t="shared" si="258"/>
        <v>2.6666666666666665</v>
      </c>
    </row>
    <row r="1242" spans="1:17" ht="16.5">
      <c r="A1242" s="436"/>
      <c r="B1242" s="124" t="s">
        <v>295</v>
      </c>
      <c r="C1242" s="125"/>
      <c r="D1242" s="126" t="str">
        <f t="shared" si="254"/>
        <v>Pieza de 2inX4inX2_Pies</v>
      </c>
      <c r="E1242" s="127" t="s">
        <v>137</v>
      </c>
      <c r="F1242" s="128">
        <v>1</v>
      </c>
      <c r="G1242" s="124"/>
      <c r="H1242" s="129">
        <v>1.5</v>
      </c>
      <c r="I1242" s="129">
        <v>3.5</v>
      </c>
      <c r="J1242" s="129">
        <v>12.57</v>
      </c>
      <c r="K1242" s="129">
        <f t="shared" si="255"/>
        <v>24</v>
      </c>
      <c r="L1242" s="130">
        <f t="shared" si="256"/>
        <v>2</v>
      </c>
      <c r="M1242" s="129">
        <v>2</v>
      </c>
      <c r="N1242" s="129">
        <v>4</v>
      </c>
      <c r="O1242" s="124"/>
      <c r="P1242" s="130">
        <f t="shared" si="257"/>
        <v>2</v>
      </c>
      <c r="Q1242" s="131">
        <f t="shared" si="258"/>
        <v>1.3333333333333333</v>
      </c>
    </row>
    <row r="1243" spans="1:17" ht="16.5">
      <c r="A1243" s="436"/>
      <c r="B1243" s="124" t="s">
        <v>296</v>
      </c>
      <c r="C1243" s="125"/>
      <c r="D1243" s="126" t="str">
        <f t="shared" si="254"/>
        <v>Pieza de 2inX4inX1_Pies</v>
      </c>
      <c r="E1243" s="127" t="s">
        <v>137</v>
      </c>
      <c r="F1243" s="128">
        <v>1</v>
      </c>
      <c r="G1243" s="124"/>
      <c r="H1243" s="129">
        <v>1.5</v>
      </c>
      <c r="I1243" s="129">
        <v>3.5</v>
      </c>
      <c r="J1243" s="129">
        <v>7.6</v>
      </c>
      <c r="K1243" s="129">
        <f t="shared" si="255"/>
        <v>12</v>
      </c>
      <c r="L1243" s="130">
        <f t="shared" si="256"/>
        <v>1</v>
      </c>
      <c r="M1243" s="129">
        <v>2</v>
      </c>
      <c r="N1243" s="129">
        <v>4</v>
      </c>
      <c r="O1243" s="124"/>
      <c r="P1243" s="130">
        <f t="shared" si="257"/>
        <v>1</v>
      </c>
      <c r="Q1243" s="131">
        <f t="shared" si="258"/>
        <v>0.66666666666666663</v>
      </c>
    </row>
    <row r="1244" spans="1:17" ht="17.25" thickBot="1">
      <c r="A1244" s="437"/>
      <c r="B1244" s="133" t="s">
        <v>297</v>
      </c>
      <c r="C1244" s="134"/>
      <c r="D1244" s="135" t="str">
        <f t="shared" si="254"/>
        <v>Pieza de 2inX4inX1_Pies</v>
      </c>
      <c r="E1244" s="136" t="s">
        <v>137</v>
      </c>
      <c r="F1244" s="137">
        <v>1</v>
      </c>
      <c r="G1244" s="133"/>
      <c r="H1244" s="138">
        <v>1.5</v>
      </c>
      <c r="I1244" s="138">
        <v>3.5</v>
      </c>
      <c r="J1244" s="138">
        <v>2.7</v>
      </c>
      <c r="K1244" s="138">
        <f t="shared" si="255"/>
        <v>12</v>
      </c>
      <c r="L1244" s="139">
        <f t="shared" si="256"/>
        <v>1</v>
      </c>
      <c r="M1244" s="138">
        <v>2</v>
      </c>
      <c r="N1244" s="138">
        <v>4</v>
      </c>
      <c r="O1244" s="133"/>
      <c r="P1244" s="139">
        <f t="shared" si="257"/>
        <v>1</v>
      </c>
      <c r="Q1244" s="140">
        <f t="shared" si="258"/>
        <v>0.66666666666666663</v>
      </c>
    </row>
    <row r="1245" spans="1:17" ht="16.5" thickBot="1">
      <c r="A1245" s="444" t="s">
        <v>661</v>
      </c>
      <c r="B1245" s="445"/>
      <c r="C1245" s="445"/>
      <c r="D1245" s="445"/>
      <c r="E1245" s="445"/>
      <c r="F1245" s="446"/>
      <c r="G1245" s="447"/>
      <c r="H1245" s="448"/>
      <c r="I1245" s="448"/>
      <c r="J1245" s="448"/>
      <c r="K1245" s="448"/>
      <c r="L1245" s="449"/>
      <c r="M1245" s="448"/>
      <c r="N1245" s="448"/>
      <c r="O1245" s="448"/>
      <c r="P1245" s="448"/>
      <c r="Q1245" s="115">
        <f>+SUM(Q1246:Q1255)</f>
        <v>491.5</v>
      </c>
    </row>
    <row r="1246" spans="1:17" ht="16.5">
      <c r="A1246" s="450">
        <v>1</v>
      </c>
      <c r="B1246" s="116" t="s">
        <v>377</v>
      </c>
      <c r="C1246" s="117"/>
      <c r="D1246" s="118" t="str">
        <f t="shared" ref="D1246:D1255" si="259">+IF(_xlfn.NUMBERVALUE(O1246)=0,CONCATENATE("Pieza de ",M1246,"inX",N1246,"inX",P1246,"_Pies"),CONCATENATE("Rollizo de ",O1246,"''ØX",P1246,"_Pies"))</f>
        <v>Pieza de 1inX6inX3_Pies</v>
      </c>
      <c r="E1246" s="119" t="s">
        <v>309</v>
      </c>
      <c r="F1246" s="120">
        <v>63</v>
      </c>
      <c r="G1246" s="116"/>
      <c r="H1246" s="121">
        <v>0.75</v>
      </c>
      <c r="I1246" s="121">
        <v>5.5</v>
      </c>
      <c r="J1246" s="121">
        <v>32</v>
      </c>
      <c r="K1246" s="121">
        <f t="shared" ref="K1246:K1255" si="260">+L1246*12</f>
        <v>36</v>
      </c>
      <c r="L1246" s="122">
        <f t="shared" ref="L1246:L1255" si="261">ROUNDUP(J1246/12,0)</f>
        <v>3</v>
      </c>
      <c r="M1246" s="121">
        <v>1</v>
      </c>
      <c r="N1246" s="121">
        <v>6</v>
      </c>
      <c r="O1246" s="116"/>
      <c r="P1246" s="122">
        <f t="shared" ref="P1246:P1255" si="262">+L1246</f>
        <v>3</v>
      </c>
      <c r="Q1246" s="123">
        <f t="shared" ref="Q1246:Q1255" si="263">F1246*M1246*N1246*P1246/12</f>
        <v>94.5</v>
      </c>
    </row>
    <row r="1247" spans="1:17" ht="16.5">
      <c r="A1247" s="451"/>
      <c r="B1247" s="124" t="s">
        <v>378</v>
      </c>
      <c r="C1247" s="125"/>
      <c r="D1247" s="126" t="str">
        <f t="shared" si="259"/>
        <v>Pieza de 1inX6inX3_Pies</v>
      </c>
      <c r="E1247" s="127" t="s">
        <v>309</v>
      </c>
      <c r="F1247" s="128">
        <v>22</v>
      </c>
      <c r="G1247" s="124"/>
      <c r="H1247" s="129">
        <v>0.75</v>
      </c>
      <c r="I1247" s="129">
        <v>5.5</v>
      </c>
      <c r="J1247" s="129">
        <v>32</v>
      </c>
      <c r="K1247" s="129">
        <f t="shared" si="260"/>
        <v>36</v>
      </c>
      <c r="L1247" s="130">
        <f t="shared" si="261"/>
        <v>3</v>
      </c>
      <c r="M1247" s="129">
        <v>1</v>
      </c>
      <c r="N1247" s="129">
        <v>6</v>
      </c>
      <c r="O1247" s="124"/>
      <c r="P1247" s="130">
        <f t="shared" si="262"/>
        <v>3</v>
      </c>
      <c r="Q1247" s="131">
        <f t="shared" si="263"/>
        <v>33</v>
      </c>
    </row>
    <row r="1248" spans="1:17" ht="17.25" thickBot="1">
      <c r="A1248" s="452"/>
      <c r="B1248" s="133" t="s">
        <v>662</v>
      </c>
      <c r="C1248" s="134"/>
      <c r="D1248" s="135" t="str">
        <f t="shared" si="259"/>
        <v>Pieza de 1inX3inX8_Pies</v>
      </c>
      <c r="E1248" s="136" t="s">
        <v>309</v>
      </c>
      <c r="F1248" s="137">
        <v>2</v>
      </c>
      <c r="G1248" s="133"/>
      <c r="H1248" s="138">
        <v>0.75</v>
      </c>
      <c r="I1248" s="138">
        <v>2.5</v>
      </c>
      <c r="J1248" s="138">
        <v>94.49</v>
      </c>
      <c r="K1248" s="138">
        <f t="shared" si="260"/>
        <v>96</v>
      </c>
      <c r="L1248" s="139">
        <f t="shared" si="261"/>
        <v>8</v>
      </c>
      <c r="M1248" s="138">
        <v>1</v>
      </c>
      <c r="N1248" s="138">
        <v>3</v>
      </c>
      <c r="O1248" s="133"/>
      <c r="P1248" s="139">
        <f t="shared" si="262"/>
        <v>8</v>
      </c>
      <c r="Q1248" s="140">
        <f t="shared" si="263"/>
        <v>4</v>
      </c>
    </row>
    <row r="1249" spans="1:17" ht="16.5">
      <c r="A1249" s="450">
        <v>2</v>
      </c>
      <c r="B1249" s="116" t="s">
        <v>377</v>
      </c>
      <c r="C1249" s="117"/>
      <c r="D1249" s="118" t="str">
        <f t="shared" si="259"/>
        <v>Pieza de 1inX6inX3_Pies</v>
      </c>
      <c r="E1249" s="119" t="s">
        <v>309</v>
      </c>
      <c r="F1249" s="120">
        <v>84</v>
      </c>
      <c r="G1249" s="116"/>
      <c r="H1249" s="121">
        <v>0.75</v>
      </c>
      <c r="I1249" s="121">
        <v>5.5</v>
      </c>
      <c r="J1249" s="121">
        <v>32</v>
      </c>
      <c r="K1249" s="121">
        <f t="shared" si="260"/>
        <v>36</v>
      </c>
      <c r="L1249" s="122">
        <f t="shared" si="261"/>
        <v>3</v>
      </c>
      <c r="M1249" s="121">
        <v>1</v>
      </c>
      <c r="N1249" s="121">
        <v>6</v>
      </c>
      <c r="O1249" s="116"/>
      <c r="P1249" s="122">
        <f t="shared" si="262"/>
        <v>3</v>
      </c>
      <c r="Q1249" s="123">
        <f t="shared" si="263"/>
        <v>126</v>
      </c>
    </row>
    <row r="1250" spans="1:17" ht="17.25" thickBot="1">
      <c r="A1250" s="452"/>
      <c r="B1250" s="133" t="s">
        <v>662</v>
      </c>
      <c r="C1250" s="134"/>
      <c r="D1250" s="135" t="str">
        <f t="shared" si="259"/>
        <v>Pieza de 1inX3inX8_Pies</v>
      </c>
      <c r="E1250" s="136" t="s">
        <v>309</v>
      </c>
      <c r="F1250" s="137">
        <v>2</v>
      </c>
      <c r="G1250" s="133"/>
      <c r="H1250" s="138">
        <v>0.75</v>
      </c>
      <c r="I1250" s="138">
        <v>2.5</v>
      </c>
      <c r="J1250" s="138">
        <v>94.49</v>
      </c>
      <c r="K1250" s="138">
        <f t="shared" si="260"/>
        <v>96</v>
      </c>
      <c r="L1250" s="139">
        <f t="shared" si="261"/>
        <v>8</v>
      </c>
      <c r="M1250" s="138">
        <v>1</v>
      </c>
      <c r="N1250" s="138">
        <v>3</v>
      </c>
      <c r="O1250" s="133"/>
      <c r="P1250" s="139">
        <f t="shared" si="262"/>
        <v>8</v>
      </c>
      <c r="Q1250" s="140">
        <f t="shared" si="263"/>
        <v>4</v>
      </c>
    </row>
    <row r="1251" spans="1:17" ht="16.5">
      <c r="A1251" s="450" t="s">
        <v>33</v>
      </c>
      <c r="B1251" s="116" t="s">
        <v>377</v>
      </c>
      <c r="C1251" s="117"/>
      <c r="D1251" s="118" t="str">
        <f t="shared" si="259"/>
        <v>Pieza de 1inX6inX3_Pies</v>
      </c>
      <c r="E1251" s="119" t="s">
        <v>309</v>
      </c>
      <c r="F1251" s="120">
        <v>84</v>
      </c>
      <c r="G1251" s="116"/>
      <c r="H1251" s="121">
        <v>0.75</v>
      </c>
      <c r="I1251" s="121">
        <v>5.5</v>
      </c>
      <c r="J1251" s="121">
        <v>32</v>
      </c>
      <c r="K1251" s="121">
        <f t="shared" si="260"/>
        <v>36</v>
      </c>
      <c r="L1251" s="122">
        <f t="shared" si="261"/>
        <v>3</v>
      </c>
      <c r="M1251" s="121">
        <v>1</v>
      </c>
      <c r="N1251" s="121">
        <v>6</v>
      </c>
      <c r="O1251" s="116"/>
      <c r="P1251" s="122">
        <f t="shared" si="262"/>
        <v>3</v>
      </c>
      <c r="Q1251" s="123">
        <f t="shared" si="263"/>
        <v>126</v>
      </c>
    </row>
    <row r="1252" spans="1:17" ht="17.25" thickBot="1">
      <c r="A1252" s="465"/>
      <c r="B1252" s="151" t="s">
        <v>662</v>
      </c>
      <c r="C1252" s="152"/>
      <c r="D1252" s="153" t="str">
        <f t="shared" si="259"/>
        <v>Pieza de 1inX3inX8_Pies</v>
      </c>
      <c r="E1252" s="154" t="s">
        <v>309</v>
      </c>
      <c r="F1252" s="155">
        <v>2</v>
      </c>
      <c r="G1252" s="151"/>
      <c r="H1252" s="156">
        <v>0.75</v>
      </c>
      <c r="I1252" s="156">
        <v>2.5</v>
      </c>
      <c r="J1252" s="156">
        <v>94.49</v>
      </c>
      <c r="K1252" s="156">
        <f t="shared" si="260"/>
        <v>96</v>
      </c>
      <c r="L1252" s="157">
        <f t="shared" si="261"/>
        <v>8</v>
      </c>
      <c r="M1252" s="156">
        <v>1</v>
      </c>
      <c r="N1252" s="156">
        <v>3</v>
      </c>
      <c r="O1252" s="151"/>
      <c r="P1252" s="157">
        <f t="shared" si="262"/>
        <v>8</v>
      </c>
      <c r="Q1252" s="158">
        <f t="shared" si="263"/>
        <v>4</v>
      </c>
    </row>
    <row r="1253" spans="1:17" ht="16.5">
      <c r="A1253" s="450" t="s">
        <v>34</v>
      </c>
      <c r="B1253" s="116" t="s">
        <v>377</v>
      </c>
      <c r="C1253" s="117"/>
      <c r="D1253" s="118" t="str">
        <f t="shared" si="259"/>
        <v>Pieza de 1inX6inX3_Pies</v>
      </c>
      <c r="E1253" s="119" t="s">
        <v>309</v>
      </c>
      <c r="F1253" s="120">
        <v>42</v>
      </c>
      <c r="G1253" s="116"/>
      <c r="H1253" s="121">
        <v>0.75</v>
      </c>
      <c r="I1253" s="121">
        <v>5.5</v>
      </c>
      <c r="J1253" s="121">
        <v>32</v>
      </c>
      <c r="K1253" s="121">
        <f t="shared" si="260"/>
        <v>36</v>
      </c>
      <c r="L1253" s="122">
        <f t="shared" si="261"/>
        <v>3</v>
      </c>
      <c r="M1253" s="121">
        <v>1</v>
      </c>
      <c r="N1253" s="121">
        <v>6</v>
      </c>
      <c r="O1253" s="116"/>
      <c r="P1253" s="122">
        <f t="shared" si="262"/>
        <v>3</v>
      </c>
      <c r="Q1253" s="123">
        <f t="shared" si="263"/>
        <v>63</v>
      </c>
    </row>
    <row r="1254" spans="1:17" ht="16.5">
      <c r="A1254" s="451"/>
      <c r="B1254" s="124" t="s">
        <v>378</v>
      </c>
      <c r="C1254" s="125"/>
      <c r="D1254" s="126" t="str">
        <f t="shared" si="259"/>
        <v>Pieza de 1inX6inX3_Pies</v>
      </c>
      <c r="E1254" s="127" t="s">
        <v>309</v>
      </c>
      <c r="F1254" s="128">
        <v>22</v>
      </c>
      <c r="G1254" s="124"/>
      <c r="H1254" s="129">
        <v>0.75</v>
      </c>
      <c r="I1254" s="129">
        <v>5.5</v>
      </c>
      <c r="J1254" s="129">
        <v>32</v>
      </c>
      <c r="K1254" s="129">
        <f t="shared" si="260"/>
        <v>36</v>
      </c>
      <c r="L1254" s="130">
        <f t="shared" si="261"/>
        <v>3</v>
      </c>
      <c r="M1254" s="129">
        <v>1</v>
      </c>
      <c r="N1254" s="129">
        <v>6</v>
      </c>
      <c r="O1254" s="124"/>
      <c r="P1254" s="130">
        <f t="shared" si="262"/>
        <v>3</v>
      </c>
      <c r="Q1254" s="131">
        <f t="shared" si="263"/>
        <v>33</v>
      </c>
    </row>
    <row r="1255" spans="1:17" ht="17.25" thickBot="1">
      <c r="A1255" s="452"/>
      <c r="B1255" s="133" t="s">
        <v>662</v>
      </c>
      <c r="C1255" s="134"/>
      <c r="D1255" s="135" t="str">
        <f t="shared" si="259"/>
        <v>Pieza de 1inX3inX8_Pies</v>
      </c>
      <c r="E1255" s="136" t="s">
        <v>309</v>
      </c>
      <c r="F1255" s="137">
        <v>2</v>
      </c>
      <c r="G1255" s="133"/>
      <c r="H1255" s="138">
        <v>0.75</v>
      </c>
      <c r="I1255" s="138">
        <v>2.5</v>
      </c>
      <c r="J1255" s="138">
        <v>94.49</v>
      </c>
      <c r="K1255" s="138">
        <f t="shared" si="260"/>
        <v>96</v>
      </c>
      <c r="L1255" s="139">
        <f t="shared" si="261"/>
        <v>8</v>
      </c>
      <c r="M1255" s="138">
        <v>1</v>
      </c>
      <c r="N1255" s="138">
        <v>3</v>
      </c>
      <c r="O1255" s="133"/>
      <c r="P1255" s="139">
        <f t="shared" si="262"/>
        <v>8</v>
      </c>
      <c r="Q1255" s="140">
        <f t="shared" si="263"/>
        <v>4</v>
      </c>
    </row>
    <row r="1256" spans="1:17" ht="16.5" thickBot="1">
      <c r="A1256" s="438" t="s">
        <v>142</v>
      </c>
      <c r="B1256" s="439"/>
      <c r="C1256" s="439"/>
      <c r="D1256" s="439"/>
      <c r="E1256" s="439"/>
      <c r="F1256" s="440"/>
      <c r="G1256" s="441"/>
      <c r="H1256" s="442"/>
      <c r="I1256" s="442"/>
      <c r="J1256" s="442"/>
      <c r="K1256" s="442"/>
      <c r="L1256" s="443"/>
      <c r="M1256" s="441"/>
      <c r="N1256" s="442"/>
      <c r="O1256" s="442"/>
      <c r="P1256" s="443"/>
      <c r="Q1256" s="141">
        <f>+SUM(Q1257)</f>
        <v>120</v>
      </c>
    </row>
    <row r="1257" spans="1:17" ht="17.25" thickBot="1">
      <c r="A1257" s="142"/>
      <c r="B1257" s="142" t="s">
        <v>307</v>
      </c>
      <c r="C1257" s="143"/>
      <c r="D1257" s="144" t="str">
        <f>+IF(_xlfn.NUMBERVALUE(O1257)=0,CONCATENATE("Pieza de ",M1257,"inX",N1257,"inX",P1257,"_Pies"),CONCATENATE("Rollizo de ",O1257,"''ØX",P1257,"_Pies"))</f>
        <v>Pieza de 2inX6inX15_Pies</v>
      </c>
      <c r="E1257" s="145" t="s">
        <v>137</v>
      </c>
      <c r="F1257" s="146">
        <v>8</v>
      </c>
      <c r="G1257" s="142"/>
      <c r="H1257" s="147">
        <v>1.5</v>
      </c>
      <c r="I1257" s="147">
        <v>5.5</v>
      </c>
      <c r="J1257" s="147">
        <v>171.25</v>
      </c>
      <c r="K1257" s="147">
        <f>+L1257*12</f>
        <v>180</v>
      </c>
      <c r="L1257" s="148">
        <f>ROUNDUP(J1257/12,0)</f>
        <v>15</v>
      </c>
      <c r="M1257" s="147">
        <v>2</v>
      </c>
      <c r="N1257" s="147">
        <v>6</v>
      </c>
      <c r="O1257" s="142"/>
      <c r="P1257" s="148">
        <f>+L1257</f>
        <v>15</v>
      </c>
      <c r="Q1257" s="149">
        <f>F1257*M1257*N1257*P1257/12</f>
        <v>120</v>
      </c>
    </row>
    <row r="1258" spans="1:17" ht="16.5" thickBot="1">
      <c r="A1258" s="444" t="s">
        <v>145</v>
      </c>
      <c r="B1258" s="445"/>
      <c r="C1258" s="445"/>
      <c r="D1258" s="445"/>
      <c r="E1258" s="445"/>
      <c r="F1258" s="446"/>
      <c r="G1258" s="447"/>
      <c r="H1258" s="448"/>
      <c r="I1258" s="448"/>
      <c r="J1258" s="448"/>
      <c r="K1258" s="448"/>
      <c r="L1258" s="449"/>
      <c r="M1258" s="447"/>
      <c r="N1258" s="448"/>
      <c r="O1258" s="448"/>
      <c r="P1258" s="449"/>
      <c r="Q1258" s="115">
        <f>+SUM(Q1259:Q1260)</f>
        <v>393.75</v>
      </c>
    </row>
    <row r="1259" spans="1:17" ht="16.5">
      <c r="A1259" s="453"/>
      <c r="B1259" s="116" t="s">
        <v>308</v>
      </c>
      <c r="C1259" s="117"/>
      <c r="D1259" s="118" t="str">
        <f>+IF(_xlfn.NUMBERVALUE(O1259)=0,CONCATENATE("Pieza de ",M1259,"inX",N1259,"inX",P1259,"_Pies"),CONCATENATE("Rollizo de ",O1259,"''ØX",P1259,"_Pies"))</f>
        <v>Pieza de 1,25inX3,5inX5_Pies</v>
      </c>
      <c r="E1259" s="119" t="s">
        <v>309</v>
      </c>
      <c r="F1259" s="120">
        <v>120</v>
      </c>
      <c r="G1259" s="116"/>
      <c r="H1259" s="121">
        <v>1</v>
      </c>
      <c r="I1259" s="121">
        <v>3</v>
      </c>
      <c r="J1259" s="121">
        <v>53.67</v>
      </c>
      <c r="K1259" s="121">
        <f>+L1259*12</f>
        <v>60</v>
      </c>
      <c r="L1259" s="122">
        <f>ROUNDUP(J1259/12,0)</f>
        <v>5</v>
      </c>
      <c r="M1259" s="121">
        <v>1.25</v>
      </c>
      <c r="N1259" s="121">
        <v>3.5</v>
      </c>
      <c r="O1259" s="116"/>
      <c r="P1259" s="122">
        <f>+L1259</f>
        <v>5</v>
      </c>
      <c r="Q1259" s="123">
        <f>F1259*M1259*N1259*P1259/12</f>
        <v>218.75</v>
      </c>
    </row>
    <row r="1260" spans="1:17" ht="17.25" thickBot="1">
      <c r="A1260" s="454"/>
      <c r="B1260" s="133" t="s">
        <v>310</v>
      </c>
      <c r="C1260" s="134"/>
      <c r="D1260" s="135" t="str">
        <f>+IF(_xlfn.NUMBERVALUE(O1260)=0,CONCATENATE("Pieza de ",M1260,"inX",N1260,"inX",P1260,"_Pies"),CONCATENATE("Rollizo de ",O1260,"''ØX",P1260,"_Pies"))</f>
        <v>Pieza de 1,25inX3,5inX8_Pies</v>
      </c>
      <c r="E1260" s="136" t="s">
        <v>309</v>
      </c>
      <c r="F1260" s="137">
        <v>60</v>
      </c>
      <c r="G1260" s="133"/>
      <c r="H1260" s="138">
        <v>1</v>
      </c>
      <c r="I1260" s="138">
        <v>3</v>
      </c>
      <c r="J1260" s="138">
        <v>96</v>
      </c>
      <c r="K1260" s="138">
        <f>+L1260*12</f>
        <v>96</v>
      </c>
      <c r="L1260" s="139">
        <f>ROUNDUP(J1260/12,0)</f>
        <v>8</v>
      </c>
      <c r="M1260" s="138">
        <v>1.25</v>
      </c>
      <c r="N1260" s="138">
        <v>3.5</v>
      </c>
      <c r="O1260" s="133"/>
      <c r="P1260" s="139">
        <f>+L1260</f>
        <v>8</v>
      </c>
      <c r="Q1260" s="140">
        <f>F1260*M1260*N1260*P1260/12</f>
        <v>175</v>
      </c>
    </row>
    <row r="1261" spans="1:17" ht="16.5" thickBot="1">
      <c r="A1261" s="438" t="s">
        <v>7</v>
      </c>
      <c r="B1261" s="439"/>
      <c r="C1261" s="439"/>
      <c r="D1261" s="439"/>
      <c r="E1261" s="439"/>
      <c r="F1261" s="440"/>
      <c r="G1261" s="441"/>
      <c r="H1261" s="442"/>
      <c r="I1261" s="442"/>
      <c r="J1261" s="442"/>
      <c r="K1261" s="442"/>
      <c r="L1261" s="443"/>
      <c r="M1261" s="441"/>
      <c r="N1261" s="442"/>
      <c r="O1261" s="442"/>
      <c r="P1261" s="443"/>
      <c r="Q1261" s="141">
        <f>+SUM(Q1262:Q1265)</f>
        <v>190</v>
      </c>
    </row>
    <row r="1262" spans="1:17" ht="16.5">
      <c r="A1262" s="453"/>
      <c r="B1262" s="116" t="s">
        <v>311</v>
      </c>
      <c r="C1262" s="117"/>
      <c r="D1262" s="118" t="str">
        <f>+IF(_xlfn.NUMBERVALUE(O1262)=0,CONCATENATE("Pieza de ",M1262,"inX",N1262,"inX",P1262,"_Pies"),CONCATENATE("Rollizo de ",O1262,"''ØX",P1262,"_Pies"))</f>
        <v>Pieza de 2inX6inX10_Pies</v>
      </c>
      <c r="E1262" s="119" t="s">
        <v>137</v>
      </c>
      <c r="F1262" s="120">
        <v>3</v>
      </c>
      <c r="G1262" s="116"/>
      <c r="H1262" s="121">
        <v>1.5</v>
      </c>
      <c r="I1262" s="121">
        <v>5.5</v>
      </c>
      <c r="J1262" s="121">
        <v>118.11</v>
      </c>
      <c r="K1262" s="121">
        <f>+L1262*12</f>
        <v>120</v>
      </c>
      <c r="L1262" s="122">
        <f>ROUNDUP(J1262/12,0)</f>
        <v>10</v>
      </c>
      <c r="M1262" s="121">
        <v>2</v>
      </c>
      <c r="N1262" s="121">
        <v>6</v>
      </c>
      <c r="O1262" s="116"/>
      <c r="P1262" s="122">
        <f>+L1262</f>
        <v>10</v>
      </c>
      <c r="Q1262" s="123">
        <f>F1262*M1262*N1262*P1262/12</f>
        <v>30</v>
      </c>
    </row>
    <row r="1263" spans="1:17" ht="16.5">
      <c r="A1263" s="455"/>
      <c r="B1263" s="124" t="s">
        <v>312</v>
      </c>
      <c r="C1263" s="125"/>
      <c r="D1263" s="126" t="str">
        <f>+IF(_xlfn.NUMBERVALUE(O1263)=0,CONCATENATE("Pieza de ",M1263,"inX",N1263,"inX",P1263,"_Pies"),CONCATENATE("Rollizo de ",O1263,"''ØX",P1263,"_Pies"))</f>
        <v>Pieza de 2inX6inX8_Pies</v>
      </c>
      <c r="E1263" s="127" t="s">
        <v>137</v>
      </c>
      <c r="F1263" s="128">
        <v>6</v>
      </c>
      <c r="G1263" s="124"/>
      <c r="H1263" s="129">
        <v>1.5</v>
      </c>
      <c r="I1263" s="129">
        <v>5.5</v>
      </c>
      <c r="J1263" s="129">
        <v>84.65</v>
      </c>
      <c r="K1263" s="129">
        <f>+L1263*12</f>
        <v>96</v>
      </c>
      <c r="L1263" s="130">
        <f>ROUNDUP(J1263/12,0)</f>
        <v>8</v>
      </c>
      <c r="M1263" s="129">
        <v>2</v>
      </c>
      <c r="N1263" s="129">
        <v>6</v>
      </c>
      <c r="O1263" s="124"/>
      <c r="P1263" s="130">
        <f>+L1263</f>
        <v>8</v>
      </c>
      <c r="Q1263" s="131">
        <f>F1263*M1263*N1263*P1263/12</f>
        <v>48</v>
      </c>
    </row>
    <row r="1264" spans="1:17" ht="16.5">
      <c r="A1264" s="455"/>
      <c r="B1264" s="124" t="s">
        <v>313</v>
      </c>
      <c r="C1264" s="125"/>
      <c r="D1264" s="126" t="str">
        <f>+IF(_xlfn.NUMBERVALUE(O1264)=0,CONCATENATE("Pieza de ",M1264,"inX",N1264,"inX",P1264,"_Pies"),CONCATENATE("Rollizo de ",O1264,"''ØX",P1264,"_Pies"))</f>
        <v>Pieza de 2inX6inX3_Pies</v>
      </c>
      <c r="E1264" s="127" t="s">
        <v>137</v>
      </c>
      <c r="F1264" s="128">
        <v>16</v>
      </c>
      <c r="G1264" s="124"/>
      <c r="H1264" s="129">
        <v>1.5</v>
      </c>
      <c r="I1264" s="129">
        <v>5.5</v>
      </c>
      <c r="J1264" s="129">
        <v>29.53</v>
      </c>
      <c r="K1264" s="129">
        <f>+L1264*12</f>
        <v>36</v>
      </c>
      <c r="L1264" s="130">
        <f>ROUNDUP(J1264/12,0)</f>
        <v>3</v>
      </c>
      <c r="M1264" s="129">
        <v>2</v>
      </c>
      <c r="N1264" s="129">
        <v>6</v>
      </c>
      <c r="O1264" s="124"/>
      <c r="P1264" s="130">
        <f>+L1264</f>
        <v>3</v>
      </c>
      <c r="Q1264" s="131">
        <f>F1264*M1264*N1264*P1264/12</f>
        <v>48</v>
      </c>
    </row>
    <row r="1265" spans="1:17" ht="17.25" thickBot="1">
      <c r="A1265" s="454"/>
      <c r="B1265" s="133" t="s">
        <v>314</v>
      </c>
      <c r="C1265" s="134"/>
      <c r="D1265" s="135" t="str">
        <f>+IF(_xlfn.NUMBERVALUE(O1265)=0,CONCATENATE("Pieza de ",M1265,"inX",N1265,"inX",P1265,"_Pies"),CONCATENATE("Rollizo de ",O1265,"''ØX",P1265,"_Pies"))</f>
        <v>Pieza de 2inX6inX8_Pies</v>
      </c>
      <c r="E1265" s="136" t="s">
        <v>137</v>
      </c>
      <c r="F1265" s="137">
        <v>8</v>
      </c>
      <c r="G1265" s="133"/>
      <c r="H1265" s="138">
        <v>1.5</v>
      </c>
      <c r="I1265" s="138">
        <v>5.5</v>
      </c>
      <c r="J1265" s="138">
        <v>84.65</v>
      </c>
      <c r="K1265" s="138">
        <f>+L1265*12</f>
        <v>96</v>
      </c>
      <c r="L1265" s="139">
        <f>ROUNDUP(J1265/12,0)</f>
        <v>8</v>
      </c>
      <c r="M1265" s="138">
        <v>2</v>
      </c>
      <c r="N1265" s="138">
        <v>6</v>
      </c>
      <c r="O1265" s="133"/>
      <c r="P1265" s="139">
        <f>+L1265</f>
        <v>8</v>
      </c>
      <c r="Q1265" s="140">
        <f>F1265*M1265*N1265*P1265/12</f>
        <v>64</v>
      </c>
    </row>
    <row r="1266" spans="1:17" ht="16.5" thickBot="1">
      <c r="A1266" s="438" t="s">
        <v>9</v>
      </c>
      <c r="B1266" s="439"/>
      <c r="C1266" s="439"/>
      <c r="D1266" s="439"/>
      <c r="E1266" s="439"/>
      <c r="F1266" s="440"/>
      <c r="G1266" s="441"/>
      <c r="H1266" s="442"/>
      <c r="I1266" s="442"/>
      <c r="J1266" s="442"/>
      <c r="K1266" s="442"/>
      <c r="L1266" s="443"/>
      <c r="M1266" s="441"/>
      <c r="N1266" s="442"/>
      <c r="O1266" s="442"/>
      <c r="P1266" s="443"/>
      <c r="Q1266" s="141">
        <f>+SUM(Q1267:Q1270)</f>
        <v>42.333333333333336</v>
      </c>
    </row>
    <row r="1267" spans="1:17" ht="16.5">
      <c r="A1267" s="435" t="s">
        <v>315</v>
      </c>
      <c r="B1267" s="116" t="s">
        <v>316</v>
      </c>
      <c r="C1267" s="117"/>
      <c r="D1267" s="118" t="str">
        <f t="shared" ref="D1267:D1278" si="264">+IF(_xlfn.NUMBERVALUE(O1267)=0,CONCATENATE("Pieza de ",M1267,"inX",N1267,"inX",P1267,"_Pies"),CONCATENATE("Rollizo de ",O1267,"''ØX",P1267,"_Pies"))</f>
        <v>Pieza de 1inX3,5inX6_Pies</v>
      </c>
      <c r="E1267" s="119" t="s">
        <v>317</v>
      </c>
      <c r="F1267" s="120">
        <v>16</v>
      </c>
      <c r="G1267" s="116"/>
      <c r="H1267" s="121">
        <v>0.75</v>
      </c>
      <c r="I1267" s="121">
        <v>3</v>
      </c>
      <c r="J1267" s="121">
        <v>60.44</v>
      </c>
      <c r="K1267" s="121">
        <f t="shared" ref="K1267:K1278" si="265">+L1267*12</f>
        <v>72</v>
      </c>
      <c r="L1267" s="122">
        <f t="shared" ref="L1267:L1278" si="266">ROUNDUP(J1267/12,0)</f>
        <v>6</v>
      </c>
      <c r="M1267" s="121">
        <v>1</v>
      </c>
      <c r="N1267" s="121">
        <v>3.5</v>
      </c>
      <c r="O1267" s="116"/>
      <c r="P1267" s="122">
        <f t="shared" ref="P1267:P1278" si="267">+L1267</f>
        <v>6</v>
      </c>
      <c r="Q1267" s="123">
        <f t="shared" ref="Q1267:Q1278" si="268">F1267*M1267*N1267*P1267/12</f>
        <v>28</v>
      </c>
    </row>
    <row r="1268" spans="1:17" ht="16.5">
      <c r="A1268" s="436"/>
      <c r="B1268" s="124" t="s">
        <v>318</v>
      </c>
      <c r="C1268" s="125"/>
      <c r="D1268" s="126" t="str">
        <f t="shared" si="264"/>
        <v>Pieza de 1,25inX4inX6_Pies</v>
      </c>
      <c r="E1268" s="127" t="s">
        <v>317</v>
      </c>
      <c r="F1268" s="128">
        <v>2</v>
      </c>
      <c r="G1268" s="124"/>
      <c r="H1268" s="129">
        <v>1</v>
      </c>
      <c r="I1268" s="129">
        <v>3.5</v>
      </c>
      <c r="J1268" s="129">
        <v>62.43</v>
      </c>
      <c r="K1268" s="129">
        <f t="shared" si="265"/>
        <v>72</v>
      </c>
      <c r="L1268" s="130">
        <f t="shared" si="266"/>
        <v>6</v>
      </c>
      <c r="M1268" s="129">
        <v>1.25</v>
      </c>
      <c r="N1268" s="129">
        <v>4</v>
      </c>
      <c r="O1268" s="124"/>
      <c r="P1268" s="130">
        <f t="shared" si="267"/>
        <v>6</v>
      </c>
      <c r="Q1268" s="131">
        <f t="shared" si="268"/>
        <v>5</v>
      </c>
    </row>
    <row r="1269" spans="1:17" ht="16.5">
      <c r="A1269" s="436"/>
      <c r="B1269" s="124" t="s">
        <v>319</v>
      </c>
      <c r="C1269" s="125"/>
      <c r="D1269" s="126" t="str">
        <f t="shared" si="264"/>
        <v>Pieza de 1,25inX4inX4_Pies</v>
      </c>
      <c r="E1269" s="127" t="s">
        <v>317</v>
      </c>
      <c r="F1269" s="128">
        <v>2</v>
      </c>
      <c r="G1269" s="124"/>
      <c r="H1269" s="129">
        <v>1</v>
      </c>
      <c r="I1269" s="129">
        <v>3.5</v>
      </c>
      <c r="J1269" s="129">
        <v>44.06</v>
      </c>
      <c r="K1269" s="129">
        <f t="shared" si="265"/>
        <v>48</v>
      </c>
      <c r="L1269" s="130">
        <f t="shared" si="266"/>
        <v>4</v>
      </c>
      <c r="M1269" s="129">
        <v>1.25</v>
      </c>
      <c r="N1269" s="129">
        <v>4</v>
      </c>
      <c r="O1269" s="124"/>
      <c r="P1269" s="130">
        <f t="shared" si="267"/>
        <v>4</v>
      </c>
      <c r="Q1269" s="131">
        <f t="shared" si="268"/>
        <v>3.3333333333333335</v>
      </c>
    </row>
    <row r="1270" spans="1:17" ht="17.25" thickBot="1">
      <c r="A1270" s="437"/>
      <c r="B1270" s="133" t="s">
        <v>320</v>
      </c>
      <c r="C1270" s="134"/>
      <c r="D1270" s="135" t="str">
        <f t="shared" si="264"/>
        <v>Pieza de 2inX6inX6_Pies</v>
      </c>
      <c r="E1270" s="136" t="s">
        <v>317</v>
      </c>
      <c r="F1270" s="137">
        <v>1</v>
      </c>
      <c r="G1270" s="133"/>
      <c r="H1270" s="138">
        <v>1.5</v>
      </c>
      <c r="I1270" s="138">
        <v>5.5</v>
      </c>
      <c r="J1270" s="138">
        <v>62.43</v>
      </c>
      <c r="K1270" s="138">
        <f t="shared" si="265"/>
        <v>72</v>
      </c>
      <c r="L1270" s="139">
        <f t="shared" si="266"/>
        <v>6</v>
      </c>
      <c r="M1270" s="138">
        <v>2</v>
      </c>
      <c r="N1270" s="138">
        <v>6</v>
      </c>
      <c r="O1270" s="133"/>
      <c r="P1270" s="139">
        <f t="shared" si="267"/>
        <v>6</v>
      </c>
      <c r="Q1270" s="140">
        <f t="shared" si="268"/>
        <v>6</v>
      </c>
    </row>
    <row r="1271" spans="1:17" ht="16.5">
      <c r="A1271" s="435" t="s">
        <v>321</v>
      </c>
      <c r="B1271" s="116" t="s">
        <v>316</v>
      </c>
      <c r="C1271" s="117"/>
      <c r="D1271" s="118" t="str">
        <f t="shared" si="264"/>
        <v>Pieza de 1inX3,5inX3_Pies</v>
      </c>
      <c r="E1271" s="119" t="s">
        <v>317</v>
      </c>
      <c r="F1271" s="120">
        <v>16</v>
      </c>
      <c r="G1271" s="116"/>
      <c r="H1271" s="121">
        <v>0.75</v>
      </c>
      <c r="I1271" s="121">
        <v>3</v>
      </c>
      <c r="J1271" s="121">
        <v>28.44</v>
      </c>
      <c r="K1271" s="121">
        <f t="shared" si="265"/>
        <v>36</v>
      </c>
      <c r="L1271" s="122">
        <f t="shared" si="266"/>
        <v>3</v>
      </c>
      <c r="M1271" s="121">
        <v>1</v>
      </c>
      <c r="N1271" s="121">
        <v>3.5</v>
      </c>
      <c r="O1271" s="116"/>
      <c r="P1271" s="122">
        <f t="shared" si="267"/>
        <v>3</v>
      </c>
      <c r="Q1271" s="123">
        <f t="shared" si="268"/>
        <v>14</v>
      </c>
    </row>
    <row r="1272" spans="1:17" ht="16.5">
      <c r="A1272" s="436"/>
      <c r="B1272" s="124" t="s">
        <v>318</v>
      </c>
      <c r="C1272" s="125"/>
      <c r="D1272" s="126" t="str">
        <f t="shared" si="264"/>
        <v>Pieza de 1,25inX4inX3_Pies</v>
      </c>
      <c r="E1272" s="127" t="s">
        <v>317</v>
      </c>
      <c r="F1272" s="128">
        <v>2</v>
      </c>
      <c r="G1272" s="124"/>
      <c r="H1272" s="129">
        <v>1</v>
      </c>
      <c r="I1272" s="129">
        <v>3.5</v>
      </c>
      <c r="J1272" s="129">
        <v>30.43</v>
      </c>
      <c r="K1272" s="129">
        <f t="shared" si="265"/>
        <v>36</v>
      </c>
      <c r="L1272" s="130">
        <f t="shared" si="266"/>
        <v>3</v>
      </c>
      <c r="M1272" s="129">
        <v>1.25</v>
      </c>
      <c r="N1272" s="129">
        <v>4</v>
      </c>
      <c r="O1272" s="124"/>
      <c r="P1272" s="130">
        <f t="shared" si="267"/>
        <v>3</v>
      </c>
      <c r="Q1272" s="131">
        <f t="shared" si="268"/>
        <v>2.5</v>
      </c>
    </row>
    <row r="1273" spans="1:17" ht="16.5">
      <c r="A1273" s="436"/>
      <c r="B1273" s="124" t="s">
        <v>319</v>
      </c>
      <c r="C1273" s="125"/>
      <c r="D1273" s="126" t="str">
        <f t="shared" si="264"/>
        <v>Pieza de 1,25inX4inX4_Pies</v>
      </c>
      <c r="E1273" s="127" t="s">
        <v>317</v>
      </c>
      <c r="F1273" s="128">
        <v>2</v>
      </c>
      <c r="G1273" s="124"/>
      <c r="H1273" s="129">
        <v>1</v>
      </c>
      <c r="I1273" s="129">
        <v>3.5</v>
      </c>
      <c r="J1273" s="129">
        <v>44.06</v>
      </c>
      <c r="K1273" s="129">
        <f t="shared" si="265"/>
        <v>48</v>
      </c>
      <c r="L1273" s="130">
        <f t="shared" si="266"/>
        <v>4</v>
      </c>
      <c r="M1273" s="129">
        <v>1.25</v>
      </c>
      <c r="N1273" s="129">
        <v>4</v>
      </c>
      <c r="O1273" s="124"/>
      <c r="P1273" s="130">
        <f t="shared" si="267"/>
        <v>4</v>
      </c>
      <c r="Q1273" s="131">
        <f t="shared" si="268"/>
        <v>3.3333333333333335</v>
      </c>
    </row>
    <row r="1274" spans="1:17" ht="17.25" thickBot="1">
      <c r="A1274" s="437"/>
      <c r="B1274" s="133" t="s">
        <v>320</v>
      </c>
      <c r="C1274" s="134"/>
      <c r="D1274" s="135" t="str">
        <f t="shared" si="264"/>
        <v>Pieza de 2inX6inX3_Pies</v>
      </c>
      <c r="E1274" s="136" t="s">
        <v>317</v>
      </c>
      <c r="F1274" s="137">
        <v>1</v>
      </c>
      <c r="G1274" s="133"/>
      <c r="H1274" s="138">
        <v>1.5</v>
      </c>
      <c r="I1274" s="138">
        <v>5.5</v>
      </c>
      <c r="J1274" s="138">
        <v>30.43</v>
      </c>
      <c r="K1274" s="138">
        <f t="shared" si="265"/>
        <v>36</v>
      </c>
      <c r="L1274" s="139">
        <f t="shared" si="266"/>
        <v>3</v>
      </c>
      <c r="M1274" s="138">
        <v>2</v>
      </c>
      <c r="N1274" s="138">
        <v>6</v>
      </c>
      <c r="O1274" s="133"/>
      <c r="P1274" s="139">
        <f t="shared" si="267"/>
        <v>3</v>
      </c>
      <c r="Q1274" s="140">
        <f t="shared" si="268"/>
        <v>3</v>
      </c>
    </row>
    <row r="1275" spans="1:17" ht="16.5">
      <c r="A1275" s="436" t="s">
        <v>322</v>
      </c>
      <c r="B1275" s="142" t="s">
        <v>316</v>
      </c>
      <c r="C1275" s="143"/>
      <c r="D1275" s="144" t="str">
        <f t="shared" si="264"/>
        <v>Pieza de 1inX3,5inX3_Pies</v>
      </c>
      <c r="E1275" s="145" t="s">
        <v>317</v>
      </c>
      <c r="F1275" s="146">
        <v>16</v>
      </c>
      <c r="G1275" s="142"/>
      <c r="H1275" s="121">
        <v>0.75</v>
      </c>
      <c r="I1275" s="121">
        <v>3</v>
      </c>
      <c r="J1275" s="147">
        <v>28.44</v>
      </c>
      <c r="K1275" s="147">
        <f t="shared" si="265"/>
        <v>36</v>
      </c>
      <c r="L1275" s="148">
        <f t="shared" si="266"/>
        <v>3</v>
      </c>
      <c r="M1275" s="121">
        <v>1</v>
      </c>
      <c r="N1275" s="121">
        <v>3.5</v>
      </c>
      <c r="O1275" s="142"/>
      <c r="P1275" s="148">
        <f t="shared" si="267"/>
        <v>3</v>
      </c>
      <c r="Q1275" s="150">
        <f t="shared" si="268"/>
        <v>14</v>
      </c>
    </row>
    <row r="1276" spans="1:17" ht="16.5">
      <c r="A1276" s="436"/>
      <c r="B1276" s="124" t="s">
        <v>318</v>
      </c>
      <c r="C1276" s="125"/>
      <c r="D1276" s="126" t="str">
        <f t="shared" si="264"/>
        <v>Pieza de 1,25inX4inX3_Pies</v>
      </c>
      <c r="E1276" s="127" t="s">
        <v>317</v>
      </c>
      <c r="F1276" s="128">
        <v>2</v>
      </c>
      <c r="G1276" s="124"/>
      <c r="H1276" s="129">
        <v>1</v>
      </c>
      <c r="I1276" s="129">
        <v>3.5</v>
      </c>
      <c r="J1276" s="129">
        <v>30.43</v>
      </c>
      <c r="K1276" s="129">
        <f t="shared" si="265"/>
        <v>36</v>
      </c>
      <c r="L1276" s="130">
        <f t="shared" si="266"/>
        <v>3</v>
      </c>
      <c r="M1276" s="129">
        <v>1.25</v>
      </c>
      <c r="N1276" s="129">
        <v>4</v>
      </c>
      <c r="O1276" s="124"/>
      <c r="P1276" s="130">
        <f t="shared" si="267"/>
        <v>3</v>
      </c>
      <c r="Q1276" s="131">
        <f t="shared" si="268"/>
        <v>2.5</v>
      </c>
    </row>
    <row r="1277" spans="1:17" ht="16.5">
      <c r="A1277" s="436"/>
      <c r="B1277" s="124" t="s">
        <v>319</v>
      </c>
      <c r="C1277" s="125"/>
      <c r="D1277" s="126" t="str">
        <f t="shared" si="264"/>
        <v>Pieza de 1,25inX4inX4_Pies</v>
      </c>
      <c r="E1277" s="127" t="s">
        <v>317</v>
      </c>
      <c r="F1277" s="128">
        <v>2</v>
      </c>
      <c r="G1277" s="124"/>
      <c r="H1277" s="129">
        <v>1</v>
      </c>
      <c r="I1277" s="129">
        <v>3.5</v>
      </c>
      <c r="J1277" s="129">
        <v>44.06</v>
      </c>
      <c r="K1277" s="129">
        <f t="shared" si="265"/>
        <v>48</v>
      </c>
      <c r="L1277" s="130">
        <f t="shared" si="266"/>
        <v>4</v>
      </c>
      <c r="M1277" s="129">
        <v>1.25</v>
      </c>
      <c r="N1277" s="129">
        <v>4</v>
      </c>
      <c r="O1277" s="124"/>
      <c r="P1277" s="130">
        <f t="shared" si="267"/>
        <v>4</v>
      </c>
      <c r="Q1277" s="131">
        <f t="shared" si="268"/>
        <v>3.3333333333333335</v>
      </c>
    </row>
    <row r="1278" spans="1:17" ht="17.25" thickBot="1">
      <c r="A1278" s="437"/>
      <c r="B1278" s="133" t="s">
        <v>320</v>
      </c>
      <c r="C1278" s="134"/>
      <c r="D1278" s="135" t="str">
        <f t="shared" si="264"/>
        <v>Pieza de 2inX6inX3_Pies</v>
      </c>
      <c r="E1278" s="136" t="s">
        <v>317</v>
      </c>
      <c r="F1278" s="137">
        <v>1</v>
      </c>
      <c r="G1278" s="133"/>
      <c r="H1278" s="138">
        <v>1.5</v>
      </c>
      <c r="I1278" s="138">
        <v>5.5</v>
      </c>
      <c r="J1278" s="138">
        <v>30.43</v>
      </c>
      <c r="K1278" s="138">
        <f t="shared" si="265"/>
        <v>36</v>
      </c>
      <c r="L1278" s="139">
        <f t="shared" si="266"/>
        <v>3</v>
      </c>
      <c r="M1278" s="138">
        <v>2</v>
      </c>
      <c r="N1278" s="138">
        <v>6</v>
      </c>
      <c r="O1278" s="133"/>
      <c r="P1278" s="139">
        <f t="shared" si="267"/>
        <v>3</v>
      </c>
      <c r="Q1278" s="140">
        <f t="shared" si="268"/>
        <v>3</v>
      </c>
    </row>
    <row r="1279" spans="1:17" ht="16.5" thickBot="1">
      <c r="A1279" s="419" t="s">
        <v>654</v>
      </c>
      <c r="B1279" s="420"/>
      <c r="C1279" s="420"/>
      <c r="D1279" s="420"/>
      <c r="E1279" s="420"/>
      <c r="F1279" s="421"/>
      <c r="G1279" s="422"/>
      <c r="H1279" s="423"/>
      <c r="I1279" s="423"/>
      <c r="J1279" s="423"/>
      <c r="K1279" s="423"/>
      <c r="L1279" s="424"/>
      <c r="M1279" s="423"/>
      <c r="N1279" s="423"/>
      <c r="O1279" s="423"/>
      <c r="P1279" s="423"/>
      <c r="Q1279" s="114">
        <f>+Q1280+Q1354+Q1368+Q1370+Q1373+Q1378+Q1383</f>
        <v>1967.5833333333333</v>
      </c>
    </row>
    <row r="1280" spans="1:17" ht="16.5" thickBot="1">
      <c r="A1280" s="444" t="s">
        <v>8</v>
      </c>
      <c r="B1280" s="445"/>
      <c r="C1280" s="445"/>
      <c r="D1280" s="445"/>
      <c r="E1280" s="445"/>
      <c r="F1280" s="446"/>
      <c r="G1280" s="447"/>
      <c r="H1280" s="448"/>
      <c r="I1280" s="448"/>
      <c r="J1280" s="448"/>
      <c r="K1280" s="448"/>
      <c r="L1280" s="449"/>
      <c r="M1280" s="448"/>
      <c r="N1280" s="448"/>
      <c r="O1280" s="448"/>
      <c r="P1280" s="448"/>
      <c r="Q1280" s="115">
        <f>+SUM(Q1281:Q1353)</f>
        <v>658.00000000000011</v>
      </c>
    </row>
    <row r="1281" spans="1:17" ht="16.5">
      <c r="A1281" s="450">
        <v>1</v>
      </c>
      <c r="B1281" s="116" t="s">
        <v>323</v>
      </c>
      <c r="C1281" s="117"/>
      <c r="D1281" s="118" t="str">
        <f t="shared" ref="D1281:D1283" si="269">+IF(_xlfn.NUMBERVALUE(O1281)=0,CONCATENATE("Pieza de ",M1281,"inX",N1281,"inX",P1281,"_Pies"),CONCATENATE("Rollizo de ",O1281,"''ØX",P1281,"_Pies"))</f>
        <v>Pieza de 2inX4inX11_Pies</v>
      </c>
      <c r="E1281" s="119" t="s">
        <v>137</v>
      </c>
      <c r="F1281" s="120">
        <v>1</v>
      </c>
      <c r="G1281" s="116"/>
      <c r="H1281" s="121">
        <v>1.5</v>
      </c>
      <c r="I1281" s="121">
        <v>3.5</v>
      </c>
      <c r="J1281" s="121">
        <v>121.35</v>
      </c>
      <c r="K1281" s="121">
        <f t="shared" ref="K1281:K1283" si="270">+L1281*12</f>
        <v>132</v>
      </c>
      <c r="L1281" s="122">
        <f t="shared" ref="L1281:L1283" si="271">ROUNDUP(J1281/12,0)</f>
        <v>11</v>
      </c>
      <c r="M1281" s="121">
        <v>2</v>
      </c>
      <c r="N1281" s="121">
        <v>4</v>
      </c>
      <c r="O1281" s="116"/>
      <c r="P1281" s="122">
        <f t="shared" ref="P1281:P1283" si="272">+L1281</f>
        <v>11</v>
      </c>
      <c r="Q1281" s="123">
        <f t="shared" ref="Q1281:Q1283" si="273">F1281*M1281*N1281*P1281/12</f>
        <v>7.333333333333333</v>
      </c>
    </row>
    <row r="1282" spans="1:17" ht="16.5">
      <c r="A1282" s="451"/>
      <c r="B1282" s="124" t="s">
        <v>268</v>
      </c>
      <c r="C1282" s="125"/>
      <c r="D1282" s="126" t="str">
        <f t="shared" si="269"/>
        <v>Pieza de 2inX6inX12_Pies</v>
      </c>
      <c r="E1282" s="127" t="s">
        <v>137</v>
      </c>
      <c r="F1282" s="128">
        <v>2</v>
      </c>
      <c r="G1282" s="124"/>
      <c r="H1282" s="129">
        <v>1.5</v>
      </c>
      <c r="I1282" s="129">
        <v>5.5</v>
      </c>
      <c r="J1282" s="129">
        <v>132.81</v>
      </c>
      <c r="K1282" s="129">
        <f t="shared" si="270"/>
        <v>144</v>
      </c>
      <c r="L1282" s="130">
        <f t="shared" si="271"/>
        <v>12</v>
      </c>
      <c r="M1282" s="129">
        <v>2</v>
      </c>
      <c r="N1282" s="129">
        <v>6</v>
      </c>
      <c r="O1282" s="124"/>
      <c r="P1282" s="130">
        <f t="shared" si="272"/>
        <v>12</v>
      </c>
      <c r="Q1282" s="131">
        <f t="shared" si="273"/>
        <v>24</v>
      </c>
    </row>
    <row r="1283" spans="1:17" ht="16.5">
      <c r="A1283" s="451"/>
      <c r="B1283" s="124" t="s">
        <v>324</v>
      </c>
      <c r="C1283" s="125"/>
      <c r="D1283" s="126" t="str">
        <f t="shared" si="269"/>
        <v>Pieza de 2inX4inX8_Pies</v>
      </c>
      <c r="E1283" s="127" t="s">
        <v>137</v>
      </c>
      <c r="F1283" s="128">
        <v>4</v>
      </c>
      <c r="G1283" s="124"/>
      <c r="H1283" s="129">
        <v>1.5</v>
      </c>
      <c r="I1283" s="129">
        <v>3.5</v>
      </c>
      <c r="J1283" s="132">
        <v>96</v>
      </c>
      <c r="K1283" s="129">
        <f t="shared" si="270"/>
        <v>96</v>
      </c>
      <c r="L1283" s="130">
        <f t="shared" si="271"/>
        <v>8</v>
      </c>
      <c r="M1283" s="129">
        <v>2</v>
      </c>
      <c r="N1283" s="129">
        <v>4</v>
      </c>
      <c r="O1283" s="124"/>
      <c r="P1283" s="130">
        <f t="shared" si="272"/>
        <v>8</v>
      </c>
      <c r="Q1283" s="131">
        <f t="shared" si="273"/>
        <v>21.333333333333332</v>
      </c>
    </row>
    <row r="1284" spans="1:17" ht="16.5">
      <c r="A1284" s="451"/>
      <c r="B1284" s="124" t="s">
        <v>325</v>
      </c>
      <c r="C1284" s="125"/>
      <c r="D1284" s="126" t="str">
        <f>+IF(_xlfn.NUMBERVALUE(O1284)=0,CONCATENATE("Pieza de ",M1284,"inX",N1284,"inX",P1284,"_Pies"),CONCATENATE("Rollizo de ",O1284,"''ØX",P1284,"_Pies"))</f>
        <v>Pieza de 2inX4inX8_Pies</v>
      </c>
      <c r="E1284" s="127" t="s">
        <v>137</v>
      </c>
      <c r="F1284" s="128">
        <v>4</v>
      </c>
      <c r="G1284" s="124"/>
      <c r="H1284" s="129">
        <v>1.5</v>
      </c>
      <c r="I1284" s="129">
        <v>3.5</v>
      </c>
      <c r="J1284" s="129">
        <v>91.28</v>
      </c>
      <c r="K1284" s="129">
        <f>+L1284*12</f>
        <v>96</v>
      </c>
      <c r="L1284" s="130">
        <f>ROUNDUP(J1284/12,0)</f>
        <v>8</v>
      </c>
      <c r="M1284" s="129">
        <v>2</v>
      </c>
      <c r="N1284" s="129">
        <v>4</v>
      </c>
      <c r="O1284" s="124"/>
      <c r="P1284" s="130">
        <f>+L1284</f>
        <v>8</v>
      </c>
      <c r="Q1284" s="131">
        <f>F1284*M1284*N1284*P1284/12</f>
        <v>21.333333333333332</v>
      </c>
    </row>
    <row r="1285" spans="1:17" ht="16.5">
      <c r="A1285" s="451"/>
      <c r="B1285" s="124" t="s">
        <v>326</v>
      </c>
      <c r="C1285" s="125"/>
      <c r="D1285" s="126" t="str">
        <f t="shared" ref="D1285:D1287" si="274">+IF(_xlfn.NUMBERVALUE(O1285)=0,CONCATENATE("Pieza de ",M1285,"inX",N1285,"inX",P1285,"_Pies"),CONCATENATE("Rollizo de ",O1285,"''ØX",P1285,"_Pies"))</f>
        <v>Pieza de 2inX4inX2_Pies</v>
      </c>
      <c r="E1285" s="127" t="s">
        <v>137</v>
      </c>
      <c r="F1285" s="128">
        <v>4</v>
      </c>
      <c r="G1285" s="124"/>
      <c r="H1285" s="129">
        <v>1.5</v>
      </c>
      <c r="I1285" s="129">
        <v>3.5</v>
      </c>
      <c r="J1285" s="129">
        <v>12.06</v>
      </c>
      <c r="K1285" s="129">
        <f t="shared" ref="K1285:K1287" si="275">+L1285*12</f>
        <v>24</v>
      </c>
      <c r="L1285" s="130">
        <f t="shared" ref="L1285:L1287" si="276">ROUNDUP(J1285/12,0)</f>
        <v>2</v>
      </c>
      <c r="M1285" s="129">
        <v>2</v>
      </c>
      <c r="N1285" s="129">
        <v>4</v>
      </c>
      <c r="O1285" s="124"/>
      <c r="P1285" s="130">
        <f t="shared" ref="P1285:P1287" si="277">+L1285</f>
        <v>2</v>
      </c>
      <c r="Q1285" s="131">
        <f t="shared" ref="Q1285:Q1287" si="278">F1285*M1285*N1285*P1285/12</f>
        <v>5.333333333333333</v>
      </c>
    </row>
    <row r="1286" spans="1:17" ht="16.5">
      <c r="A1286" s="451"/>
      <c r="B1286" s="124" t="s">
        <v>327</v>
      </c>
      <c r="C1286" s="125"/>
      <c r="D1286" s="126" t="str">
        <f t="shared" si="274"/>
        <v>Pieza de 2inX4inX2_Pies</v>
      </c>
      <c r="E1286" s="127" t="s">
        <v>137</v>
      </c>
      <c r="F1286" s="128">
        <v>8</v>
      </c>
      <c r="G1286" s="124"/>
      <c r="H1286" s="129">
        <v>1.5</v>
      </c>
      <c r="I1286" s="129">
        <v>3.5</v>
      </c>
      <c r="J1286" s="129">
        <v>14.43</v>
      </c>
      <c r="K1286" s="129">
        <f t="shared" si="275"/>
        <v>24</v>
      </c>
      <c r="L1286" s="130">
        <f t="shared" si="276"/>
        <v>2</v>
      </c>
      <c r="M1286" s="129">
        <v>2</v>
      </c>
      <c r="N1286" s="129">
        <v>4</v>
      </c>
      <c r="O1286" s="124"/>
      <c r="P1286" s="130">
        <f t="shared" si="277"/>
        <v>2</v>
      </c>
      <c r="Q1286" s="131">
        <f t="shared" si="278"/>
        <v>10.666666666666666</v>
      </c>
    </row>
    <row r="1287" spans="1:17" ht="16.5">
      <c r="A1287" s="451"/>
      <c r="B1287" s="124" t="s">
        <v>328</v>
      </c>
      <c r="C1287" s="125"/>
      <c r="D1287" s="126" t="str">
        <f t="shared" si="274"/>
        <v>Pieza de 2inX4inX2_Pies</v>
      </c>
      <c r="E1287" s="127" t="s">
        <v>137</v>
      </c>
      <c r="F1287" s="128">
        <v>4</v>
      </c>
      <c r="G1287" s="124"/>
      <c r="H1287" s="129">
        <v>1.5</v>
      </c>
      <c r="I1287" s="129">
        <v>3.5</v>
      </c>
      <c r="J1287" s="129">
        <v>12.85</v>
      </c>
      <c r="K1287" s="129">
        <f t="shared" si="275"/>
        <v>24</v>
      </c>
      <c r="L1287" s="130">
        <f t="shared" si="276"/>
        <v>2</v>
      </c>
      <c r="M1287" s="129">
        <v>2</v>
      </c>
      <c r="N1287" s="129">
        <v>4</v>
      </c>
      <c r="O1287" s="124"/>
      <c r="P1287" s="130">
        <f t="shared" si="277"/>
        <v>2</v>
      </c>
      <c r="Q1287" s="131">
        <f t="shared" si="278"/>
        <v>5.333333333333333</v>
      </c>
    </row>
    <row r="1288" spans="1:17" ht="16.5">
      <c r="A1288" s="451"/>
      <c r="B1288" s="124" t="s">
        <v>329</v>
      </c>
      <c r="C1288" s="125"/>
      <c r="D1288" s="126" t="str">
        <f>+IF(_xlfn.NUMBERVALUE(O1288)=0,CONCATENATE("Pieza de ",M1288,"inX",N1288,"inX",P1288,"_Pies"),CONCATENATE("Rollizo de ",O1288,"''ØX",P1288,"_Pies"))</f>
        <v>Pieza de 2inX4inX8_Pies</v>
      </c>
      <c r="E1288" s="127" t="s">
        <v>137</v>
      </c>
      <c r="F1288" s="128">
        <v>4</v>
      </c>
      <c r="G1288" s="124"/>
      <c r="H1288" s="129">
        <v>1.5</v>
      </c>
      <c r="I1288" s="129">
        <v>3.5</v>
      </c>
      <c r="J1288" s="129">
        <v>91.28</v>
      </c>
      <c r="K1288" s="129">
        <f>+L1288*12</f>
        <v>96</v>
      </c>
      <c r="L1288" s="130">
        <f>ROUNDUP(J1288/12,0)</f>
        <v>8</v>
      </c>
      <c r="M1288" s="129">
        <v>2</v>
      </c>
      <c r="N1288" s="129">
        <v>4</v>
      </c>
      <c r="O1288" s="124"/>
      <c r="P1288" s="130">
        <f>+L1288</f>
        <v>8</v>
      </c>
      <c r="Q1288" s="131">
        <f>F1288*M1288*N1288*P1288/12</f>
        <v>21.333333333333332</v>
      </c>
    </row>
    <row r="1289" spans="1:17" ht="16.5">
      <c r="A1289" s="451"/>
      <c r="B1289" s="124" t="s">
        <v>330</v>
      </c>
      <c r="C1289" s="125"/>
      <c r="D1289" s="126" t="str">
        <f t="shared" ref="D1289:D1313" si="279">+IF(_xlfn.NUMBERVALUE(O1289)=0,CONCATENATE("Pieza de ",M1289,"inX",N1289,"inX",P1289,"_Pies"),CONCATENATE("Rollizo de ",O1289,"''ØX",P1289,"_Pies"))</f>
        <v>Pieza de 2inX4inX4_Pies</v>
      </c>
      <c r="E1289" s="127" t="s">
        <v>137</v>
      </c>
      <c r="F1289" s="128">
        <v>1</v>
      </c>
      <c r="G1289" s="124"/>
      <c r="H1289" s="129">
        <v>1.5</v>
      </c>
      <c r="I1289" s="129">
        <v>3.5</v>
      </c>
      <c r="J1289" s="129">
        <v>45.64</v>
      </c>
      <c r="K1289" s="129">
        <f t="shared" ref="K1289:K1313" si="280">+L1289*12</f>
        <v>48</v>
      </c>
      <c r="L1289" s="130">
        <f t="shared" ref="L1289:L1313" si="281">ROUNDUP(J1289/12,0)</f>
        <v>4</v>
      </c>
      <c r="M1289" s="129">
        <v>2</v>
      </c>
      <c r="N1289" s="129">
        <v>4</v>
      </c>
      <c r="O1289" s="124"/>
      <c r="P1289" s="130">
        <f t="shared" ref="P1289:P1313" si="282">+L1289</f>
        <v>4</v>
      </c>
      <c r="Q1289" s="131">
        <f t="shared" ref="Q1289:Q1313" si="283">F1289*M1289*N1289*P1289/12</f>
        <v>2.6666666666666665</v>
      </c>
    </row>
    <row r="1290" spans="1:17" ht="16.5">
      <c r="A1290" s="451"/>
      <c r="B1290" s="124" t="s">
        <v>331</v>
      </c>
      <c r="C1290" s="125"/>
      <c r="D1290" s="126" t="str">
        <f t="shared" si="279"/>
        <v>Pieza de 2inX4inX2_Pies</v>
      </c>
      <c r="E1290" s="127" t="s">
        <v>137</v>
      </c>
      <c r="F1290" s="128">
        <v>4</v>
      </c>
      <c r="G1290" s="124"/>
      <c r="H1290" s="129">
        <v>1.5</v>
      </c>
      <c r="I1290" s="129">
        <v>3.5</v>
      </c>
      <c r="J1290" s="129">
        <v>14.43</v>
      </c>
      <c r="K1290" s="129">
        <f t="shared" si="280"/>
        <v>24</v>
      </c>
      <c r="L1290" s="130">
        <f t="shared" si="281"/>
        <v>2</v>
      </c>
      <c r="M1290" s="129">
        <v>2</v>
      </c>
      <c r="N1290" s="129">
        <v>4</v>
      </c>
      <c r="O1290" s="124"/>
      <c r="P1290" s="130">
        <f t="shared" si="282"/>
        <v>2</v>
      </c>
      <c r="Q1290" s="131">
        <f t="shared" si="283"/>
        <v>5.333333333333333</v>
      </c>
    </row>
    <row r="1291" spans="1:17" ht="16.5">
      <c r="A1291" s="451"/>
      <c r="B1291" s="124" t="s">
        <v>332</v>
      </c>
      <c r="C1291" s="125"/>
      <c r="D1291" s="126" t="str">
        <f t="shared" si="279"/>
        <v>Pieza de 2inX4inX2_Pies</v>
      </c>
      <c r="E1291" s="127" t="s">
        <v>137</v>
      </c>
      <c r="F1291" s="128">
        <v>4</v>
      </c>
      <c r="G1291" s="124"/>
      <c r="H1291" s="129">
        <v>1.5</v>
      </c>
      <c r="I1291" s="129">
        <v>3.5</v>
      </c>
      <c r="J1291" s="129">
        <v>12.06</v>
      </c>
      <c r="K1291" s="129">
        <f t="shared" si="280"/>
        <v>24</v>
      </c>
      <c r="L1291" s="130">
        <f t="shared" si="281"/>
        <v>2</v>
      </c>
      <c r="M1291" s="129">
        <v>2</v>
      </c>
      <c r="N1291" s="129">
        <v>4</v>
      </c>
      <c r="O1291" s="124"/>
      <c r="P1291" s="130">
        <f t="shared" si="282"/>
        <v>2</v>
      </c>
      <c r="Q1291" s="131">
        <f t="shared" si="283"/>
        <v>5.333333333333333</v>
      </c>
    </row>
    <row r="1292" spans="1:17" ht="16.5">
      <c r="A1292" s="451"/>
      <c r="B1292" s="124" t="s">
        <v>333</v>
      </c>
      <c r="C1292" s="125"/>
      <c r="D1292" s="126" t="str">
        <f t="shared" si="279"/>
        <v>Pieza de 2inX4inX2_Pies</v>
      </c>
      <c r="E1292" s="127" t="s">
        <v>137</v>
      </c>
      <c r="F1292" s="128">
        <v>4</v>
      </c>
      <c r="G1292" s="124"/>
      <c r="H1292" s="129">
        <v>1.5</v>
      </c>
      <c r="I1292" s="129">
        <v>3.5</v>
      </c>
      <c r="J1292" s="129">
        <v>12.85</v>
      </c>
      <c r="K1292" s="129">
        <f t="shared" si="280"/>
        <v>24</v>
      </c>
      <c r="L1292" s="130">
        <f t="shared" si="281"/>
        <v>2</v>
      </c>
      <c r="M1292" s="129">
        <v>2</v>
      </c>
      <c r="N1292" s="129">
        <v>4</v>
      </c>
      <c r="O1292" s="124"/>
      <c r="P1292" s="130">
        <f t="shared" si="282"/>
        <v>2</v>
      </c>
      <c r="Q1292" s="131">
        <f t="shared" si="283"/>
        <v>5.333333333333333</v>
      </c>
    </row>
    <row r="1293" spans="1:17" ht="16.5">
      <c r="A1293" s="451"/>
      <c r="B1293" s="124" t="s">
        <v>334</v>
      </c>
      <c r="C1293" s="125"/>
      <c r="D1293" s="126" t="str">
        <f t="shared" si="279"/>
        <v>Pieza de 2inX4inX3_Pies</v>
      </c>
      <c r="E1293" s="127" t="s">
        <v>137</v>
      </c>
      <c r="F1293" s="128">
        <v>1</v>
      </c>
      <c r="G1293" s="124"/>
      <c r="H1293" s="129">
        <v>1.5</v>
      </c>
      <c r="I1293" s="129">
        <v>3.5</v>
      </c>
      <c r="J1293" s="129">
        <v>30.66</v>
      </c>
      <c r="K1293" s="129">
        <f t="shared" si="280"/>
        <v>36</v>
      </c>
      <c r="L1293" s="130">
        <f t="shared" si="281"/>
        <v>3</v>
      </c>
      <c r="M1293" s="129">
        <v>2</v>
      </c>
      <c r="N1293" s="129">
        <v>4</v>
      </c>
      <c r="O1293" s="124"/>
      <c r="P1293" s="130">
        <f t="shared" si="282"/>
        <v>3</v>
      </c>
      <c r="Q1293" s="131">
        <f t="shared" si="283"/>
        <v>2</v>
      </c>
    </row>
    <row r="1294" spans="1:17" ht="16.5">
      <c r="A1294" s="451"/>
      <c r="B1294" s="124" t="s">
        <v>293</v>
      </c>
      <c r="C1294" s="125"/>
      <c r="D1294" s="126" t="str">
        <f t="shared" si="279"/>
        <v>Pieza de 2inX4inX11_Pies</v>
      </c>
      <c r="E1294" s="127" t="s">
        <v>137</v>
      </c>
      <c r="F1294" s="128">
        <v>1</v>
      </c>
      <c r="G1294" s="124"/>
      <c r="H1294" s="129">
        <v>1.5</v>
      </c>
      <c r="I1294" s="129">
        <v>3.5</v>
      </c>
      <c r="J1294" s="129">
        <v>124.89</v>
      </c>
      <c r="K1294" s="129">
        <f t="shared" si="280"/>
        <v>132</v>
      </c>
      <c r="L1294" s="130">
        <f t="shared" si="281"/>
        <v>11</v>
      </c>
      <c r="M1294" s="129">
        <v>2</v>
      </c>
      <c r="N1294" s="129">
        <v>4</v>
      </c>
      <c r="O1294" s="124"/>
      <c r="P1294" s="130">
        <f t="shared" si="282"/>
        <v>11</v>
      </c>
      <c r="Q1294" s="131">
        <f t="shared" si="283"/>
        <v>7.333333333333333</v>
      </c>
    </row>
    <row r="1295" spans="1:17" ht="16.5">
      <c r="A1295" s="451"/>
      <c r="B1295" s="124" t="s">
        <v>294</v>
      </c>
      <c r="C1295" s="125"/>
      <c r="D1295" s="126" t="str">
        <f t="shared" si="279"/>
        <v>Pieza de 2inX4inX2_Pies</v>
      </c>
      <c r="E1295" s="127" t="s">
        <v>137</v>
      </c>
      <c r="F1295" s="128">
        <v>2</v>
      </c>
      <c r="G1295" s="124"/>
      <c r="H1295" s="129">
        <v>1.5</v>
      </c>
      <c r="I1295" s="129">
        <v>3.5</v>
      </c>
      <c r="J1295" s="129">
        <v>17.059999999999999</v>
      </c>
      <c r="K1295" s="129">
        <f t="shared" si="280"/>
        <v>24</v>
      </c>
      <c r="L1295" s="130">
        <f t="shared" si="281"/>
        <v>2</v>
      </c>
      <c r="M1295" s="129">
        <v>2</v>
      </c>
      <c r="N1295" s="129">
        <v>4</v>
      </c>
      <c r="O1295" s="124"/>
      <c r="P1295" s="130">
        <f t="shared" si="282"/>
        <v>2</v>
      </c>
      <c r="Q1295" s="131">
        <f t="shared" si="283"/>
        <v>2.6666666666666665</v>
      </c>
    </row>
    <row r="1296" spans="1:17" ht="16.5">
      <c r="A1296" s="451"/>
      <c r="B1296" s="124" t="s">
        <v>295</v>
      </c>
      <c r="C1296" s="125"/>
      <c r="D1296" s="126" t="str">
        <f t="shared" si="279"/>
        <v>Pieza de 2inX4inX2_Pies</v>
      </c>
      <c r="E1296" s="127" t="s">
        <v>137</v>
      </c>
      <c r="F1296" s="128">
        <v>1</v>
      </c>
      <c r="G1296" s="124"/>
      <c r="H1296" s="129">
        <v>1.5</v>
      </c>
      <c r="I1296" s="129">
        <v>3.5</v>
      </c>
      <c r="J1296" s="129">
        <v>12.57</v>
      </c>
      <c r="K1296" s="129">
        <f t="shared" si="280"/>
        <v>24</v>
      </c>
      <c r="L1296" s="130">
        <f t="shared" si="281"/>
        <v>2</v>
      </c>
      <c r="M1296" s="129">
        <v>2</v>
      </c>
      <c r="N1296" s="129">
        <v>4</v>
      </c>
      <c r="O1296" s="124"/>
      <c r="P1296" s="130">
        <f t="shared" si="282"/>
        <v>2</v>
      </c>
      <c r="Q1296" s="131">
        <f t="shared" si="283"/>
        <v>1.3333333333333333</v>
      </c>
    </row>
    <row r="1297" spans="1:17" ht="16.5">
      <c r="A1297" s="451"/>
      <c r="B1297" s="124" t="s">
        <v>296</v>
      </c>
      <c r="C1297" s="125"/>
      <c r="D1297" s="126" t="str">
        <f t="shared" si="279"/>
        <v>Pieza de 2inX4inX1_Pies</v>
      </c>
      <c r="E1297" s="127" t="s">
        <v>137</v>
      </c>
      <c r="F1297" s="128">
        <v>1</v>
      </c>
      <c r="G1297" s="124"/>
      <c r="H1297" s="129">
        <v>1.5</v>
      </c>
      <c r="I1297" s="129">
        <v>3.5</v>
      </c>
      <c r="J1297" s="129">
        <v>7.49</v>
      </c>
      <c r="K1297" s="129">
        <f t="shared" si="280"/>
        <v>12</v>
      </c>
      <c r="L1297" s="130">
        <f t="shared" si="281"/>
        <v>1</v>
      </c>
      <c r="M1297" s="129">
        <v>2</v>
      </c>
      <c r="N1297" s="129">
        <v>4</v>
      </c>
      <c r="O1297" s="124"/>
      <c r="P1297" s="130">
        <f t="shared" si="282"/>
        <v>1</v>
      </c>
      <c r="Q1297" s="131">
        <f t="shared" si="283"/>
        <v>0.66666666666666663</v>
      </c>
    </row>
    <row r="1298" spans="1:17" ht="17.25" thickBot="1">
      <c r="A1298" s="452"/>
      <c r="B1298" s="133" t="s">
        <v>297</v>
      </c>
      <c r="C1298" s="134"/>
      <c r="D1298" s="135" t="str">
        <f t="shared" si="279"/>
        <v>Pieza de 2inX4inX1_Pies</v>
      </c>
      <c r="E1298" s="136" t="s">
        <v>137</v>
      </c>
      <c r="F1298" s="137">
        <v>1</v>
      </c>
      <c r="G1298" s="133"/>
      <c r="H1298" s="138">
        <v>1.5</v>
      </c>
      <c r="I1298" s="138">
        <v>3.5</v>
      </c>
      <c r="J1298" s="138">
        <v>2.76</v>
      </c>
      <c r="K1298" s="138">
        <f t="shared" si="280"/>
        <v>12</v>
      </c>
      <c r="L1298" s="139">
        <f t="shared" si="281"/>
        <v>1</v>
      </c>
      <c r="M1298" s="138">
        <v>2</v>
      </c>
      <c r="N1298" s="138">
        <v>4</v>
      </c>
      <c r="O1298" s="133"/>
      <c r="P1298" s="139">
        <f t="shared" si="282"/>
        <v>1</v>
      </c>
      <c r="Q1298" s="140">
        <f t="shared" si="283"/>
        <v>0.66666666666666663</v>
      </c>
    </row>
    <row r="1299" spans="1:17" ht="16.5">
      <c r="A1299" s="435">
        <v>2</v>
      </c>
      <c r="B1299" s="116" t="s">
        <v>323</v>
      </c>
      <c r="C1299" s="117"/>
      <c r="D1299" s="118" t="str">
        <f t="shared" si="279"/>
        <v>Pieza de 2inX4inX11_Pies</v>
      </c>
      <c r="E1299" s="119" t="s">
        <v>137</v>
      </c>
      <c r="F1299" s="120">
        <v>3</v>
      </c>
      <c r="G1299" s="116"/>
      <c r="H1299" s="121">
        <v>1.5</v>
      </c>
      <c r="I1299" s="121">
        <v>3.5</v>
      </c>
      <c r="J1299" s="121">
        <v>121.7</v>
      </c>
      <c r="K1299" s="121">
        <f t="shared" si="280"/>
        <v>132</v>
      </c>
      <c r="L1299" s="122">
        <f t="shared" si="281"/>
        <v>11</v>
      </c>
      <c r="M1299" s="121">
        <v>2</v>
      </c>
      <c r="N1299" s="121">
        <v>4</v>
      </c>
      <c r="O1299" s="116"/>
      <c r="P1299" s="122">
        <f t="shared" si="282"/>
        <v>11</v>
      </c>
      <c r="Q1299" s="123">
        <f t="shared" si="283"/>
        <v>22</v>
      </c>
    </row>
    <row r="1300" spans="1:17" ht="16.5">
      <c r="A1300" s="436"/>
      <c r="B1300" s="124" t="s">
        <v>325</v>
      </c>
      <c r="C1300" s="125"/>
      <c r="D1300" s="126" t="str">
        <f t="shared" si="279"/>
        <v>Pieza de 2inX4inX8_Pies</v>
      </c>
      <c r="E1300" s="127" t="s">
        <v>137</v>
      </c>
      <c r="F1300" s="128">
        <v>1</v>
      </c>
      <c r="G1300" s="124"/>
      <c r="H1300" s="129">
        <v>1.5</v>
      </c>
      <c r="I1300" s="129">
        <v>3.5</v>
      </c>
      <c r="J1300" s="132">
        <v>91.28</v>
      </c>
      <c r="K1300" s="129">
        <f t="shared" si="280"/>
        <v>96</v>
      </c>
      <c r="L1300" s="130">
        <f t="shared" si="281"/>
        <v>8</v>
      </c>
      <c r="M1300" s="129">
        <v>2</v>
      </c>
      <c r="N1300" s="129">
        <v>4</v>
      </c>
      <c r="O1300" s="124"/>
      <c r="P1300" s="130">
        <f t="shared" si="282"/>
        <v>8</v>
      </c>
      <c r="Q1300" s="131">
        <f t="shared" si="283"/>
        <v>5.333333333333333</v>
      </c>
    </row>
    <row r="1301" spans="1:17" ht="16.5">
      <c r="A1301" s="436"/>
      <c r="B1301" s="124" t="s">
        <v>335</v>
      </c>
      <c r="C1301" s="125"/>
      <c r="D1301" s="126" t="str">
        <f t="shared" si="279"/>
        <v>Pieza de 2inX4inX3_Pies</v>
      </c>
      <c r="E1301" s="127" t="s">
        <v>137</v>
      </c>
      <c r="F1301" s="128">
        <v>4</v>
      </c>
      <c r="G1301" s="124"/>
      <c r="H1301" s="129">
        <v>1.5</v>
      </c>
      <c r="I1301" s="129">
        <v>3.5</v>
      </c>
      <c r="J1301" s="129">
        <v>25.79</v>
      </c>
      <c r="K1301" s="129">
        <f t="shared" si="280"/>
        <v>36</v>
      </c>
      <c r="L1301" s="130">
        <f t="shared" si="281"/>
        <v>3</v>
      </c>
      <c r="M1301" s="129">
        <v>2</v>
      </c>
      <c r="N1301" s="129">
        <v>4</v>
      </c>
      <c r="O1301" s="124"/>
      <c r="P1301" s="130">
        <f t="shared" si="282"/>
        <v>3</v>
      </c>
      <c r="Q1301" s="131">
        <f t="shared" si="283"/>
        <v>8</v>
      </c>
    </row>
    <row r="1302" spans="1:17" ht="16.5">
      <c r="A1302" s="436"/>
      <c r="B1302" s="124" t="s">
        <v>336</v>
      </c>
      <c r="C1302" s="125"/>
      <c r="D1302" s="126" t="str">
        <f t="shared" si="279"/>
        <v>Pieza de 2inX4inX8_Pies</v>
      </c>
      <c r="E1302" s="127" t="s">
        <v>137</v>
      </c>
      <c r="F1302" s="128">
        <v>3</v>
      </c>
      <c r="G1302" s="124"/>
      <c r="H1302" s="129">
        <v>1.5</v>
      </c>
      <c r="I1302" s="129">
        <v>3.5</v>
      </c>
      <c r="J1302" s="129">
        <v>91.28</v>
      </c>
      <c r="K1302" s="129">
        <f t="shared" si="280"/>
        <v>96</v>
      </c>
      <c r="L1302" s="130">
        <f t="shared" si="281"/>
        <v>8</v>
      </c>
      <c r="M1302" s="129">
        <v>2</v>
      </c>
      <c r="N1302" s="129">
        <v>4</v>
      </c>
      <c r="O1302" s="124"/>
      <c r="P1302" s="130">
        <f t="shared" si="282"/>
        <v>8</v>
      </c>
      <c r="Q1302" s="131">
        <f t="shared" si="283"/>
        <v>16</v>
      </c>
    </row>
    <row r="1303" spans="1:17" ht="16.5">
      <c r="A1303" s="436"/>
      <c r="B1303" s="124" t="s">
        <v>337</v>
      </c>
      <c r="C1303" s="125"/>
      <c r="D1303" s="126" t="str">
        <f t="shared" si="279"/>
        <v>Pieza de 2inX4inX3_Pies</v>
      </c>
      <c r="E1303" s="127" t="s">
        <v>137</v>
      </c>
      <c r="F1303" s="128">
        <v>8</v>
      </c>
      <c r="G1303" s="124"/>
      <c r="H1303" s="129">
        <v>1.5</v>
      </c>
      <c r="I1303" s="129">
        <v>3.5</v>
      </c>
      <c r="J1303" s="129">
        <v>30.19</v>
      </c>
      <c r="K1303" s="129">
        <f t="shared" si="280"/>
        <v>36</v>
      </c>
      <c r="L1303" s="130">
        <f t="shared" si="281"/>
        <v>3</v>
      </c>
      <c r="M1303" s="129">
        <v>2</v>
      </c>
      <c r="N1303" s="129">
        <v>4</v>
      </c>
      <c r="O1303" s="124"/>
      <c r="P1303" s="130">
        <f t="shared" si="282"/>
        <v>3</v>
      </c>
      <c r="Q1303" s="131">
        <f t="shared" si="283"/>
        <v>16</v>
      </c>
    </row>
    <row r="1304" spans="1:17" ht="16.5">
      <c r="A1304" s="436"/>
      <c r="B1304" s="124" t="s">
        <v>338</v>
      </c>
      <c r="C1304" s="125"/>
      <c r="D1304" s="126" t="str">
        <f t="shared" si="279"/>
        <v>Pieza de 2inX4inX8_Pies</v>
      </c>
      <c r="E1304" s="127" t="s">
        <v>137</v>
      </c>
      <c r="F1304" s="128">
        <v>1</v>
      </c>
      <c r="G1304" s="124"/>
      <c r="H1304" s="129">
        <v>1.5</v>
      </c>
      <c r="I1304" s="129">
        <v>3.5</v>
      </c>
      <c r="J1304" s="129">
        <v>91.28</v>
      </c>
      <c r="K1304" s="129">
        <f t="shared" si="280"/>
        <v>96</v>
      </c>
      <c r="L1304" s="130">
        <f t="shared" si="281"/>
        <v>8</v>
      </c>
      <c r="M1304" s="129">
        <v>2</v>
      </c>
      <c r="N1304" s="129">
        <v>4</v>
      </c>
      <c r="O1304" s="124"/>
      <c r="P1304" s="130">
        <f t="shared" si="282"/>
        <v>8</v>
      </c>
      <c r="Q1304" s="131">
        <f t="shared" si="283"/>
        <v>5.333333333333333</v>
      </c>
    </row>
    <row r="1305" spans="1:17" ht="16.5">
      <c r="A1305" s="436"/>
      <c r="B1305" s="124" t="s">
        <v>339</v>
      </c>
      <c r="C1305" s="125"/>
      <c r="D1305" s="126" t="str">
        <f t="shared" si="279"/>
        <v>Pieza de 2inX4inX3_Pies</v>
      </c>
      <c r="E1305" s="127" t="s">
        <v>137</v>
      </c>
      <c r="F1305" s="128">
        <v>4</v>
      </c>
      <c r="G1305" s="124"/>
      <c r="H1305" s="129">
        <v>1.5</v>
      </c>
      <c r="I1305" s="129">
        <v>3.5</v>
      </c>
      <c r="J1305" s="129">
        <v>26.49</v>
      </c>
      <c r="K1305" s="129">
        <f t="shared" si="280"/>
        <v>36</v>
      </c>
      <c r="L1305" s="130">
        <f t="shared" si="281"/>
        <v>3</v>
      </c>
      <c r="M1305" s="129">
        <v>2</v>
      </c>
      <c r="N1305" s="129">
        <v>4</v>
      </c>
      <c r="O1305" s="124"/>
      <c r="P1305" s="130">
        <f t="shared" si="282"/>
        <v>3</v>
      </c>
      <c r="Q1305" s="131">
        <f t="shared" si="283"/>
        <v>8</v>
      </c>
    </row>
    <row r="1306" spans="1:17" ht="16.5">
      <c r="A1306" s="436"/>
      <c r="B1306" s="124" t="s">
        <v>293</v>
      </c>
      <c r="C1306" s="125"/>
      <c r="D1306" s="126" t="str">
        <f t="shared" si="279"/>
        <v>Pieza de 2inX4inX11_Pies</v>
      </c>
      <c r="E1306" s="127" t="s">
        <v>137</v>
      </c>
      <c r="F1306" s="128">
        <v>1</v>
      </c>
      <c r="G1306" s="124"/>
      <c r="H1306" s="129">
        <v>1.5</v>
      </c>
      <c r="I1306" s="129">
        <v>3.5</v>
      </c>
      <c r="J1306" s="129">
        <v>124.89</v>
      </c>
      <c r="K1306" s="129">
        <f t="shared" si="280"/>
        <v>132</v>
      </c>
      <c r="L1306" s="130">
        <f t="shared" si="281"/>
        <v>11</v>
      </c>
      <c r="M1306" s="129">
        <v>2</v>
      </c>
      <c r="N1306" s="129">
        <v>4</v>
      </c>
      <c r="O1306" s="124"/>
      <c r="P1306" s="130">
        <f t="shared" si="282"/>
        <v>11</v>
      </c>
      <c r="Q1306" s="131">
        <f t="shared" si="283"/>
        <v>7.333333333333333</v>
      </c>
    </row>
    <row r="1307" spans="1:17" ht="16.5">
      <c r="A1307" s="436"/>
      <c r="B1307" s="124" t="s">
        <v>294</v>
      </c>
      <c r="C1307" s="125"/>
      <c r="D1307" s="126" t="str">
        <f t="shared" si="279"/>
        <v>Pieza de 2inX4inX2_Pies</v>
      </c>
      <c r="E1307" s="127" t="s">
        <v>137</v>
      </c>
      <c r="F1307" s="128">
        <v>2</v>
      </c>
      <c r="G1307" s="124"/>
      <c r="H1307" s="129">
        <v>1.5</v>
      </c>
      <c r="I1307" s="129">
        <v>3.5</v>
      </c>
      <c r="J1307" s="129">
        <v>17.07</v>
      </c>
      <c r="K1307" s="129">
        <f t="shared" si="280"/>
        <v>24</v>
      </c>
      <c r="L1307" s="130">
        <f t="shared" si="281"/>
        <v>2</v>
      </c>
      <c r="M1307" s="129">
        <v>2</v>
      </c>
      <c r="N1307" s="129">
        <v>4</v>
      </c>
      <c r="O1307" s="124"/>
      <c r="P1307" s="130">
        <f t="shared" si="282"/>
        <v>2</v>
      </c>
      <c r="Q1307" s="131">
        <f t="shared" si="283"/>
        <v>2.6666666666666665</v>
      </c>
    </row>
    <row r="1308" spans="1:17" ht="16.5">
      <c r="A1308" s="436"/>
      <c r="B1308" s="124" t="s">
        <v>295</v>
      </c>
      <c r="C1308" s="125"/>
      <c r="D1308" s="126" t="str">
        <f t="shared" si="279"/>
        <v>Pieza de 2inX4inX2_Pies</v>
      </c>
      <c r="E1308" s="127" t="s">
        <v>137</v>
      </c>
      <c r="F1308" s="128">
        <v>1</v>
      </c>
      <c r="G1308" s="124"/>
      <c r="H1308" s="129">
        <v>1.5</v>
      </c>
      <c r="I1308" s="129">
        <v>3.5</v>
      </c>
      <c r="J1308" s="129">
        <v>12.57</v>
      </c>
      <c r="K1308" s="129">
        <f t="shared" si="280"/>
        <v>24</v>
      </c>
      <c r="L1308" s="130">
        <f t="shared" si="281"/>
        <v>2</v>
      </c>
      <c r="M1308" s="129">
        <v>2</v>
      </c>
      <c r="N1308" s="129">
        <v>4</v>
      </c>
      <c r="O1308" s="124"/>
      <c r="P1308" s="130">
        <f t="shared" si="282"/>
        <v>2</v>
      </c>
      <c r="Q1308" s="131">
        <f t="shared" si="283"/>
        <v>1.3333333333333333</v>
      </c>
    </row>
    <row r="1309" spans="1:17" ht="16.5">
      <c r="A1309" s="436"/>
      <c r="B1309" s="124" t="s">
        <v>296</v>
      </c>
      <c r="C1309" s="125"/>
      <c r="D1309" s="126" t="str">
        <f t="shared" si="279"/>
        <v>Pieza de 2inX4inX1_Pies</v>
      </c>
      <c r="E1309" s="127" t="s">
        <v>137</v>
      </c>
      <c r="F1309" s="128">
        <v>1</v>
      </c>
      <c r="G1309" s="124"/>
      <c r="H1309" s="129">
        <v>1.5</v>
      </c>
      <c r="I1309" s="129">
        <v>3.5</v>
      </c>
      <c r="J1309" s="129">
        <v>7.49</v>
      </c>
      <c r="K1309" s="129">
        <f t="shared" si="280"/>
        <v>12</v>
      </c>
      <c r="L1309" s="130">
        <f t="shared" si="281"/>
        <v>1</v>
      </c>
      <c r="M1309" s="129">
        <v>2</v>
      </c>
      <c r="N1309" s="129">
        <v>4</v>
      </c>
      <c r="O1309" s="124"/>
      <c r="P1309" s="130">
        <f t="shared" si="282"/>
        <v>1</v>
      </c>
      <c r="Q1309" s="131">
        <f t="shared" si="283"/>
        <v>0.66666666666666663</v>
      </c>
    </row>
    <row r="1310" spans="1:17" ht="17.25" thickBot="1">
      <c r="A1310" s="437"/>
      <c r="B1310" s="133" t="s">
        <v>297</v>
      </c>
      <c r="C1310" s="134"/>
      <c r="D1310" s="135" t="str">
        <f t="shared" si="279"/>
        <v>Pieza de 2inX4inX1_Pies</v>
      </c>
      <c r="E1310" s="136" t="s">
        <v>137</v>
      </c>
      <c r="F1310" s="137">
        <v>1</v>
      </c>
      <c r="G1310" s="133"/>
      <c r="H1310" s="138">
        <v>1.5</v>
      </c>
      <c r="I1310" s="138">
        <v>3.5</v>
      </c>
      <c r="J1310" s="138">
        <v>2.7</v>
      </c>
      <c r="K1310" s="138">
        <f t="shared" si="280"/>
        <v>12</v>
      </c>
      <c r="L1310" s="139">
        <f t="shared" si="281"/>
        <v>1</v>
      </c>
      <c r="M1310" s="138">
        <v>2</v>
      </c>
      <c r="N1310" s="138">
        <v>4</v>
      </c>
      <c r="O1310" s="133"/>
      <c r="P1310" s="139">
        <f t="shared" si="282"/>
        <v>1</v>
      </c>
      <c r="Q1310" s="140">
        <f t="shared" si="283"/>
        <v>0.66666666666666663</v>
      </c>
    </row>
    <row r="1311" spans="1:17" ht="16.5">
      <c r="A1311" s="435">
        <v>3</v>
      </c>
      <c r="B1311" s="116" t="s">
        <v>323</v>
      </c>
      <c r="C1311" s="117"/>
      <c r="D1311" s="118" t="str">
        <f t="shared" si="279"/>
        <v>Pieza de 2inX4inX11_Pies</v>
      </c>
      <c r="E1311" s="119" t="s">
        <v>137</v>
      </c>
      <c r="F1311" s="120">
        <v>1</v>
      </c>
      <c r="G1311" s="116"/>
      <c r="H1311" s="121">
        <v>1.5</v>
      </c>
      <c r="I1311" s="121">
        <v>3.5</v>
      </c>
      <c r="J1311" s="121">
        <v>121.7</v>
      </c>
      <c r="K1311" s="121">
        <f t="shared" si="280"/>
        <v>132</v>
      </c>
      <c r="L1311" s="122">
        <f t="shared" si="281"/>
        <v>11</v>
      </c>
      <c r="M1311" s="121">
        <v>2</v>
      </c>
      <c r="N1311" s="121">
        <v>4</v>
      </c>
      <c r="O1311" s="116"/>
      <c r="P1311" s="122">
        <f t="shared" si="282"/>
        <v>11</v>
      </c>
      <c r="Q1311" s="123">
        <f t="shared" si="283"/>
        <v>7.333333333333333</v>
      </c>
    </row>
    <row r="1312" spans="1:17" ht="16.5">
      <c r="A1312" s="436"/>
      <c r="B1312" s="124" t="s">
        <v>268</v>
      </c>
      <c r="C1312" s="125"/>
      <c r="D1312" s="126" t="str">
        <f t="shared" si="279"/>
        <v>Pieza de 2inX6inX12_Pies</v>
      </c>
      <c r="E1312" s="127" t="s">
        <v>137</v>
      </c>
      <c r="F1312" s="128">
        <v>2</v>
      </c>
      <c r="G1312" s="124"/>
      <c r="H1312" s="129">
        <v>1.5</v>
      </c>
      <c r="I1312" s="129">
        <v>5.5</v>
      </c>
      <c r="J1312" s="129">
        <v>132.81</v>
      </c>
      <c r="K1312" s="129">
        <f t="shared" si="280"/>
        <v>144</v>
      </c>
      <c r="L1312" s="130">
        <f t="shared" si="281"/>
        <v>12</v>
      </c>
      <c r="M1312" s="129">
        <v>2</v>
      </c>
      <c r="N1312" s="129">
        <v>6</v>
      </c>
      <c r="O1312" s="124"/>
      <c r="P1312" s="130">
        <f t="shared" si="282"/>
        <v>12</v>
      </c>
      <c r="Q1312" s="131">
        <f t="shared" si="283"/>
        <v>24</v>
      </c>
    </row>
    <row r="1313" spans="1:17" ht="16.5">
      <c r="A1313" s="436"/>
      <c r="B1313" s="124" t="s">
        <v>324</v>
      </c>
      <c r="C1313" s="125"/>
      <c r="D1313" s="126" t="str">
        <f t="shared" si="279"/>
        <v>Pieza de 2inX4inX8_Pies</v>
      </c>
      <c r="E1313" s="127" t="s">
        <v>137</v>
      </c>
      <c r="F1313" s="128">
        <v>4</v>
      </c>
      <c r="G1313" s="124"/>
      <c r="H1313" s="129">
        <v>1.5</v>
      </c>
      <c r="I1313" s="129">
        <v>3.5</v>
      </c>
      <c r="J1313" s="132">
        <v>96</v>
      </c>
      <c r="K1313" s="129">
        <f t="shared" si="280"/>
        <v>96</v>
      </c>
      <c r="L1313" s="130">
        <f t="shared" si="281"/>
        <v>8</v>
      </c>
      <c r="M1313" s="129">
        <v>2</v>
      </c>
      <c r="N1313" s="129">
        <v>4</v>
      </c>
      <c r="O1313" s="124"/>
      <c r="P1313" s="130">
        <f t="shared" si="282"/>
        <v>8</v>
      </c>
      <c r="Q1313" s="131">
        <f t="shared" si="283"/>
        <v>21.333333333333332</v>
      </c>
    </row>
    <row r="1314" spans="1:17" ht="16.5">
      <c r="A1314" s="436"/>
      <c r="B1314" s="124" t="s">
        <v>340</v>
      </c>
      <c r="C1314" s="125"/>
      <c r="D1314" s="126" t="str">
        <f>+IF(_xlfn.NUMBERVALUE(O1314)=0,CONCATENATE("Pieza de ",M1314,"inX",N1314,"inX",P1314,"_Pies"),CONCATENATE("Rollizo de ",O1314,"''ØX",P1314,"_Pies"))</f>
        <v>Pieza de 2inX4inX8_Pies</v>
      </c>
      <c r="E1314" s="127" t="s">
        <v>137</v>
      </c>
      <c r="F1314" s="128">
        <v>2</v>
      </c>
      <c r="G1314" s="124"/>
      <c r="H1314" s="129">
        <v>1.5</v>
      </c>
      <c r="I1314" s="129">
        <v>3.5</v>
      </c>
      <c r="J1314" s="129">
        <v>91.28</v>
      </c>
      <c r="K1314" s="129">
        <f>+L1314*12</f>
        <v>96</v>
      </c>
      <c r="L1314" s="130">
        <f>ROUNDUP(J1314/12,0)</f>
        <v>8</v>
      </c>
      <c r="M1314" s="129">
        <v>2</v>
      </c>
      <c r="N1314" s="129">
        <v>4</v>
      </c>
      <c r="O1314" s="124"/>
      <c r="P1314" s="130">
        <f>+L1314</f>
        <v>8</v>
      </c>
      <c r="Q1314" s="131">
        <f>F1314*M1314*N1314*P1314/12</f>
        <v>10.666666666666666</v>
      </c>
    </row>
    <row r="1315" spans="1:17" ht="16.5">
      <c r="A1315" s="436"/>
      <c r="B1315" s="124" t="s">
        <v>341</v>
      </c>
      <c r="C1315" s="125"/>
      <c r="D1315" s="126" t="str">
        <f>+IF(_xlfn.NUMBERVALUE(O1315)=0,CONCATENATE("Pieza de ",M1315,"inX",N1315,"inX",P1315,"_Pies"),CONCATENATE("Rollizo de ",O1315,"''ØX",P1315,"_Pies"))</f>
        <v>Pieza de 2inX4inX4_Pies</v>
      </c>
      <c r="E1315" s="127" t="s">
        <v>137</v>
      </c>
      <c r="F1315" s="128">
        <v>2</v>
      </c>
      <c r="G1315" s="124"/>
      <c r="H1315" s="129">
        <v>1.5</v>
      </c>
      <c r="I1315" s="129">
        <v>3.5</v>
      </c>
      <c r="J1315" s="129">
        <v>45.64</v>
      </c>
      <c r="K1315" s="129">
        <f>+L1315*12</f>
        <v>48</v>
      </c>
      <c r="L1315" s="130">
        <f>ROUNDUP(J1315/12,0)</f>
        <v>4</v>
      </c>
      <c r="M1315" s="129">
        <v>2</v>
      </c>
      <c r="N1315" s="129">
        <v>4</v>
      </c>
      <c r="O1315" s="124"/>
      <c r="P1315" s="130">
        <f>+L1315</f>
        <v>4</v>
      </c>
      <c r="Q1315" s="131">
        <f>F1315*M1315*N1315*P1315/12</f>
        <v>5.333333333333333</v>
      </c>
    </row>
    <row r="1316" spans="1:17" ht="16.5">
      <c r="A1316" s="436"/>
      <c r="B1316" s="124" t="s">
        <v>326</v>
      </c>
      <c r="C1316" s="125"/>
      <c r="D1316" s="126" t="str">
        <f>+IF(_xlfn.NUMBERVALUE(O1316)=0,CONCATENATE("Pieza de ",M1316,"inX",N1316,"inX",P1316,"_Pies"),CONCATENATE("Rollizo de ",O1316,"''ØX",P1316,"_Pies"))</f>
        <v>Pieza de 2inX4inX2_Pies</v>
      </c>
      <c r="E1316" s="127" t="s">
        <v>137</v>
      </c>
      <c r="F1316" s="128">
        <v>2</v>
      </c>
      <c r="G1316" s="124"/>
      <c r="H1316" s="129">
        <v>1.5</v>
      </c>
      <c r="I1316" s="129">
        <v>3.5</v>
      </c>
      <c r="J1316" s="129">
        <v>12.06</v>
      </c>
      <c r="K1316" s="129">
        <f>+L1316*12</f>
        <v>24</v>
      </c>
      <c r="L1316" s="130">
        <f>ROUNDUP(J1316/12,0)</f>
        <v>2</v>
      </c>
      <c r="M1316" s="129">
        <v>2</v>
      </c>
      <c r="N1316" s="129">
        <v>4</v>
      </c>
      <c r="O1316" s="124"/>
      <c r="P1316" s="130">
        <f>+L1316</f>
        <v>2</v>
      </c>
      <c r="Q1316" s="131">
        <f>F1316*M1316*N1316*P1316/12</f>
        <v>2.6666666666666665</v>
      </c>
    </row>
    <row r="1317" spans="1:17" ht="16.5">
      <c r="A1317" s="436"/>
      <c r="B1317" s="124" t="s">
        <v>327</v>
      </c>
      <c r="C1317" s="125"/>
      <c r="D1317" s="126" t="str">
        <f>+IF(_xlfn.NUMBERVALUE(O1317)=0,CONCATENATE("Pieza de ",M1317,"inX",N1317,"inX",P1317,"_Pies"),CONCATENATE("Rollizo de ",O1317,"''ØX",P1317,"_Pies"))</f>
        <v>Pieza de 2inX4inX2_Pies</v>
      </c>
      <c r="E1317" s="127" t="s">
        <v>137</v>
      </c>
      <c r="F1317" s="128">
        <v>6</v>
      </c>
      <c r="G1317" s="124"/>
      <c r="H1317" s="129">
        <v>1.5</v>
      </c>
      <c r="I1317" s="129">
        <v>3.5</v>
      </c>
      <c r="J1317" s="129">
        <v>14.57</v>
      </c>
      <c r="K1317" s="129">
        <f>+L1317*12</f>
        <v>24</v>
      </c>
      <c r="L1317" s="130">
        <f>ROUNDUP(J1317/12,0)</f>
        <v>2</v>
      </c>
      <c r="M1317" s="129">
        <v>2</v>
      </c>
      <c r="N1317" s="129">
        <v>4</v>
      </c>
      <c r="O1317" s="124"/>
      <c r="P1317" s="130">
        <f>+L1317</f>
        <v>2</v>
      </c>
      <c r="Q1317" s="131">
        <f>F1317*M1317*N1317*P1317/12</f>
        <v>8</v>
      </c>
    </row>
    <row r="1318" spans="1:17" ht="16.5">
      <c r="A1318" s="436"/>
      <c r="B1318" s="124" t="s">
        <v>342</v>
      </c>
      <c r="C1318" s="125"/>
      <c r="D1318" s="126" t="str">
        <f t="shared" ref="D1318:D1330" si="284">+IF(_xlfn.NUMBERVALUE(O1318)=0,CONCATENATE("Pieza de ",M1318,"inX",N1318,"inX",P1318,"_Pies"),CONCATENATE("Rollizo de ",O1318,"''ØX",P1318,"_Pies"))</f>
        <v>Pieza de 2inX4inX3_Pies</v>
      </c>
      <c r="E1318" s="127" t="s">
        <v>137</v>
      </c>
      <c r="F1318" s="128">
        <v>2</v>
      </c>
      <c r="G1318" s="124"/>
      <c r="H1318" s="129">
        <v>1.5</v>
      </c>
      <c r="I1318" s="129">
        <v>3.5</v>
      </c>
      <c r="J1318" s="129">
        <v>28.06</v>
      </c>
      <c r="K1318" s="129">
        <f t="shared" ref="K1318:K1330" si="285">+L1318*12</f>
        <v>36</v>
      </c>
      <c r="L1318" s="130">
        <f t="shared" ref="L1318:L1330" si="286">ROUNDUP(J1318/12,0)</f>
        <v>3</v>
      </c>
      <c r="M1318" s="129">
        <v>2</v>
      </c>
      <c r="N1318" s="129">
        <v>4</v>
      </c>
      <c r="O1318" s="124"/>
      <c r="P1318" s="130">
        <f t="shared" ref="P1318:P1330" si="287">+L1318</f>
        <v>3</v>
      </c>
      <c r="Q1318" s="131">
        <f t="shared" ref="Q1318:Q1330" si="288">F1318*M1318*N1318*P1318/12</f>
        <v>4</v>
      </c>
    </row>
    <row r="1319" spans="1:17" ht="16.5">
      <c r="A1319" s="436"/>
      <c r="B1319" s="124" t="s">
        <v>329</v>
      </c>
      <c r="C1319" s="125"/>
      <c r="D1319" s="126" t="str">
        <f t="shared" si="284"/>
        <v>Pieza de 2inX4inX8_Pies</v>
      </c>
      <c r="E1319" s="127" t="s">
        <v>137</v>
      </c>
      <c r="F1319" s="128">
        <v>4</v>
      </c>
      <c r="G1319" s="124"/>
      <c r="H1319" s="129">
        <v>1.5</v>
      </c>
      <c r="I1319" s="129">
        <v>3.5</v>
      </c>
      <c r="J1319" s="129">
        <v>91.28</v>
      </c>
      <c r="K1319" s="129">
        <f t="shared" si="285"/>
        <v>96</v>
      </c>
      <c r="L1319" s="130">
        <f t="shared" si="286"/>
        <v>8</v>
      </c>
      <c r="M1319" s="129">
        <v>2</v>
      </c>
      <c r="N1319" s="129">
        <v>4</v>
      </c>
      <c r="O1319" s="124"/>
      <c r="P1319" s="130">
        <f t="shared" si="287"/>
        <v>8</v>
      </c>
      <c r="Q1319" s="131">
        <f t="shared" si="288"/>
        <v>21.333333333333332</v>
      </c>
    </row>
    <row r="1320" spans="1:17" ht="16.5">
      <c r="A1320" s="436"/>
      <c r="B1320" s="124" t="s">
        <v>331</v>
      </c>
      <c r="C1320" s="125"/>
      <c r="D1320" s="126" t="str">
        <f t="shared" si="284"/>
        <v>Pieza de 2inX4inX2_Pies</v>
      </c>
      <c r="E1320" s="127" t="s">
        <v>137</v>
      </c>
      <c r="F1320" s="128">
        <v>4</v>
      </c>
      <c r="G1320" s="124"/>
      <c r="H1320" s="129">
        <v>1.5</v>
      </c>
      <c r="I1320" s="129">
        <v>3.5</v>
      </c>
      <c r="J1320" s="129">
        <v>12.85</v>
      </c>
      <c r="K1320" s="129">
        <f t="shared" si="285"/>
        <v>24</v>
      </c>
      <c r="L1320" s="130">
        <f t="shared" si="286"/>
        <v>2</v>
      </c>
      <c r="M1320" s="129">
        <v>2</v>
      </c>
      <c r="N1320" s="129">
        <v>4</v>
      </c>
      <c r="O1320" s="124"/>
      <c r="P1320" s="130">
        <f t="shared" si="287"/>
        <v>2</v>
      </c>
      <c r="Q1320" s="131">
        <f t="shared" si="288"/>
        <v>5.333333333333333</v>
      </c>
    </row>
    <row r="1321" spans="1:17" ht="16.5">
      <c r="A1321" s="436"/>
      <c r="B1321" s="124" t="s">
        <v>332</v>
      </c>
      <c r="C1321" s="125"/>
      <c r="D1321" s="126" t="str">
        <f t="shared" si="284"/>
        <v>Pieza de 2inX4inX2_Pies</v>
      </c>
      <c r="E1321" s="127" t="s">
        <v>137</v>
      </c>
      <c r="F1321" s="128">
        <v>8</v>
      </c>
      <c r="G1321" s="124"/>
      <c r="H1321" s="129">
        <v>1.5</v>
      </c>
      <c r="I1321" s="129">
        <v>3.5</v>
      </c>
      <c r="J1321" s="129">
        <v>14.43</v>
      </c>
      <c r="K1321" s="129">
        <f t="shared" si="285"/>
        <v>24</v>
      </c>
      <c r="L1321" s="130">
        <f t="shared" si="286"/>
        <v>2</v>
      </c>
      <c r="M1321" s="129">
        <v>2</v>
      </c>
      <c r="N1321" s="129">
        <v>4</v>
      </c>
      <c r="O1321" s="124"/>
      <c r="P1321" s="130">
        <f t="shared" si="287"/>
        <v>2</v>
      </c>
      <c r="Q1321" s="131">
        <f t="shared" si="288"/>
        <v>10.666666666666666</v>
      </c>
    </row>
    <row r="1322" spans="1:17" ht="16.5">
      <c r="A1322" s="436"/>
      <c r="B1322" s="124" t="s">
        <v>333</v>
      </c>
      <c r="C1322" s="125"/>
      <c r="D1322" s="126" t="str">
        <f t="shared" si="284"/>
        <v>Pieza de 2inX4inX2_Pies</v>
      </c>
      <c r="E1322" s="127" t="s">
        <v>137</v>
      </c>
      <c r="F1322" s="128">
        <v>4</v>
      </c>
      <c r="G1322" s="124"/>
      <c r="H1322" s="129">
        <v>1.5</v>
      </c>
      <c r="I1322" s="129">
        <v>3.5</v>
      </c>
      <c r="J1322" s="129">
        <v>12.06</v>
      </c>
      <c r="K1322" s="129">
        <f t="shared" si="285"/>
        <v>24</v>
      </c>
      <c r="L1322" s="130">
        <f t="shared" si="286"/>
        <v>2</v>
      </c>
      <c r="M1322" s="129">
        <v>2</v>
      </c>
      <c r="N1322" s="129">
        <v>4</v>
      </c>
      <c r="O1322" s="124"/>
      <c r="P1322" s="130">
        <f t="shared" si="287"/>
        <v>2</v>
      </c>
      <c r="Q1322" s="131">
        <f t="shared" si="288"/>
        <v>5.333333333333333</v>
      </c>
    </row>
    <row r="1323" spans="1:17" ht="16.5">
      <c r="A1323" s="436"/>
      <c r="B1323" s="124" t="s">
        <v>293</v>
      </c>
      <c r="C1323" s="125"/>
      <c r="D1323" s="126" t="str">
        <f t="shared" si="284"/>
        <v>Pieza de 2inX4inX11_Pies</v>
      </c>
      <c r="E1323" s="127" t="s">
        <v>137</v>
      </c>
      <c r="F1323" s="128">
        <v>1</v>
      </c>
      <c r="G1323" s="124"/>
      <c r="H1323" s="129">
        <v>1.5</v>
      </c>
      <c r="I1323" s="129">
        <v>3.5</v>
      </c>
      <c r="J1323" s="129">
        <v>124.89</v>
      </c>
      <c r="K1323" s="129">
        <f t="shared" si="285"/>
        <v>132</v>
      </c>
      <c r="L1323" s="130">
        <f t="shared" si="286"/>
        <v>11</v>
      </c>
      <c r="M1323" s="129">
        <v>2</v>
      </c>
      <c r="N1323" s="129">
        <v>4</v>
      </c>
      <c r="O1323" s="124"/>
      <c r="P1323" s="130">
        <f t="shared" si="287"/>
        <v>11</v>
      </c>
      <c r="Q1323" s="131">
        <f t="shared" si="288"/>
        <v>7.333333333333333</v>
      </c>
    </row>
    <row r="1324" spans="1:17" ht="16.5">
      <c r="A1324" s="436"/>
      <c r="B1324" s="124" t="s">
        <v>294</v>
      </c>
      <c r="C1324" s="125"/>
      <c r="D1324" s="126" t="str">
        <f t="shared" si="284"/>
        <v>Pieza de 2inX4inX2_Pies</v>
      </c>
      <c r="E1324" s="127" t="s">
        <v>137</v>
      </c>
      <c r="F1324" s="128">
        <v>2</v>
      </c>
      <c r="G1324" s="124"/>
      <c r="H1324" s="129">
        <v>1.5</v>
      </c>
      <c r="I1324" s="129">
        <v>3.5</v>
      </c>
      <c r="J1324" s="129">
        <v>17.07</v>
      </c>
      <c r="K1324" s="129">
        <f t="shared" si="285"/>
        <v>24</v>
      </c>
      <c r="L1324" s="130">
        <f t="shared" si="286"/>
        <v>2</v>
      </c>
      <c r="M1324" s="129">
        <v>2</v>
      </c>
      <c r="N1324" s="129">
        <v>4</v>
      </c>
      <c r="O1324" s="124"/>
      <c r="P1324" s="130">
        <f t="shared" si="287"/>
        <v>2</v>
      </c>
      <c r="Q1324" s="131">
        <f t="shared" si="288"/>
        <v>2.6666666666666665</v>
      </c>
    </row>
    <row r="1325" spans="1:17" ht="16.5">
      <c r="A1325" s="436"/>
      <c r="B1325" s="124" t="s">
        <v>295</v>
      </c>
      <c r="C1325" s="125"/>
      <c r="D1325" s="126" t="str">
        <f t="shared" si="284"/>
        <v>Pieza de 2inX4inX2_Pies</v>
      </c>
      <c r="E1325" s="127" t="s">
        <v>137</v>
      </c>
      <c r="F1325" s="128">
        <v>1</v>
      </c>
      <c r="G1325" s="124"/>
      <c r="H1325" s="129">
        <v>1.5</v>
      </c>
      <c r="I1325" s="129">
        <v>3.5</v>
      </c>
      <c r="J1325" s="129">
        <v>12.57</v>
      </c>
      <c r="K1325" s="129">
        <f t="shared" si="285"/>
        <v>24</v>
      </c>
      <c r="L1325" s="130">
        <f t="shared" si="286"/>
        <v>2</v>
      </c>
      <c r="M1325" s="129">
        <v>2</v>
      </c>
      <c r="N1325" s="129">
        <v>4</v>
      </c>
      <c r="O1325" s="124"/>
      <c r="P1325" s="130">
        <f t="shared" si="287"/>
        <v>2</v>
      </c>
      <c r="Q1325" s="131">
        <f t="shared" si="288"/>
        <v>1.3333333333333333</v>
      </c>
    </row>
    <row r="1326" spans="1:17" ht="16.5">
      <c r="A1326" s="436"/>
      <c r="B1326" s="124" t="s">
        <v>296</v>
      </c>
      <c r="C1326" s="125"/>
      <c r="D1326" s="126" t="str">
        <f t="shared" si="284"/>
        <v>Pieza de 2inX4inX1_Pies</v>
      </c>
      <c r="E1326" s="127" t="s">
        <v>137</v>
      </c>
      <c r="F1326" s="128">
        <v>1</v>
      </c>
      <c r="G1326" s="124"/>
      <c r="H1326" s="129">
        <v>1.5</v>
      </c>
      <c r="I1326" s="129">
        <v>3.5</v>
      </c>
      <c r="J1326" s="129">
        <v>7.49</v>
      </c>
      <c r="K1326" s="129">
        <f t="shared" si="285"/>
        <v>12</v>
      </c>
      <c r="L1326" s="130">
        <f t="shared" si="286"/>
        <v>1</v>
      </c>
      <c r="M1326" s="129">
        <v>2</v>
      </c>
      <c r="N1326" s="129">
        <v>4</v>
      </c>
      <c r="O1326" s="124"/>
      <c r="P1326" s="130">
        <f t="shared" si="287"/>
        <v>1</v>
      </c>
      <c r="Q1326" s="131">
        <f t="shared" si="288"/>
        <v>0.66666666666666663</v>
      </c>
    </row>
    <row r="1327" spans="1:17" ht="17.25" thickBot="1">
      <c r="A1327" s="437"/>
      <c r="B1327" s="133" t="s">
        <v>297</v>
      </c>
      <c r="C1327" s="134"/>
      <c r="D1327" s="135" t="str">
        <f t="shared" si="284"/>
        <v>Pieza de 2inX4inX1_Pies</v>
      </c>
      <c r="E1327" s="136" t="s">
        <v>137</v>
      </c>
      <c r="F1327" s="137">
        <v>1</v>
      </c>
      <c r="G1327" s="133"/>
      <c r="H1327" s="138">
        <v>1.5</v>
      </c>
      <c r="I1327" s="138">
        <v>3.5</v>
      </c>
      <c r="J1327" s="138">
        <v>2.7</v>
      </c>
      <c r="K1327" s="138">
        <f t="shared" si="285"/>
        <v>12</v>
      </c>
      <c r="L1327" s="139">
        <f t="shared" si="286"/>
        <v>1</v>
      </c>
      <c r="M1327" s="138">
        <v>2</v>
      </c>
      <c r="N1327" s="138">
        <v>4</v>
      </c>
      <c r="O1327" s="133"/>
      <c r="P1327" s="139">
        <f t="shared" si="287"/>
        <v>1</v>
      </c>
      <c r="Q1327" s="140">
        <f t="shared" si="288"/>
        <v>0.66666666666666663</v>
      </c>
    </row>
    <row r="1328" spans="1:17" ht="16.5">
      <c r="A1328" s="435" t="s">
        <v>33</v>
      </c>
      <c r="B1328" s="116" t="s">
        <v>323</v>
      </c>
      <c r="C1328" s="117"/>
      <c r="D1328" s="118" t="str">
        <f t="shared" si="284"/>
        <v>Pieza de 2inX4inX13_Pies</v>
      </c>
      <c r="E1328" s="119" t="s">
        <v>137</v>
      </c>
      <c r="F1328" s="120">
        <v>1</v>
      </c>
      <c r="G1328" s="116"/>
      <c r="H1328" s="121">
        <v>1.5</v>
      </c>
      <c r="I1328" s="121">
        <v>3.5</v>
      </c>
      <c r="J1328" s="121">
        <v>153</v>
      </c>
      <c r="K1328" s="121">
        <f t="shared" si="285"/>
        <v>156</v>
      </c>
      <c r="L1328" s="122">
        <f t="shared" si="286"/>
        <v>13</v>
      </c>
      <c r="M1328" s="121">
        <v>2</v>
      </c>
      <c r="N1328" s="121">
        <v>4</v>
      </c>
      <c r="O1328" s="116"/>
      <c r="P1328" s="122">
        <f t="shared" si="287"/>
        <v>13</v>
      </c>
      <c r="Q1328" s="123">
        <f t="shared" si="288"/>
        <v>8.6666666666666661</v>
      </c>
    </row>
    <row r="1329" spans="1:17" ht="16.5">
      <c r="A1329" s="436"/>
      <c r="B1329" s="124" t="s">
        <v>268</v>
      </c>
      <c r="C1329" s="125"/>
      <c r="D1329" s="126" t="str">
        <f t="shared" si="284"/>
        <v>Pieza de 2inX6inX14_Pies</v>
      </c>
      <c r="E1329" s="127" t="s">
        <v>137</v>
      </c>
      <c r="F1329" s="128">
        <v>2</v>
      </c>
      <c r="G1329" s="124"/>
      <c r="H1329" s="129">
        <v>1.5</v>
      </c>
      <c r="I1329" s="129">
        <v>5.5</v>
      </c>
      <c r="J1329" s="129">
        <v>164.81</v>
      </c>
      <c r="K1329" s="129">
        <f t="shared" si="285"/>
        <v>168</v>
      </c>
      <c r="L1329" s="130">
        <f t="shared" si="286"/>
        <v>14</v>
      </c>
      <c r="M1329" s="129">
        <v>2</v>
      </c>
      <c r="N1329" s="129">
        <v>6</v>
      </c>
      <c r="O1329" s="124"/>
      <c r="P1329" s="130">
        <f t="shared" si="287"/>
        <v>14</v>
      </c>
      <c r="Q1329" s="131">
        <f t="shared" si="288"/>
        <v>28</v>
      </c>
    </row>
    <row r="1330" spans="1:17" ht="16.5">
      <c r="A1330" s="436"/>
      <c r="B1330" s="124" t="s">
        <v>325</v>
      </c>
      <c r="C1330" s="125"/>
      <c r="D1330" s="126" t="str">
        <f t="shared" si="284"/>
        <v>Pieza de 2inX4inX8_Pies</v>
      </c>
      <c r="E1330" s="127" t="s">
        <v>137</v>
      </c>
      <c r="F1330" s="128">
        <v>5</v>
      </c>
      <c r="G1330" s="124"/>
      <c r="H1330" s="129">
        <v>1.5</v>
      </c>
      <c r="I1330" s="129">
        <v>3.5</v>
      </c>
      <c r="J1330" s="132">
        <v>91.28</v>
      </c>
      <c r="K1330" s="129">
        <f t="shared" si="285"/>
        <v>96</v>
      </c>
      <c r="L1330" s="130">
        <f t="shared" si="286"/>
        <v>8</v>
      </c>
      <c r="M1330" s="129">
        <v>2</v>
      </c>
      <c r="N1330" s="129">
        <v>4</v>
      </c>
      <c r="O1330" s="124"/>
      <c r="P1330" s="130">
        <f t="shared" si="287"/>
        <v>8</v>
      </c>
      <c r="Q1330" s="131">
        <f t="shared" si="288"/>
        <v>26.666666666666668</v>
      </c>
    </row>
    <row r="1331" spans="1:17" ht="16.5">
      <c r="A1331" s="436"/>
      <c r="B1331" s="124" t="s">
        <v>326</v>
      </c>
      <c r="C1331" s="125"/>
      <c r="D1331" s="126" t="str">
        <f>+IF(_xlfn.NUMBERVALUE(O1331)=0,CONCATENATE("Pieza de ",M1331,"inX",N1331,"inX",P1331,"_Pies"),CONCATENATE("Rollizo de ",O1331,"''ØX",P1331,"_Pies"))</f>
        <v>Pieza de 2inX4inX1_Pies</v>
      </c>
      <c r="E1331" s="127" t="s">
        <v>137</v>
      </c>
      <c r="F1331" s="128">
        <v>4</v>
      </c>
      <c r="G1331" s="124"/>
      <c r="H1331" s="129">
        <v>1.5</v>
      </c>
      <c r="I1331" s="129">
        <v>3.5</v>
      </c>
      <c r="J1331" s="129">
        <v>10.14</v>
      </c>
      <c r="K1331" s="129">
        <f>+L1331*12</f>
        <v>12</v>
      </c>
      <c r="L1331" s="130">
        <f>ROUNDUP(J1331/12,0)</f>
        <v>1</v>
      </c>
      <c r="M1331" s="129">
        <v>2</v>
      </c>
      <c r="N1331" s="129">
        <v>4</v>
      </c>
      <c r="O1331" s="124"/>
      <c r="P1331" s="130">
        <f>+L1331</f>
        <v>1</v>
      </c>
      <c r="Q1331" s="131">
        <f>F1331*M1331*N1331*P1331/12</f>
        <v>2.6666666666666665</v>
      </c>
    </row>
    <row r="1332" spans="1:17" ht="16.5">
      <c r="A1332" s="436"/>
      <c r="B1332" s="124" t="s">
        <v>327</v>
      </c>
      <c r="C1332" s="125"/>
      <c r="D1332" s="126" t="str">
        <f t="shared" ref="D1332:D1341" si="289">+IF(_xlfn.NUMBERVALUE(O1332)=0,CONCATENATE("Pieza de ",M1332,"inX",N1332,"inX",P1332,"_Pies"),CONCATENATE("Rollizo de ",O1332,"''ØX",P1332,"_Pies"))</f>
        <v>Pieza de 2inX4inX2_Pies</v>
      </c>
      <c r="E1332" s="127" t="s">
        <v>137</v>
      </c>
      <c r="F1332" s="128">
        <v>12</v>
      </c>
      <c r="G1332" s="124"/>
      <c r="H1332" s="129">
        <v>1.5</v>
      </c>
      <c r="I1332" s="129">
        <v>3.5</v>
      </c>
      <c r="J1332" s="129">
        <v>14.43</v>
      </c>
      <c r="K1332" s="129">
        <f t="shared" ref="K1332:K1341" si="290">+L1332*12</f>
        <v>24</v>
      </c>
      <c r="L1332" s="130">
        <f t="shared" ref="L1332:L1341" si="291">ROUNDUP(J1332/12,0)</f>
        <v>2</v>
      </c>
      <c r="M1332" s="129">
        <v>2</v>
      </c>
      <c r="N1332" s="129">
        <v>4</v>
      </c>
      <c r="O1332" s="124"/>
      <c r="P1332" s="130">
        <f t="shared" ref="P1332:P1341" si="292">+L1332</f>
        <v>2</v>
      </c>
      <c r="Q1332" s="131">
        <f t="shared" ref="Q1332:Q1341" si="293">F1332*M1332*N1332*P1332/12</f>
        <v>16</v>
      </c>
    </row>
    <row r="1333" spans="1:17" ht="16.5">
      <c r="A1333" s="436"/>
      <c r="B1333" s="124" t="s">
        <v>329</v>
      </c>
      <c r="C1333" s="125"/>
      <c r="D1333" s="126" t="str">
        <f t="shared" si="289"/>
        <v>Pieza de 2inX4inX8_Pies</v>
      </c>
      <c r="E1333" s="127" t="s">
        <v>137</v>
      </c>
      <c r="F1333" s="128">
        <v>4</v>
      </c>
      <c r="G1333" s="124"/>
      <c r="H1333" s="129">
        <v>1.5</v>
      </c>
      <c r="I1333" s="129">
        <v>3.5</v>
      </c>
      <c r="J1333" s="129">
        <v>91.28</v>
      </c>
      <c r="K1333" s="129">
        <f t="shared" si="290"/>
        <v>96</v>
      </c>
      <c r="L1333" s="130">
        <f t="shared" si="291"/>
        <v>8</v>
      </c>
      <c r="M1333" s="129">
        <v>2</v>
      </c>
      <c r="N1333" s="129">
        <v>4</v>
      </c>
      <c r="O1333" s="124"/>
      <c r="P1333" s="130">
        <f t="shared" si="292"/>
        <v>8</v>
      </c>
      <c r="Q1333" s="131">
        <f t="shared" si="293"/>
        <v>21.333333333333332</v>
      </c>
    </row>
    <row r="1334" spans="1:17" ht="16.5">
      <c r="A1334" s="436"/>
      <c r="B1334" s="124" t="s">
        <v>330</v>
      </c>
      <c r="C1334" s="125"/>
      <c r="D1334" s="126" t="str">
        <f t="shared" si="289"/>
        <v>Pieza de 2inX4inX4_Pies</v>
      </c>
      <c r="E1334" s="127" t="s">
        <v>137</v>
      </c>
      <c r="F1334" s="128">
        <v>3</v>
      </c>
      <c r="G1334" s="124"/>
      <c r="H1334" s="129">
        <v>1.5</v>
      </c>
      <c r="I1334" s="129">
        <v>3.5</v>
      </c>
      <c r="J1334" s="129">
        <v>45.64</v>
      </c>
      <c r="K1334" s="129">
        <f t="shared" si="290"/>
        <v>48</v>
      </c>
      <c r="L1334" s="130">
        <f t="shared" si="291"/>
        <v>4</v>
      </c>
      <c r="M1334" s="129">
        <v>2</v>
      </c>
      <c r="N1334" s="129">
        <v>4</v>
      </c>
      <c r="O1334" s="124"/>
      <c r="P1334" s="130">
        <f t="shared" si="292"/>
        <v>4</v>
      </c>
      <c r="Q1334" s="131">
        <f t="shared" si="293"/>
        <v>8</v>
      </c>
    </row>
    <row r="1335" spans="1:17" ht="16.5">
      <c r="A1335" s="436"/>
      <c r="B1335" s="124" t="s">
        <v>331</v>
      </c>
      <c r="C1335" s="125"/>
      <c r="D1335" s="126" t="str">
        <f t="shared" si="289"/>
        <v>Pieza de 2inX4inX2_Pies</v>
      </c>
      <c r="E1335" s="127" t="s">
        <v>137</v>
      </c>
      <c r="F1335" s="128">
        <v>2</v>
      </c>
      <c r="G1335" s="124"/>
      <c r="H1335" s="129">
        <v>1.5</v>
      </c>
      <c r="I1335" s="129">
        <v>3.5</v>
      </c>
      <c r="J1335" s="129">
        <v>12.85</v>
      </c>
      <c r="K1335" s="129">
        <f t="shared" si="290"/>
        <v>24</v>
      </c>
      <c r="L1335" s="130">
        <f t="shared" si="291"/>
        <v>2</v>
      </c>
      <c r="M1335" s="129">
        <v>2</v>
      </c>
      <c r="N1335" s="129">
        <v>4</v>
      </c>
      <c r="O1335" s="124"/>
      <c r="P1335" s="130">
        <f t="shared" si="292"/>
        <v>2</v>
      </c>
      <c r="Q1335" s="131">
        <f t="shared" si="293"/>
        <v>2.6666666666666665</v>
      </c>
    </row>
    <row r="1336" spans="1:17" ht="16.5">
      <c r="A1336" s="436"/>
      <c r="B1336" s="124" t="s">
        <v>332</v>
      </c>
      <c r="C1336" s="125"/>
      <c r="D1336" s="126" t="str">
        <f t="shared" si="289"/>
        <v>Pieza de 2inX4inX2_Pies</v>
      </c>
      <c r="E1336" s="127" t="s">
        <v>137</v>
      </c>
      <c r="F1336" s="128">
        <v>8</v>
      </c>
      <c r="G1336" s="124"/>
      <c r="H1336" s="129">
        <v>1.5</v>
      </c>
      <c r="I1336" s="129">
        <v>3.5</v>
      </c>
      <c r="J1336" s="129">
        <v>14.43</v>
      </c>
      <c r="K1336" s="129">
        <f t="shared" si="290"/>
        <v>24</v>
      </c>
      <c r="L1336" s="130">
        <f t="shared" si="291"/>
        <v>2</v>
      </c>
      <c r="M1336" s="129">
        <v>2</v>
      </c>
      <c r="N1336" s="129">
        <v>4</v>
      </c>
      <c r="O1336" s="124"/>
      <c r="P1336" s="130">
        <f t="shared" si="292"/>
        <v>2</v>
      </c>
      <c r="Q1336" s="131">
        <f t="shared" si="293"/>
        <v>10.666666666666666</v>
      </c>
    </row>
    <row r="1337" spans="1:17" ht="16.5">
      <c r="A1337" s="436"/>
      <c r="B1337" s="124" t="s">
        <v>333</v>
      </c>
      <c r="C1337" s="125"/>
      <c r="D1337" s="126" t="str">
        <f t="shared" si="289"/>
        <v>Pieza de 2inX4inX1_Pies</v>
      </c>
      <c r="E1337" s="127" t="s">
        <v>137</v>
      </c>
      <c r="F1337" s="128">
        <v>2</v>
      </c>
      <c r="G1337" s="124"/>
      <c r="H1337" s="129">
        <v>1.5</v>
      </c>
      <c r="I1337" s="129">
        <v>3.5</v>
      </c>
      <c r="J1337" s="129">
        <v>10.14</v>
      </c>
      <c r="K1337" s="129">
        <f t="shared" si="290"/>
        <v>12</v>
      </c>
      <c r="L1337" s="130">
        <f t="shared" si="291"/>
        <v>1</v>
      </c>
      <c r="M1337" s="129">
        <v>2</v>
      </c>
      <c r="N1337" s="129">
        <v>4</v>
      </c>
      <c r="O1337" s="124"/>
      <c r="P1337" s="130">
        <f t="shared" si="292"/>
        <v>1</v>
      </c>
      <c r="Q1337" s="131">
        <f t="shared" si="293"/>
        <v>1.3333333333333333</v>
      </c>
    </row>
    <row r="1338" spans="1:17" ht="17.25" thickBot="1">
      <c r="A1338" s="436"/>
      <c r="B1338" s="151" t="s">
        <v>334</v>
      </c>
      <c r="C1338" s="152"/>
      <c r="D1338" s="153" t="str">
        <f t="shared" si="289"/>
        <v>Pieza de 2inX4inX3_Pies</v>
      </c>
      <c r="E1338" s="154" t="s">
        <v>137</v>
      </c>
      <c r="F1338" s="155">
        <v>3</v>
      </c>
      <c r="G1338" s="151"/>
      <c r="H1338" s="156">
        <v>1.5</v>
      </c>
      <c r="I1338" s="156">
        <v>3.5</v>
      </c>
      <c r="J1338" s="156">
        <v>30.43</v>
      </c>
      <c r="K1338" s="156">
        <f t="shared" si="290"/>
        <v>36</v>
      </c>
      <c r="L1338" s="157">
        <f t="shared" si="291"/>
        <v>3</v>
      </c>
      <c r="M1338" s="156">
        <v>2</v>
      </c>
      <c r="N1338" s="156">
        <v>4</v>
      </c>
      <c r="O1338" s="151"/>
      <c r="P1338" s="157">
        <f t="shared" si="292"/>
        <v>3</v>
      </c>
      <c r="Q1338" s="158">
        <f t="shared" si="293"/>
        <v>6</v>
      </c>
    </row>
    <row r="1339" spans="1:17" ht="16.5">
      <c r="A1339" s="450" t="s">
        <v>34</v>
      </c>
      <c r="B1339" s="116" t="s">
        <v>343</v>
      </c>
      <c r="C1339" s="117"/>
      <c r="D1339" s="118" t="str">
        <f t="shared" si="289"/>
        <v>Pieza de 2inX4inX3_Pies</v>
      </c>
      <c r="E1339" s="119" t="s">
        <v>137</v>
      </c>
      <c r="F1339" s="120">
        <v>1</v>
      </c>
      <c r="G1339" s="116"/>
      <c r="H1339" s="121">
        <v>1.5</v>
      </c>
      <c r="I1339" s="121">
        <v>3.5</v>
      </c>
      <c r="J1339" s="121">
        <v>28.85</v>
      </c>
      <c r="K1339" s="121">
        <f t="shared" si="290"/>
        <v>36</v>
      </c>
      <c r="L1339" s="122">
        <f t="shared" si="291"/>
        <v>3</v>
      </c>
      <c r="M1339" s="121">
        <v>2</v>
      </c>
      <c r="N1339" s="121">
        <v>4</v>
      </c>
      <c r="O1339" s="116"/>
      <c r="P1339" s="122">
        <f t="shared" si="292"/>
        <v>3</v>
      </c>
      <c r="Q1339" s="123">
        <f t="shared" si="293"/>
        <v>2</v>
      </c>
    </row>
    <row r="1340" spans="1:17" ht="16.5">
      <c r="A1340" s="451"/>
      <c r="B1340" s="124" t="s">
        <v>344</v>
      </c>
      <c r="C1340" s="125"/>
      <c r="D1340" s="126" t="str">
        <f t="shared" si="289"/>
        <v>Pieza de 2inX4inX3_Pies</v>
      </c>
      <c r="E1340" s="127" t="s">
        <v>137</v>
      </c>
      <c r="F1340" s="128">
        <v>1</v>
      </c>
      <c r="G1340" s="124"/>
      <c r="H1340" s="129">
        <v>1.5</v>
      </c>
      <c r="I1340" s="129">
        <v>3.5</v>
      </c>
      <c r="J1340" s="129">
        <v>33.57</v>
      </c>
      <c r="K1340" s="129">
        <f t="shared" si="290"/>
        <v>36</v>
      </c>
      <c r="L1340" s="130">
        <f t="shared" si="291"/>
        <v>3</v>
      </c>
      <c r="M1340" s="129">
        <v>2</v>
      </c>
      <c r="N1340" s="129">
        <v>4</v>
      </c>
      <c r="O1340" s="124"/>
      <c r="P1340" s="130">
        <f t="shared" si="292"/>
        <v>3</v>
      </c>
      <c r="Q1340" s="131">
        <f t="shared" si="293"/>
        <v>2</v>
      </c>
    </row>
    <row r="1341" spans="1:17" ht="16.5">
      <c r="A1341" s="451"/>
      <c r="B1341" s="124" t="s">
        <v>345</v>
      </c>
      <c r="C1341" s="125"/>
      <c r="D1341" s="126" t="str">
        <f t="shared" si="289"/>
        <v>Pieza de 2inX4inX3_Pies</v>
      </c>
      <c r="E1341" s="127" t="s">
        <v>137</v>
      </c>
      <c r="F1341" s="128">
        <v>1</v>
      </c>
      <c r="G1341" s="124"/>
      <c r="H1341" s="129">
        <v>1.5</v>
      </c>
      <c r="I1341" s="129">
        <v>3.5</v>
      </c>
      <c r="J1341" s="132">
        <v>29.29</v>
      </c>
      <c r="K1341" s="129">
        <f t="shared" si="290"/>
        <v>36</v>
      </c>
      <c r="L1341" s="130">
        <f t="shared" si="291"/>
        <v>3</v>
      </c>
      <c r="M1341" s="129">
        <v>2</v>
      </c>
      <c r="N1341" s="129">
        <v>4</v>
      </c>
      <c r="O1341" s="124"/>
      <c r="P1341" s="130">
        <f t="shared" si="292"/>
        <v>3</v>
      </c>
      <c r="Q1341" s="131">
        <f t="shared" si="293"/>
        <v>2</v>
      </c>
    </row>
    <row r="1342" spans="1:17" ht="16.5">
      <c r="A1342" s="451"/>
      <c r="B1342" s="124" t="s">
        <v>268</v>
      </c>
      <c r="C1342" s="125"/>
      <c r="D1342" s="126" t="str">
        <f>+IF(_xlfn.NUMBERVALUE(O1342)=0,CONCATENATE("Pieza de ",M1342,"inX",N1342,"inX",P1342,"_Pies"),CONCATENATE("Rollizo de ",O1342,"''ØX",P1342,"_Pies"))</f>
        <v>Pieza de 2inX6inX14_Pies</v>
      </c>
      <c r="E1342" s="127" t="s">
        <v>137</v>
      </c>
      <c r="F1342" s="128">
        <v>2</v>
      </c>
      <c r="G1342" s="124"/>
      <c r="H1342" s="129">
        <v>1.5</v>
      </c>
      <c r="I1342" s="129">
        <v>5.5</v>
      </c>
      <c r="J1342" s="129">
        <v>164.81</v>
      </c>
      <c r="K1342" s="129">
        <f>+L1342*12</f>
        <v>168</v>
      </c>
      <c r="L1342" s="130">
        <f>ROUNDUP(J1342/12,0)</f>
        <v>14</v>
      </c>
      <c r="M1342" s="129">
        <v>2</v>
      </c>
      <c r="N1342" s="129">
        <v>6</v>
      </c>
      <c r="O1342" s="124"/>
      <c r="P1342" s="130">
        <f>+L1342</f>
        <v>14</v>
      </c>
      <c r="Q1342" s="131">
        <f>F1342*M1342*N1342*P1342/12</f>
        <v>28</v>
      </c>
    </row>
    <row r="1343" spans="1:17" ht="16.5">
      <c r="A1343" s="451"/>
      <c r="B1343" s="124" t="s">
        <v>346</v>
      </c>
      <c r="C1343" s="125"/>
      <c r="D1343" s="126" t="str">
        <f t="shared" ref="D1343:D1348" si="294">+IF(_xlfn.NUMBERVALUE(O1343)=0,CONCATENATE("Pieza de ",M1343,"inX",N1343,"inX",P1343,"_Pies"),CONCATENATE("Rollizo de ",O1343,"''ØX",P1343,"_Pies"))</f>
        <v>Pieza de 2inX4inX8_Pies</v>
      </c>
      <c r="E1343" s="127" t="s">
        <v>137</v>
      </c>
      <c r="F1343" s="128">
        <v>4</v>
      </c>
      <c r="G1343" s="124"/>
      <c r="H1343" s="129">
        <v>1.5</v>
      </c>
      <c r="I1343" s="129">
        <v>3.5</v>
      </c>
      <c r="J1343" s="129">
        <v>91.28</v>
      </c>
      <c r="K1343" s="129">
        <f t="shared" ref="K1343:K1348" si="295">+L1343*12</f>
        <v>96</v>
      </c>
      <c r="L1343" s="130">
        <f t="shared" ref="L1343:L1348" si="296">ROUNDUP(J1343/12,0)</f>
        <v>8</v>
      </c>
      <c r="M1343" s="129">
        <v>2</v>
      </c>
      <c r="N1343" s="129">
        <v>4</v>
      </c>
      <c r="O1343" s="124"/>
      <c r="P1343" s="130">
        <f t="shared" ref="P1343:P1348" si="297">+L1343</f>
        <v>8</v>
      </c>
      <c r="Q1343" s="131">
        <f t="shared" ref="Q1343:Q1348" si="298">F1343*M1343*N1343*P1343/12</f>
        <v>21.333333333333332</v>
      </c>
    </row>
    <row r="1344" spans="1:17" ht="16.5">
      <c r="A1344" s="451"/>
      <c r="B1344" s="124" t="s">
        <v>347</v>
      </c>
      <c r="C1344" s="125"/>
      <c r="D1344" s="126" t="str">
        <f t="shared" si="294"/>
        <v>Pieza de 2inX4inX1_Pies</v>
      </c>
      <c r="E1344" s="127" t="s">
        <v>137</v>
      </c>
      <c r="F1344" s="128">
        <v>4</v>
      </c>
      <c r="G1344" s="124"/>
      <c r="H1344" s="129">
        <v>1.5</v>
      </c>
      <c r="I1344" s="129">
        <v>3.5</v>
      </c>
      <c r="J1344" s="129">
        <v>10.14</v>
      </c>
      <c r="K1344" s="129">
        <f t="shared" si="295"/>
        <v>12</v>
      </c>
      <c r="L1344" s="130">
        <f t="shared" si="296"/>
        <v>1</v>
      </c>
      <c r="M1344" s="129">
        <v>2</v>
      </c>
      <c r="N1344" s="129">
        <v>4</v>
      </c>
      <c r="O1344" s="124"/>
      <c r="P1344" s="130">
        <f t="shared" si="297"/>
        <v>1</v>
      </c>
      <c r="Q1344" s="131">
        <f t="shared" si="298"/>
        <v>2.6666666666666665</v>
      </c>
    </row>
    <row r="1345" spans="1:17" ht="16.5">
      <c r="A1345" s="451"/>
      <c r="B1345" s="124" t="s">
        <v>348</v>
      </c>
      <c r="C1345" s="125"/>
      <c r="D1345" s="126" t="str">
        <f t="shared" si="294"/>
        <v>Pieza de 2inX4inX2_Pies</v>
      </c>
      <c r="E1345" s="127" t="s">
        <v>137</v>
      </c>
      <c r="F1345" s="128">
        <v>4</v>
      </c>
      <c r="G1345" s="124"/>
      <c r="H1345" s="129">
        <v>1.5</v>
      </c>
      <c r="I1345" s="129">
        <v>3.5</v>
      </c>
      <c r="J1345" s="129">
        <v>12.85</v>
      </c>
      <c r="K1345" s="129">
        <f t="shared" si="295"/>
        <v>24</v>
      </c>
      <c r="L1345" s="130">
        <f t="shared" si="296"/>
        <v>2</v>
      </c>
      <c r="M1345" s="129">
        <v>2</v>
      </c>
      <c r="N1345" s="129">
        <v>4</v>
      </c>
      <c r="O1345" s="124"/>
      <c r="P1345" s="130">
        <f t="shared" si="297"/>
        <v>2</v>
      </c>
      <c r="Q1345" s="131">
        <f t="shared" si="298"/>
        <v>5.333333333333333</v>
      </c>
    </row>
    <row r="1346" spans="1:17" ht="16.5">
      <c r="A1346" s="451"/>
      <c r="B1346" s="124" t="s">
        <v>349</v>
      </c>
      <c r="C1346" s="125"/>
      <c r="D1346" s="126" t="str">
        <f t="shared" si="294"/>
        <v>Pieza de 2inX4inX8_Pies</v>
      </c>
      <c r="E1346" s="127" t="s">
        <v>137</v>
      </c>
      <c r="F1346" s="128">
        <v>4</v>
      </c>
      <c r="G1346" s="124"/>
      <c r="H1346" s="129">
        <v>1.5</v>
      </c>
      <c r="I1346" s="129">
        <v>3.5</v>
      </c>
      <c r="J1346" s="129">
        <v>91.28</v>
      </c>
      <c r="K1346" s="129">
        <f t="shared" si="295"/>
        <v>96</v>
      </c>
      <c r="L1346" s="130">
        <f t="shared" si="296"/>
        <v>8</v>
      </c>
      <c r="M1346" s="129">
        <v>2</v>
      </c>
      <c r="N1346" s="129">
        <v>4</v>
      </c>
      <c r="O1346" s="124"/>
      <c r="P1346" s="130">
        <f t="shared" si="297"/>
        <v>8</v>
      </c>
      <c r="Q1346" s="131">
        <f t="shared" si="298"/>
        <v>21.333333333333332</v>
      </c>
    </row>
    <row r="1347" spans="1:17" ht="16.5">
      <c r="A1347" s="451"/>
      <c r="B1347" s="124" t="s">
        <v>350</v>
      </c>
      <c r="C1347" s="125"/>
      <c r="D1347" s="126" t="str">
        <f t="shared" si="294"/>
        <v>Pieza de 2inX4inX2_Pies</v>
      </c>
      <c r="E1347" s="127" t="s">
        <v>137</v>
      </c>
      <c r="F1347" s="128">
        <v>4</v>
      </c>
      <c r="G1347" s="124"/>
      <c r="H1347" s="129">
        <v>1.5</v>
      </c>
      <c r="I1347" s="129">
        <v>3.5</v>
      </c>
      <c r="J1347" s="129">
        <v>12.85</v>
      </c>
      <c r="K1347" s="129">
        <f t="shared" si="295"/>
        <v>24</v>
      </c>
      <c r="L1347" s="130">
        <f t="shared" si="296"/>
        <v>2</v>
      </c>
      <c r="M1347" s="129">
        <v>2</v>
      </c>
      <c r="N1347" s="129">
        <v>4</v>
      </c>
      <c r="O1347" s="124"/>
      <c r="P1347" s="130">
        <f t="shared" si="297"/>
        <v>2</v>
      </c>
      <c r="Q1347" s="131">
        <f t="shared" si="298"/>
        <v>5.333333333333333</v>
      </c>
    </row>
    <row r="1348" spans="1:17" ht="16.5">
      <c r="A1348" s="451"/>
      <c r="B1348" s="124" t="s">
        <v>351</v>
      </c>
      <c r="C1348" s="125"/>
      <c r="D1348" s="126" t="str">
        <f t="shared" si="294"/>
        <v>Pieza de 2inX4inX2_Pies</v>
      </c>
      <c r="E1348" s="127" t="s">
        <v>137</v>
      </c>
      <c r="F1348" s="128">
        <v>4</v>
      </c>
      <c r="G1348" s="124"/>
      <c r="H1348" s="129">
        <v>1.5</v>
      </c>
      <c r="I1348" s="129">
        <v>3.5</v>
      </c>
      <c r="J1348" s="129">
        <v>14.43</v>
      </c>
      <c r="K1348" s="129">
        <f t="shared" si="295"/>
        <v>24</v>
      </c>
      <c r="L1348" s="130">
        <f t="shared" si="296"/>
        <v>2</v>
      </c>
      <c r="M1348" s="129">
        <v>2</v>
      </c>
      <c r="N1348" s="129">
        <v>4</v>
      </c>
      <c r="O1348" s="124"/>
      <c r="P1348" s="130">
        <f t="shared" si="297"/>
        <v>2</v>
      </c>
      <c r="Q1348" s="131">
        <f t="shared" si="298"/>
        <v>5.333333333333333</v>
      </c>
    </row>
    <row r="1349" spans="1:17" ht="16.5">
      <c r="A1349" s="451"/>
      <c r="B1349" s="124" t="s">
        <v>352</v>
      </c>
      <c r="C1349" s="125"/>
      <c r="D1349" s="126" t="str">
        <f>+IF(_xlfn.NUMBERVALUE(O1349)=0,CONCATENATE("Pieza de ",M1349,"inX",N1349,"inX",P1349,"_Pies"),CONCATENATE("Rollizo de ",O1349,"''ØX",P1349,"_Pies"))</f>
        <v>Pieza de 2inX4inX8_Pies</v>
      </c>
      <c r="E1349" s="127" t="s">
        <v>137</v>
      </c>
      <c r="F1349" s="128">
        <v>4</v>
      </c>
      <c r="G1349" s="124"/>
      <c r="H1349" s="129">
        <v>1.5</v>
      </c>
      <c r="I1349" s="129">
        <v>3.5</v>
      </c>
      <c r="J1349" s="129">
        <v>91.28</v>
      </c>
      <c r="K1349" s="129">
        <f>+L1349*12</f>
        <v>96</v>
      </c>
      <c r="L1349" s="130">
        <f>ROUNDUP(J1349/12,0)</f>
        <v>8</v>
      </c>
      <c r="M1349" s="129">
        <v>2</v>
      </c>
      <c r="N1349" s="129">
        <v>4</v>
      </c>
      <c r="O1349" s="124"/>
      <c r="P1349" s="130">
        <f>+L1349</f>
        <v>8</v>
      </c>
      <c r="Q1349" s="131">
        <f>F1349*M1349*N1349*P1349/12</f>
        <v>21.333333333333332</v>
      </c>
    </row>
    <row r="1350" spans="1:17" ht="16.5">
      <c r="A1350" s="451"/>
      <c r="B1350" s="124" t="s">
        <v>353</v>
      </c>
      <c r="C1350" s="125"/>
      <c r="D1350" s="126" t="str">
        <f>+IF(_xlfn.NUMBERVALUE(O1350)=0,CONCATENATE("Pieza de ",M1350,"inX",N1350,"inX",P1350,"_Pies"),CONCATENATE("Rollizo de ",O1350,"''ØX",P1350,"_Pies"))</f>
        <v>Pieza de 2inX4inX1_Pies</v>
      </c>
      <c r="E1350" s="127" t="s">
        <v>137</v>
      </c>
      <c r="F1350" s="128">
        <v>4</v>
      </c>
      <c r="G1350" s="124"/>
      <c r="H1350" s="129">
        <v>1.5</v>
      </c>
      <c r="I1350" s="129">
        <v>3.5</v>
      </c>
      <c r="J1350" s="129">
        <v>10.14</v>
      </c>
      <c r="K1350" s="129">
        <f>+L1350*12</f>
        <v>12</v>
      </c>
      <c r="L1350" s="130">
        <f>ROUNDUP(J1350/12,0)</f>
        <v>1</v>
      </c>
      <c r="M1350" s="129">
        <v>2</v>
      </c>
      <c r="N1350" s="129">
        <v>4</v>
      </c>
      <c r="O1350" s="124"/>
      <c r="P1350" s="130">
        <f>+L1350</f>
        <v>1</v>
      </c>
      <c r="Q1350" s="131">
        <f>F1350*M1350*N1350*P1350/12</f>
        <v>2.6666666666666665</v>
      </c>
    </row>
    <row r="1351" spans="1:17" ht="16.5">
      <c r="A1351" s="451"/>
      <c r="B1351" s="124" t="s">
        <v>354</v>
      </c>
      <c r="C1351" s="125"/>
      <c r="D1351" s="126" t="str">
        <f>+IF(_xlfn.NUMBERVALUE(O1351)=0,CONCATENATE("Pieza de ",M1351,"inX",N1351,"inX",P1351,"_Pies"),CONCATENATE("Rollizo de ",O1351,"''ØX",P1351,"_Pies"))</f>
        <v>Pieza de 2inX4inX2_Pies</v>
      </c>
      <c r="E1351" s="127" t="s">
        <v>137</v>
      </c>
      <c r="F1351" s="128">
        <v>4</v>
      </c>
      <c r="G1351" s="124"/>
      <c r="H1351" s="129">
        <v>1.5</v>
      </c>
      <c r="I1351" s="129">
        <v>3.5</v>
      </c>
      <c r="J1351" s="129">
        <v>12.85</v>
      </c>
      <c r="K1351" s="129">
        <f>+L1351*12</f>
        <v>24</v>
      </c>
      <c r="L1351" s="130">
        <f>ROUNDUP(J1351/12,0)</f>
        <v>2</v>
      </c>
      <c r="M1351" s="129">
        <v>2</v>
      </c>
      <c r="N1351" s="129">
        <v>4</v>
      </c>
      <c r="O1351" s="124"/>
      <c r="P1351" s="130">
        <f>+L1351</f>
        <v>2</v>
      </c>
      <c r="Q1351" s="131">
        <f>F1351*M1351*N1351*P1351/12</f>
        <v>5.333333333333333</v>
      </c>
    </row>
    <row r="1352" spans="1:17" ht="16.5">
      <c r="A1352" s="451"/>
      <c r="B1352" s="124" t="s">
        <v>355</v>
      </c>
      <c r="C1352" s="125"/>
      <c r="D1352" s="126" t="str">
        <f>+IF(_xlfn.NUMBERVALUE(O1352)=0,CONCATENATE("Pieza de ",M1352,"inX",N1352,"inX",P1352,"_Pies"),CONCATENATE("Rollizo de ",O1352,"''ØX",P1352,"_Pies"))</f>
        <v>Pieza de 2inX4inX13_Pies</v>
      </c>
      <c r="E1352" s="127" t="s">
        <v>137</v>
      </c>
      <c r="F1352" s="128">
        <v>1</v>
      </c>
      <c r="G1352" s="124"/>
      <c r="H1352" s="129">
        <v>1.5</v>
      </c>
      <c r="I1352" s="129">
        <v>3.5</v>
      </c>
      <c r="J1352" s="129">
        <v>153</v>
      </c>
      <c r="K1352" s="129">
        <f>+L1352*12</f>
        <v>156</v>
      </c>
      <c r="L1352" s="130">
        <f>ROUNDUP(J1352/12,0)</f>
        <v>13</v>
      </c>
      <c r="M1352" s="129">
        <v>2</v>
      </c>
      <c r="N1352" s="129">
        <v>4</v>
      </c>
      <c r="O1352" s="124"/>
      <c r="P1352" s="130">
        <f>+L1352</f>
        <v>13</v>
      </c>
      <c r="Q1352" s="131">
        <f>F1352*M1352*N1352*P1352/12</f>
        <v>8.6666666666666661</v>
      </c>
    </row>
    <row r="1353" spans="1:17" ht="17.25" thickBot="1">
      <c r="A1353" s="452"/>
      <c r="B1353" s="133" t="s">
        <v>356</v>
      </c>
      <c r="C1353" s="134"/>
      <c r="D1353" s="135" t="str">
        <f>+IF(_xlfn.NUMBERVALUE(O1353)=0,CONCATENATE("Pieza de ",M1353,"inX",N1353,"inX",P1353,"_Pies"),CONCATENATE("Rollizo de ",O1353,"''ØX",P1353,"_Pies"))</f>
        <v>Pieza de 2inX4inX2_Pies</v>
      </c>
      <c r="E1353" s="136" t="s">
        <v>137</v>
      </c>
      <c r="F1353" s="137">
        <v>8</v>
      </c>
      <c r="G1353" s="133"/>
      <c r="H1353" s="138">
        <v>1.5</v>
      </c>
      <c r="I1353" s="138">
        <v>3.5</v>
      </c>
      <c r="J1353" s="138">
        <v>17.09</v>
      </c>
      <c r="K1353" s="138">
        <f>+L1353*12</f>
        <v>24</v>
      </c>
      <c r="L1353" s="139">
        <f>ROUNDUP(J1353/12,0)</f>
        <v>2</v>
      </c>
      <c r="M1353" s="138">
        <v>2</v>
      </c>
      <c r="N1353" s="138">
        <v>4</v>
      </c>
      <c r="O1353" s="133"/>
      <c r="P1353" s="139">
        <f>+L1353</f>
        <v>2</v>
      </c>
      <c r="Q1353" s="140">
        <f>F1353*M1353*N1353*P1353/12</f>
        <v>10.666666666666666</v>
      </c>
    </row>
    <row r="1354" spans="1:17" ht="16.5" thickBot="1">
      <c r="A1354" s="444" t="s">
        <v>376</v>
      </c>
      <c r="B1354" s="445"/>
      <c r="C1354" s="445"/>
      <c r="D1354" s="445"/>
      <c r="E1354" s="445"/>
      <c r="F1354" s="446"/>
      <c r="G1354" s="447"/>
      <c r="H1354" s="448"/>
      <c r="I1354" s="448"/>
      <c r="J1354" s="448"/>
      <c r="K1354" s="448"/>
      <c r="L1354" s="449"/>
      <c r="M1354" s="448"/>
      <c r="N1354" s="448"/>
      <c r="O1354" s="448"/>
      <c r="P1354" s="448"/>
      <c r="Q1354" s="115">
        <f>+SUM(Q1355:Q1367)</f>
        <v>558</v>
      </c>
    </row>
    <row r="1355" spans="1:17" ht="16.5">
      <c r="A1355" s="450">
        <v>1</v>
      </c>
      <c r="B1355" s="116" t="s">
        <v>377</v>
      </c>
      <c r="C1355" s="117"/>
      <c r="D1355" s="118" t="str">
        <f t="shared" ref="D1355:D1367" si="299">+IF(_xlfn.NUMBERVALUE(O1355)=0,CONCATENATE("Pieza de ",M1355,"inX",N1355,"inX",P1355,"_Pies"),CONCATENATE("Rollizo de ",O1355,"''ØX",P1355,"_Pies"))</f>
        <v>Pieza de 1inX6inX3_Pies</v>
      </c>
      <c r="E1355" s="119" t="s">
        <v>309</v>
      </c>
      <c r="F1355" s="120">
        <v>63</v>
      </c>
      <c r="G1355" s="116"/>
      <c r="H1355" s="121">
        <v>0.75</v>
      </c>
      <c r="I1355" s="121">
        <v>5.5</v>
      </c>
      <c r="J1355" s="121">
        <v>32.57</v>
      </c>
      <c r="K1355" s="121">
        <f t="shared" ref="K1355:K1367" si="300">+L1355*12</f>
        <v>36</v>
      </c>
      <c r="L1355" s="122">
        <f t="shared" ref="L1355:L1367" si="301">ROUNDUP(J1355/12,0)</f>
        <v>3</v>
      </c>
      <c r="M1355" s="121">
        <v>1</v>
      </c>
      <c r="N1355" s="121">
        <v>6</v>
      </c>
      <c r="O1355" s="116"/>
      <c r="P1355" s="122">
        <f t="shared" ref="P1355:P1367" si="302">+L1355</f>
        <v>3</v>
      </c>
      <c r="Q1355" s="123">
        <f t="shared" ref="Q1355:Q1367" si="303">F1355*M1355*N1355*P1355/12</f>
        <v>94.5</v>
      </c>
    </row>
    <row r="1356" spans="1:17" ht="16.5">
      <c r="A1356" s="451"/>
      <c r="B1356" s="124" t="s">
        <v>378</v>
      </c>
      <c r="C1356" s="125"/>
      <c r="D1356" s="126" t="str">
        <f t="shared" si="299"/>
        <v>Pieza de 1inX6inX3_Pies</v>
      </c>
      <c r="E1356" s="127" t="s">
        <v>309</v>
      </c>
      <c r="F1356" s="128">
        <v>11</v>
      </c>
      <c r="G1356" s="124"/>
      <c r="H1356" s="129">
        <v>0.75</v>
      </c>
      <c r="I1356" s="129">
        <v>5.5</v>
      </c>
      <c r="J1356" s="129">
        <v>32.57</v>
      </c>
      <c r="K1356" s="129">
        <f t="shared" si="300"/>
        <v>36</v>
      </c>
      <c r="L1356" s="130">
        <f t="shared" si="301"/>
        <v>3</v>
      </c>
      <c r="M1356" s="129">
        <v>1</v>
      </c>
      <c r="N1356" s="129">
        <v>6</v>
      </c>
      <c r="O1356" s="124"/>
      <c r="P1356" s="130">
        <f t="shared" si="302"/>
        <v>3</v>
      </c>
      <c r="Q1356" s="131">
        <f t="shared" si="303"/>
        <v>16.5</v>
      </c>
    </row>
    <row r="1357" spans="1:17" ht="17.25" thickBot="1">
      <c r="A1357" s="465"/>
      <c r="B1357" s="151" t="s">
        <v>662</v>
      </c>
      <c r="C1357" s="152"/>
      <c r="D1357" s="153" t="str">
        <f t="shared" si="299"/>
        <v>Pieza de 1inX3inX9_Pies</v>
      </c>
      <c r="E1357" s="154" t="s">
        <v>309</v>
      </c>
      <c r="F1357" s="155">
        <v>2</v>
      </c>
      <c r="G1357" s="151"/>
      <c r="H1357" s="156">
        <v>0.75</v>
      </c>
      <c r="I1357" s="156">
        <v>2.5</v>
      </c>
      <c r="J1357" s="156">
        <v>98.43</v>
      </c>
      <c r="K1357" s="156">
        <f t="shared" si="300"/>
        <v>108</v>
      </c>
      <c r="L1357" s="157">
        <f t="shared" si="301"/>
        <v>9</v>
      </c>
      <c r="M1357" s="156">
        <v>1</v>
      </c>
      <c r="N1357" s="156">
        <v>3</v>
      </c>
      <c r="O1357" s="151"/>
      <c r="P1357" s="157">
        <f t="shared" si="302"/>
        <v>9</v>
      </c>
      <c r="Q1357" s="158">
        <f t="shared" si="303"/>
        <v>4.5</v>
      </c>
    </row>
    <row r="1358" spans="1:17" ht="16.5">
      <c r="A1358" s="450">
        <v>2</v>
      </c>
      <c r="B1358" s="116" t="s">
        <v>377</v>
      </c>
      <c r="C1358" s="117"/>
      <c r="D1358" s="118" t="str">
        <f t="shared" si="299"/>
        <v>Pieza de 1inX6inX3_Pies</v>
      </c>
      <c r="E1358" s="119" t="s">
        <v>309</v>
      </c>
      <c r="F1358" s="120">
        <v>42</v>
      </c>
      <c r="G1358" s="116"/>
      <c r="H1358" s="121">
        <v>0.75</v>
      </c>
      <c r="I1358" s="121">
        <v>5.5</v>
      </c>
      <c r="J1358" s="121">
        <v>28.5</v>
      </c>
      <c r="K1358" s="121">
        <f t="shared" si="300"/>
        <v>36</v>
      </c>
      <c r="L1358" s="122">
        <f t="shared" si="301"/>
        <v>3</v>
      </c>
      <c r="M1358" s="121">
        <v>1</v>
      </c>
      <c r="N1358" s="121">
        <v>6</v>
      </c>
      <c r="O1358" s="116"/>
      <c r="P1358" s="122">
        <f t="shared" si="302"/>
        <v>3</v>
      </c>
      <c r="Q1358" s="123">
        <f t="shared" si="303"/>
        <v>63</v>
      </c>
    </row>
    <row r="1359" spans="1:17" ht="17.25" thickBot="1">
      <c r="A1359" s="451"/>
      <c r="B1359" s="124" t="s">
        <v>378</v>
      </c>
      <c r="C1359" s="125"/>
      <c r="D1359" s="126" t="str">
        <f t="shared" si="299"/>
        <v>Pieza de 1inX6inX3_Pies</v>
      </c>
      <c r="E1359" s="127" t="s">
        <v>309</v>
      </c>
      <c r="F1359" s="128">
        <v>42</v>
      </c>
      <c r="G1359" s="124"/>
      <c r="H1359" s="129">
        <v>0.75</v>
      </c>
      <c r="I1359" s="129">
        <v>5.5</v>
      </c>
      <c r="J1359" s="129">
        <v>32.57</v>
      </c>
      <c r="K1359" s="129">
        <f t="shared" si="300"/>
        <v>36</v>
      </c>
      <c r="L1359" s="130">
        <f t="shared" si="301"/>
        <v>3</v>
      </c>
      <c r="M1359" s="129">
        <v>1</v>
      </c>
      <c r="N1359" s="129">
        <v>6</v>
      </c>
      <c r="O1359" s="124"/>
      <c r="P1359" s="130">
        <f t="shared" si="302"/>
        <v>3</v>
      </c>
      <c r="Q1359" s="131">
        <f t="shared" si="303"/>
        <v>63</v>
      </c>
    </row>
    <row r="1360" spans="1:17" ht="16.5">
      <c r="A1360" s="435">
        <v>3</v>
      </c>
      <c r="B1360" s="116" t="s">
        <v>377</v>
      </c>
      <c r="C1360" s="117"/>
      <c r="D1360" s="118" t="str">
        <f t="shared" si="299"/>
        <v>Pieza de 1inX6inX3_Pies</v>
      </c>
      <c r="E1360" s="119" t="s">
        <v>309</v>
      </c>
      <c r="F1360" s="120">
        <v>42</v>
      </c>
      <c r="G1360" s="116"/>
      <c r="H1360" s="121">
        <v>0.75</v>
      </c>
      <c r="I1360" s="121">
        <v>5.5</v>
      </c>
      <c r="J1360" s="121">
        <v>32.57</v>
      </c>
      <c r="K1360" s="121">
        <f t="shared" si="300"/>
        <v>36</v>
      </c>
      <c r="L1360" s="122">
        <f t="shared" si="301"/>
        <v>3</v>
      </c>
      <c r="M1360" s="121">
        <v>1</v>
      </c>
      <c r="N1360" s="121">
        <v>6</v>
      </c>
      <c r="O1360" s="116"/>
      <c r="P1360" s="122">
        <f t="shared" si="302"/>
        <v>3</v>
      </c>
      <c r="Q1360" s="123">
        <f t="shared" si="303"/>
        <v>63</v>
      </c>
    </row>
    <row r="1361" spans="1:17" ht="16.5">
      <c r="A1361" s="436"/>
      <c r="B1361" s="142" t="s">
        <v>378</v>
      </c>
      <c r="C1361" s="143"/>
      <c r="D1361" s="126" t="str">
        <f t="shared" si="299"/>
        <v>Pieza de 1inX6inX3_Pies</v>
      </c>
      <c r="E1361" s="127" t="s">
        <v>309</v>
      </c>
      <c r="F1361" s="128">
        <v>22</v>
      </c>
      <c r="G1361" s="142"/>
      <c r="H1361" s="129">
        <v>0.75</v>
      </c>
      <c r="I1361" s="147">
        <v>5.5</v>
      </c>
      <c r="J1361" s="147">
        <v>32.57</v>
      </c>
      <c r="K1361" s="129">
        <f t="shared" si="300"/>
        <v>36</v>
      </c>
      <c r="L1361" s="130">
        <f t="shared" si="301"/>
        <v>3</v>
      </c>
      <c r="M1361" s="129">
        <v>1</v>
      </c>
      <c r="N1361" s="147">
        <v>6</v>
      </c>
      <c r="O1361" s="142"/>
      <c r="P1361" s="130">
        <f t="shared" si="302"/>
        <v>3</v>
      </c>
      <c r="Q1361" s="131">
        <f t="shared" si="303"/>
        <v>33</v>
      </c>
    </row>
    <row r="1362" spans="1:17" ht="17.25" thickBot="1">
      <c r="A1362" s="437"/>
      <c r="B1362" s="133" t="s">
        <v>662</v>
      </c>
      <c r="C1362" s="134"/>
      <c r="D1362" s="135" t="str">
        <f t="shared" si="299"/>
        <v>Pieza de 1inX3inX9_Pies</v>
      </c>
      <c r="E1362" s="136" t="s">
        <v>309</v>
      </c>
      <c r="F1362" s="137">
        <v>2</v>
      </c>
      <c r="G1362" s="133"/>
      <c r="H1362" s="138">
        <v>0.75</v>
      </c>
      <c r="I1362" s="138">
        <v>2.5</v>
      </c>
      <c r="J1362" s="138">
        <v>98.43</v>
      </c>
      <c r="K1362" s="138">
        <f t="shared" si="300"/>
        <v>108</v>
      </c>
      <c r="L1362" s="139">
        <f t="shared" si="301"/>
        <v>9</v>
      </c>
      <c r="M1362" s="138">
        <v>1</v>
      </c>
      <c r="N1362" s="138">
        <v>3</v>
      </c>
      <c r="O1362" s="133"/>
      <c r="P1362" s="139">
        <f t="shared" si="302"/>
        <v>9</v>
      </c>
      <c r="Q1362" s="140">
        <f t="shared" si="303"/>
        <v>4.5</v>
      </c>
    </row>
    <row r="1363" spans="1:17" ht="16.5">
      <c r="A1363" s="466" t="s">
        <v>33</v>
      </c>
      <c r="B1363" s="142" t="s">
        <v>377</v>
      </c>
      <c r="C1363" s="143"/>
      <c r="D1363" s="144" t="str">
        <f t="shared" si="299"/>
        <v>Pieza de 1inX6inX3_Pies</v>
      </c>
      <c r="E1363" s="145" t="s">
        <v>309</v>
      </c>
      <c r="F1363" s="146">
        <v>42</v>
      </c>
      <c r="G1363" s="142"/>
      <c r="H1363" s="147">
        <v>0.75</v>
      </c>
      <c r="I1363" s="147">
        <v>5.5</v>
      </c>
      <c r="J1363" s="147">
        <v>32.57</v>
      </c>
      <c r="K1363" s="147">
        <f t="shared" si="300"/>
        <v>36</v>
      </c>
      <c r="L1363" s="148">
        <f t="shared" si="301"/>
        <v>3</v>
      </c>
      <c r="M1363" s="147">
        <v>1</v>
      </c>
      <c r="N1363" s="147">
        <v>6</v>
      </c>
      <c r="O1363" s="142"/>
      <c r="P1363" s="148">
        <f t="shared" si="302"/>
        <v>3</v>
      </c>
      <c r="Q1363" s="150">
        <f t="shared" si="303"/>
        <v>63</v>
      </c>
    </row>
    <row r="1364" spans="1:17" ht="16.5">
      <c r="A1364" s="436"/>
      <c r="B1364" s="142" t="s">
        <v>378</v>
      </c>
      <c r="C1364" s="143"/>
      <c r="D1364" s="144" t="str">
        <f t="shared" si="299"/>
        <v>Pieza de 1inX6inX3_Pies</v>
      </c>
      <c r="E1364" s="145" t="s">
        <v>309</v>
      </c>
      <c r="F1364" s="146">
        <v>33</v>
      </c>
      <c r="G1364" s="142"/>
      <c r="H1364" s="147">
        <v>0.75</v>
      </c>
      <c r="I1364" s="147">
        <v>5.5</v>
      </c>
      <c r="J1364" s="147">
        <v>32.57</v>
      </c>
      <c r="K1364" s="147">
        <f t="shared" si="300"/>
        <v>36</v>
      </c>
      <c r="L1364" s="148">
        <f t="shared" si="301"/>
        <v>3</v>
      </c>
      <c r="M1364" s="147">
        <v>1</v>
      </c>
      <c r="N1364" s="147">
        <v>6</v>
      </c>
      <c r="O1364" s="142"/>
      <c r="P1364" s="148">
        <f t="shared" si="302"/>
        <v>3</v>
      </c>
      <c r="Q1364" s="150">
        <f t="shared" si="303"/>
        <v>49.5</v>
      </c>
    </row>
    <row r="1365" spans="1:17" ht="17.25" thickBot="1">
      <c r="A1365" s="465"/>
      <c r="B1365" s="151" t="s">
        <v>662</v>
      </c>
      <c r="C1365" s="152"/>
      <c r="D1365" s="153" t="str">
        <f t="shared" si="299"/>
        <v>Pieza de 1inX3inX9_Pies</v>
      </c>
      <c r="E1365" s="154" t="s">
        <v>309</v>
      </c>
      <c r="F1365" s="155">
        <v>2</v>
      </c>
      <c r="G1365" s="151"/>
      <c r="H1365" s="156">
        <v>0.75</v>
      </c>
      <c r="I1365" s="156">
        <v>2.5</v>
      </c>
      <c r="J1365" s="156">
        <v>98.43</v>
      </c>
      <c r="K1365" s="156">
        <f t="shared" si="300"/>
        <v>108</v>
      </c>
      <c r="L1365" s="157">
        <f t="shared" si="301"/>
        <v>9</v>
      </c>
      <c r="M1365" s="156">
        <v>1</v>
      </c>
      <c r="N1365" s="156">
        <v>3</v>
      </c>
      <c r="O1365" s="151"/>
      <c r="P1365" s="157">
        <f t="shared" si="302"/>
        <v>9</v>
      </c>
      <c r="Q1365" s="158">
        <f t="shared" si="303"/>
        <v>4.5</v>
      </c>
    </row>
    <row r="1366" spans="1:17" ht="16.5">
      <c r="A1366" s="450" t="s">
        <v>34</v>
      </c>
      <c r="B1366" s="116" t="s">
        <v>377</v>
      </c>
      <c r="C1366" s="117"/>
      <c r="D1366" s="118" t="str">
        <f t="shared" si="299"/>
        <v>Pieza de 1inX6inX3_Pies</v>
      </c>
      <c r="E1366" s="119" t="s">
        <v>309</v>
      </c>
      <c r="F1366" s="120">
        <v>63</v>
      </c>
      <c r="G1366" s="116"/>
      <c r="H1366" s="121">
        <v>0.75</v>
      </c>
      <c r="I1366" s="121">
        <v>5.5</v>
      </c>
      <c r="J1366" s="121">
        <v>32.57</v>
      </c>
      <c r="K1366" s="121">
        <f t="shared" si="300"/>
        <v>36</v>
      </c>
      <c r="L1366" s="122">
        <f t="shared" si="301"/>
        <v>3</v>
      </c>
      <c r="M1366" s="121">
        <v>1</v>
      </c>
      <c r="N1366" s="121">
        <v>6</v>
      </c>
      <c r="O1366" s="116"/>
      <c r="P1366" s="122">
        <f t="shared" si="302"/>
        <v>3</v>
      </c>
      <c r="Q1366" s="123">
        <f t="shared" si="303"/>
        <v>94.5</v>
      </c>
    </row>
    <row r="1367" spans="1:17" ht="17.25" thickBot="1">
      <c r="A1367" s="452"/>
      <c r="B1367" s="133" t="s">
        <v>662</v>
      </c>
      <c r="C1367" s="134"/>
      <c r="D1367" s="135" t="str">
        <f t="shared" si="299"/>
        <v>Pieza de 1inX3inX9_Pies</v>
      </c>
      <c r="E1367" s="136" t="s">
        <v>309</v>
      </c>
      <c r="F1367" s="137">
        <v>2</v>
      </c>
      <c r="G1367" s="133"/>
      <c r="H1367" s="138">
        <v>0.75</v>
      </c>
      <c r="I1367" s="138">
        <v>2.5</v>
      </c>
      <c r="J1367" s="138">
        <v>98.43</v>
      </c>
      <c r="K1367" s="138">
        <f t="shared" si="300"/>
        <v>108</v>
      </c>
      <c r="L1367" s="139">
        <f t="shared" si="301"/>
        <v>9</v>
      </c>
      <c r="M1367" s="138">
        <v>1</v>
      </c>
      <c r="N1367" s="138">
        <v>3</v>
      </c>
      <c r="O1367" s="133"/>
      <c r="P1367" s="139">
        <f t="shared" si="302"/>
        <v>9</v>
      </c>
      <c r="Q1367" s="140">
        <f t="shared" si="303"/>
        <v>4.5</v>
      </c>
    </row>
    <row r="1368" spans="1:17" ht="16.5" thickBot="1">
      <c r="A1368" s="438" t="s">
        <v>142</v>
      </c>
      <c r="B1368" s="439"/>
      <c r="C1368" s="439"/>
      <c r="D1368" s="439"/>
      <c r="E1368" s="439"/>
      <c r="F1368" s="440"/>
      <c r="G1368" s="441"/>
      <c r="H1368" s="442"/>
      <c r="I1368" s="442"/>
      <c r="J1368" s="442"/>
      <c r="K1368" s="442"/>
      <c r="L1368" s="443"/>
      <c r="M1368" s="441"/>
      <c r="N1368" s="442"/>
      <c r="O1368" s="442"/>
      <c r="P1368" s="443"/>
      <c r="Q1368" s="141">
        <f>+SUM(Q1369)</f>
        <v>120</v>
      </c>
    </row>
    <row r="1369" spans="1:17" ht="17.25" thickBot="1">
      <c r="A1369" s="142"/>
      <c r="B1369" s="142" t="s">
        <v>307</v>
      </c>
      <c r="C1369" s="143"/>
      <c r="D1369" s="144" t="str">
        <f>+IF(_xlfn.NUMBERVALUE(O1369)=0,CONCATENATE("Pieza de ",M1369,"inX",N1369,"inX",P1369,"_Pies"),CONCATENATE("Rollizo de ",O1369,"''ØX",P1369,"_Pies"))</f>
        <v>Pieza de 2inX6inX15_Pies</v>
      </c>
      <c r="E1369" s="145" t="s">
        <v>137</v>
      </c>
      <c r="F1369" s="146">
        <v>8</v>
      </c>
      <c r="G1369" s="142"/>
      <c r="H1369" s="147">
        <v>1.5</v>
      </c>
      <c r="I1369" s="147">
        <v>5.5</v>
      </c>
      <c r="J1369" s="147">
        <v>171.24</v>
      </c>
      <c r="K1369" s="147">
        <f>+L1369*12</f>
        <v>180</v>
      </c>
      <c r="L1369" s="148">
        <f>ROUNDUP(J1369/12,0)</f>
        <v>15</v>
      </c>
      <c r="M1369" s="147">
        <v>2</v>
      </c>
      <c r="N1369" s="147">
        <v>6</v>
      </c>
      <c r="O1369" s="142"/>
      <c r="P1369" s="148">
        <f>+L1369</f>
        <v>15</v>
      </c>
      <c r="Q1369" s="149">
        <f>F1369*M1369*N1369*P1369/12</f>
        <v>120</v>
      </c>
    </row>
    <row r="1370" spans="1:17" ht="16.5" thickBot="1">
      <c r="A1370" s="444" t="s">
        <v>145</v>
      </c>
      <c r="B1370" s="445"/>
      <c r="C1370" s="445"/>
      <c r="D1370" s="445"/>
      <c r="E1370" s="445"/>
      <c r="F1370" s="446"/>
      <c r="G1370" s="447"/>
      <c r="H1370" s="448"/>
      <c r="I1370" s="448"/>
      <c r="J1370" s="448"/>
      <c r="K1370" s="448"/>
      <c r="L1370" s="449"/>
      <c r="M1370" s="447"/>
      <c r="N1370" s="448"/>
      <c r="O1370" s="448"/>
      <c r="P1370" s="449"/>
      <c r="Q1370" s="115">
        <f>+SUM(Q1371:Q1372)</f>
        <v>393.75</v>
      </c>
    </row>
    <row r="1371" spans="1:17" ht="16.5">
      <c r="A1371" s="453"/>
      <c r="B1371" s="116" t="s">
        <v>308</v>
      </c>
      <c r="C1371" s="117"/>
      <c r="D1371" s="118" t="str">
        <f>+IF(_xlfn.NUMBERVALUE(O1371)=0,CONCATENATE("Pieza de ",M1371,"inX",N1371,"inX",P1371,"_Pies"),CONCATENATE("Rollizo de ",O1371,"''ØX",P1371,"_Pies"))</f>
        <v>Pieza de 1,25inX3,5inX5_Pies</v>
      </c>
      <c r="E1371" s="119" t="s">
        <v>309</v>
      </c>
      <c r="F1371" s="120">
        <v>120</v>
      </c>
      <c r="G1371" s="116"/>
      <c r="H1371" s="121">
        <v>1</v>
      </c>
      <c r="I1371" s="121">
        <v>3</v>
      </c>
      <c r="J1371" s="121">
        <v>53.67</v>
      </c>
      <c r="K1371" s="121">
        <f>+L1371*12</f>
        <v>60</v>
      </c>
      <c r="L1371" s="122">
        <f>ROUNDUP(J1371/12,0)</f>
        <v>5</v>
      </c>
      <c r="M1371" s="121">
        <v>1.25</v>
      </c>
      <c r="N1371" s="121">
        <v>3.5</v>
      </c>
      <c r="O1371" s="116"/>
      <c r="P1371" s="122">
        <f>+L1371</f>
        <v>5</v>
      </c>
      <c r="Q1371" s="123">
        <f>F1371*M1371*N1371*P1371/12</f>
        <v>218.75</v>
      </c>
    </row>
    <row r="1372" spans="1:17" ht="17.25" thickBot="1">
      <c r="A1372" s="454"/>
      <c r="B1372" s="133" t="s">
        <v>310</v>
      </c>
      <c r="C1372" s="134"/>
      <c r="D1372" s="135" t="str">
        <f>+IF(_xlfn.NUMBERVALUE(O1372)=0,CONCATENATE("Pieza de ",M1372,"inX",N1372,"inX",P1372,"_Pies"),CONCATENATE("Rollizo de ",O1372,"''ØX",P1372,"_Pies"))</f>
        <v>Pieza de 1,25inX3,5inX8_Pies</v>
      </c>
      <c r="E1372" s="136" t="s">
        <v>309</v>
      </c>
      <c r="F1372" s="137">
        <v>60</v>
      </c>
      <c r="G1372" s="133"/>
      <c r="H1372" s="138">
        <v>1</v>
      </c>
      <c r="I1372" s="138">
        <v>3</v>
      </c>
      <c r="J1372" s="138">
        <v>96</v>
      </c>
      <c r="K1372" s="138">
        <f>+L1372*12</f>
        <v>96</v>
      </c>
      <c r="L1372" s="139">
        <f>ROUNDUP(J1372/12,0)</f>
        <v>8</v>
      </c>
      <c r="M1372" s="138">
        <v>1.25</v>
      </c>
      <c r="N1372" s="138">
        <v>3.5</v>
      </c>
      <c r="O1372" s="133"/>
      <c r="P1372" s="139">
        <f>+L1372</f>
        <v>8</v>
      </c>
      <c r="Q1372" s="140">
        <f>F1372*M1372*N1372*P1372/12</f>
        <v>175</v>
      </c>
    </row>
    <row r="1373" spans="1:17" ht="16.5" thickBot="1">
      <c r="A1373" s="438" t="s">
        <v>7</v>
      </c>
      <c r="B1373" s="439"/>
      <c r="C1373" s="439"/>
      <c r="D1373" s="439"/>
      <c r="E1373" s="439"/>
      <c r="F1373" s="440"/>
      <c r="G1373" s="441"/>
      <c r="H1373" s="442"/>
      <c r="I1373" s="442"/>
      <c r="J1373" s="442"/>
      <c r="K1373" s="442"/>
      <c r="L1373" s="443"/>
      <c r="M1373" s="441"/>
      <c r="N1373" s="442"/>
      <c r="O1373" s="442"/>
      <c r="P1373" s="443"/>
      <c r="Q1373" s="141">
        <f>+SUM(Q1374:Q1377)</f>
        <v>190</v>
      </c>
    </row>
    <row r="1374" spans="1:17" ht="16.5">
      <c r="A1374" s="453"/>
      <c r="B1374" s="116" t="s">
        <v>311</v>
      </c>
      <c r="C1374" s="117"/>
      <c r="D1374" s="118" t="str">
        <f t="shared" ref="D1374:D1377" si="304">+IF(_xlfn.NUMBERVALUE(O1374)=0,CONCATENATE("Pieza de ",M1374,"inX",N1374,"inX",P1374,"_Pies"),CONCATENATE("Rollizo de ",O1374,"''ØX",P1374,"_Pies"))</f>
        <v>Pieza de 2inX6inX10_Pies</v>
      </c>
      <c r="E1374" s="119" t="s">
        <v>137</v>
      </c>
      <c r="F1374" s="120">
        <v>3</v>
      </c>
      <c r="G1374" s="116"/>
      <c r="H1374" s="121">
        <v>1.5</v>
      </c>
      <c r="I1374" s="121">
        <v>5.5</v>
      </c>
      <c r="J1374" s="121">
        <v>118.11</v>
      </c>
      <c r="K1374" s="121">
        <f t="shared" ref="K1374:K1377" si="305">+L1374*12</f>
        <v>120</v>
      </c>
      <c r="L1374" s="122">
        <f t="shared" ref="L1374:L1377" si="306">ROUNDUP(J1374/12,0)</f>
        <v>10</v>
      </c>
      <c r="M1374" s="121">
        <v>2</v>
      </c>
      <c r="N1374" s="121">
        <v>6</v>
      </c>
      <c r="O1374" s="116"/>
      <c r="P1374" s="122">
        <f t="shared" ref="P1374:P1377" si="307">+L1374</f>
        <v>10</v>
      </c>
      <c r="Q1374" s="123">
        <f t="shared" ref="Q1374:Q1377" si="308">F1374*M1374*N1374*P1374/12</f>
        <v>30</v>
      </c>
    </row>
    <row r="1375" spans="1:17" ht="16.5">
      <c r="A1375" s="455"/>
      <c r="B1375" s="124" t="s">
        <v>312</v>
      </c>
      <c r="C1375" s="125"/>
      <c r="D1375" s="126" t="str">
        <f t="shared" si="304"/>
        <v>Pieza de 2inX6inX8_Pies</v>
      </c>
      <c r="E1375" s="127" t="s">
        <v>137</v>
      </c>
      <c r="F1375" s="128">
        <v>6</v>
      </c>
      <c r="G1375" s="124"/>
      <c r="H1375" s="129">
        <v>1.5</v>
      </c>
      <c r="I1375" s="129">
        <v>5.5</v>
      </c>
      <c r="J1375" s="129">
        <v>85.83</v>
      </c>
      <c r="K1375" s="129">
        <f t="shared" si="305"/>
        <v>96</v>
      </c>
      <c r="L1375" s="130">
        <f t="shared" si="306"/>
        <v>8</v>
      </c>
      <c r="M1375" s="129">
        <v>2</v>
      </c>
      <c r="N1375" s="129">
        <v>6</v>
      </c>
      <c r="O1375" s="124"/>
      <c r="P1375" s="130">
        <f t="shared" si="307"/>
        <v>8</v>
      </c>
      <c r="Q1375" s="131">
        <f t="shared" si="308"/>
        <v>48</v>
      </c>
    </row>
    <row r="1376" spans="1:17" ht="16.5">
      <c r="A1376" s="455"/>
      <c r="B1376" s="124" t="s">
        <v>313</v>
      </c>
      <c r="C1376" s="125"/>
      <c r="D1376" s="126" t="str">
        <f t="shared" si="304"/>
        <v>Pieza de 2inX6inX3_Pies</v>
      </c>
      <c r="E1376" s="127" t="s">
        <v>137</v>
      </c>
      <c r="F1376" s="128">
        <v>16</v>
      </c>
      <c r="G1376" s="124"/>
      <c r="H1376" s="129">
        <v>1.5</v>
      </c>
      <c r="I1376" s="129">
        <v>5.5</v>
      </c>
      <c r="J1376" s="129">
        <v>29.53</v>
      </c>
      <c r="K1376" s="129">
        <f t="shared" si="305"/>
        <v>36</v>
      </c>
      <c r="L1376" s="130">
        <f t="shared" si="306"/>
        <v>3</v>
      </c>
      <c r="M1376" s="129">
        <v>2</v>
      </c>
      <c r="N1376" s="129">
        <v>6</v>
      </c>
      <c r="O1376" s="124"/>
      <c r="P1376" s="130">
        <f t="shared" si="307"/>
        <v>3</v>
      </c>
      <c r="Q1376" s="131">
        <f t="shared" si="308"/>
        <v>48</v>
      </c>
    </row>
    <row r="1377" spans="1:17" ht="17.25" thickBot="1">
      <c r="A1377" s="454"/>
      <c r="B1377" s="133" t="s">
        <v>314</v>
      </c>
      <c r="C1377" s="134"/>
      <c r="D1377" s="135" t="str">
        <f t="shared" si="304"/>
        <v>Pieza de 2inX6inX8_Pies</v>
      </c>
      <c r="E1377" s="136" t="s">
        <v>137</v>
      </c>
      <c r="F1377" s="137">
        <v>8</v>
      </c>
      <c r="G1377" s="133"/>
      <c r="H1377" s="138">
        <v>1.5</v>
      </c>
      <c r="I1377" s="138">
        <v>5.5</v>
      </c>
      <c r="J1377" s="138">
        <v>85.83</v>
      </c>
      <c r="K1377" s="138">
        <f t="shared" si="305"/>
        <v>96</v>
      </c>
      <c r="L1377" s="139">
        <f t="shared" si="306"/>
        <v>8</v>
      </c>
      <c r="M1377" s="138">
        <v>2</v>
      </c>
      <c r="N1377" s="138">
        <v>6</v>
      </c>
      <c r="O1377" s="133"/>
      <c r="P1377" s="139">
        <f t="shared" si="307"/>
        <v>8</v>
      </c>
      <c r="Q1377" s="140">
        <f t="shared" si="308"/>
        <v>64</v>
      </c>
    </row>
    <row r="1378" spans="1:17" ht="16.5" thickBot="1">
      <c r="A1378" s="438" t="s">
        <v>9</v>
      </c>
      <c r="B1378" s="439"/>
      <c r="C1378" s="439"/>
      <c r="D1378" s="439"/>
      <c r="E1378" s="439"/>
      <c r="F1378" s="440"/>
      <c r="G1378" s="441"/>
      <c r="H1378" s="442"/>
      <c r="I1378" s="442"/>
      <c r="J1378" s="442"/>
      <c r="K1378" s="442"/>
      <c r="L1378" s="443"/>
      <c r="M1378" s="441"/>
      <c r="N1378" s="442"/>
      <c r="O1378" s="442"/>
      <c r="P1378" s="443"/>
      <c r="Q1378" s="141">
        <f>+SUM(Q1379:Q1382)</f>
        <v>22.833333333333332</v>
      </c>
    </row>
    <row r="1379" spans="1:17" ht="16.5">
      <c r="A1379" s="436" t="s">
        <v>322</v>
      </c>
      <c r="B1379" s="142" t="s">
        <v>316</v>
      </c>
      <c r="C1379" s="143"/>
      <c r="D1379" s="144" t="str">
        <f t="shared" ref="D1379:D1382" si="309">+IF(_xlfn.NUMBERVALUE(O1379)=0,CONCATENATE("Pieza de ",M1379,"inX",N1379,"inX",P1379,"_Pies"),CONCATENATE("Rollizo de ",O1379,"''ØX",P1379,"_Pies"))</f>
        <v>Pieza de 1inX3,5inX3_Pies</v>
      </c>
      <c r="E1379" s="145" t="s">
        <v>317</v>
      </c>
      <c r="F1379" s="146">
        <v>16</v>
      </c>
      <c r="G1379" s="142"/>
      <c r="H1379" s="121">
        <v>0.75</v>
      </c>
      <c r="I1379" s="121">
        <v>3</v>
      </c>
      <c r="J1379" s="147">
        <v>28.44</v>
      </c>
      <c r="K1379" s="147">
        <f t="shared" ref="K1379:K1382" si="310">+L1379*12</f>
        <v>36</v>
      </c>
      <c r="L1379" s="148">
        <f t="shared" ref="L1379:L1382" si="311">ROUNDUP(J1379/12,0)</f>
        <v>3</v>
      </c>
      <c r="M1379" s="121">
        <v>1</v>
      </c>
      <c r="N1379" s="121">
        <v>3.5</v>
      </c>
      <c r="O1379" s="142"/>
      <c r="P1379" s="148">
        <f t="shared" ref="P1379:P1382" si="312">+L1379</f>
        <v>3</v>
      </c>
      <c r="Q1379" s="150">
        <f t="shared" ref="Q1379:Q1382" si="313">F1379*M1379*N1379*P1379/12</f>
        <v>14</v>
      </c>
    </row>
    <row r="1380" spans="1:17" ht="16.5">
      <c r="A1380" s="436"/>
      <c r="B1380" s="124" t="s">
        <v>318</v>
      </c>
      <c r="C1380" s="125"/>
      <c r="D1380" s="126" t="str">
        <f t="shared" si="309"/>
        <v>Pieza de 1,25inX4inX3_Pies</v>
      </c>
      <c r="E1380" s="127" t="s">
        <v>317</v>
      </c>
      <c r="F1380" s="128">
        <v>2</v>
      </c>
      <c r="G1380" s="124"/>
      <c r="H1380" s="129">
        <v>1</v>
      </c>
      <c r="I1380" s="129">
        <v>3.5</v>
      </c>
      <c r="J1380" s="129">
        <v>30.43</v>
      </c>
      <c r="K1380" s="129">
        <f t="shared" si="310"/>
        <v>36</v>
      </c>
      <c r="L1380" s="130">
        <f t="shared" si="311"/>
        <v>3</v>
      </c>
      <c r="M1380" s="129">
        <v>1.25</v>
      </c>
      <c r="N1380" s="129">
        <v>4</v>
      </c>
      <c r="O1380" s="124"/>
      <c r="P1380" s="130">
        <f t="shared" si="312"/>
        <v>3</v>
      </c>
      <c r="Q1380" s="131">
        <f t="shared" si="313"/>
        <v>2.5</v>
      </c>
    </row>
    <row r="1381" spans="1:17" ht="16.5">
      <c r="A1381" s="436"/>
      <c r="B1381" s="124" t="s">
        <v>319</v>
      </c>
      <c r="C1381" s="125"/>
      <c r="D1381" s="126" t="str">
        <f t="shared" si="309"/>
        <v>Pieza de 1,25inX4inX4_Pies</v>
      </c>
      <c r="E1381" s="127" t="s">
        <v>317</v>
      </c>
      <c r="F1381" s="128">
        <v>2</v>
      </c>
      <c r="G1381" s="124"/>
      <c r="H1381" s="129">
        <v>1</v>
      </c>
      <c r="I1381" s="129">
        <v>3.5</v>
      </c>
      <c r="J1381" s="129">
        <v>44.06</v>
      </c>
      <c r="K1381" s="129">
        <f t="shared" si="310"/>
        <v>48</v>
      </c>
      <c r="L1381" s="130">
        <f t="shared" si="311"/>
        <v>4</v>
      </c>
      <c r="M1381" s="129">
        <v>1.25</v>
      </c>
      <c r="N1381" s="129">
        <v>4</v>
      </c>
      <c r="O1381" s="124"/>
      <c r="P1381" s="130">
        <f t="shared" si="312"/>
        <v>4</v>
      </c>
      <c r="Q1381" s="131">
        <f t="shared" si="313"/>
        <v>3.3333333333333335</v>
      </c>
    </row>
    <row r="1382" spans="1:17" ht="17.25" thickBot="1">
      <c r="A1382" s="437"/>
      <c r="B1382" s="133" t="s">
        <v>320</v>
      </c>
      <c r="C1382" s="134"/>
      <c r="D1382" s="135" t="str">
        <f t="shared" si="309"/>
        <v>Pieza de 2inX6inX3_Pies</v>
      </c>
      <c r="E1382" s="136" t="s">
        <v>317</v>
      </c>
      <c r="F1382" s="137">
        <v>1</v>
      </c>
      <c r="G1382" s="133"/>
      <c r="H1382" s="138">
        <v>1.5</v>
      </c>
      <c r="I1382" s="138">
        <v>5.5</v>
      </c>
      <c r="J1382" s="138">
        <v>30.43</v>
      </c>
      <c r="K1382" s="138">
        <f t="shared" si="310"/>
        <v>36</v>
      </c>
      <c r="L1382" s="139">
        <f t="shared" si="311"/>
        <v>3</v>
      </c>
      <c r="M1382" s="138">
        <v>2</v>
      </c>
      <c r="N1382" s="138">
        <v>6</v>
      </c>
      <c r="O1382" s="133"/>
      <c r="P1382" s="139">
        <f t="shared" si="312"/>
        <v>3</v>
      </c>
      <c r="Q1382" s="140">
        <f t="shared" si="313"/>
        <v>3</v>
      </c>
    </row>
    <row r="1383" spans="1:17" ht="16.5" thickBot="1">
      <c r="A1383" s="438" t="s">
        <v>357</v>
      </c>
      <c r="B1383" s="439"/>
      <c r="C1383" s="439"/>
      <c r="D1383" s="439"/>
      <c r="E1383" s="439"/>
      <c r="F1383" s="440"/>
      <c r="G1383" s="441"/>
      <c r="H1383" s="442"/>
      <c r="I1383" s="442"/>
      <c r="J1383" s="442"/>
      <c r="K1383" s="442"/>
      <c r="L1383" s="443"/>
      <c r="M1383" s="441"/>
      <c r="N1383" s="442"/>
      <c r="O1383" s="442"/>
      <c r="P1383" s="443"/>
      <c r="Q1383" s="141">
        <f>+SUM(Q1384:Q1387)</f>
        <v>25</v>
      </c>
    </row>
    <row r="1384" spans="1:17" ht="16.5">
      <c r="A1384" s="435" t="s">
        <v>358</v>
      </c>
      <c r="B1384" s="116" t="s">
        <v>359</v>
      </c>
      <c r="C1384" s="117"/>
      <c r="D1384" s="118" t="str">
        <f>+IF(_xlfn.NUMBERVALUE(O1384)=0,CONCATENATE("Pieza de ",M1384,"inX",N1384,"inX",P1384,"_Pies"),CONCATENATE("Rollizo de ",O1384,"''ØX",P1384,"_Pies"))</f>
        <v>Pieza de 2inX4inX3_Pies</v>
      </c>
      <c r="E1384" s="119" t="s">
        <v>317</v>
      </c>
      <c r="F1384" s="120">
        <v>2</v>
      </c>
      <c r="G1384" s="116"/>
      <c r="H1384" s="121">
        <v>1.5</v>
      </c>
      <c r="I1384" s="121">
        <v>3.5</v>
      </c>
      <c r="J1384" s="121">
        <v>30.43</v>
      </c>
      <c r="K1384" s="121">
        <f>+L1384*12</f>
        <v>36</v>
      </c>
      <c r="L1384" s="122">
        <f>ROUNDUP(J1384/12,0)</f>
        <v>3</v>
      </c>
      <c r="M1384" s="121">
        <v>2</v>
      </c>
      <c r="N1384" s="121">
        <v>4</v>
      </c>
      <c r="O1384" s="116"/>
      <c r="P1384" s="122">
        <f>+L1384</f>
        <v>3</v>
      </c>
      <c r="Q1384" s="123">
        <f>F1384*M1384*N1384*P1384/12</f>
        <v>4</v>
      </c>
    </row>
    <row r="1385" spans="1:17" ht="16.5">
      <c r="A1385" s="436"/>
      <c r="B1385" s="124" t="s">
        <v>360</v>
      </c>
      <c r="C1385" s="125"/>
      <c r="D1385" s="126" t="str">
        <f>+IF(_xlfn.NUMBERVALUE(O1385)=0,CONCATENATE("Pieza de ",M1385,"inX",N1385,"inX",P1385,"_Pies"),CONCATENATE("Rollizo de ",O1385,"''ØX",P1385,"_Pies"))</f>
        <v>Pieza de 2inX6inX6_Pies</v>
      </c>
      <c r="E1385" s="127" t="s">
        <v>317</v>
      </c>
      <c r="F1385" s="128">
        <v>1</v>
      </c>
      <c r="G1385" s="124"/>
      <c r="H1385" s="129">
        <v>1.5</v>
      </c>
      <c r="I1385" s="129">
        <v>5.5</v>
      </c>
      <c r="J1385" s="129">
        <v>66.41</v>
      </c>
      <c r="K1385" s="129">
        <f>+L1385*12</f>
        <v>72</v>
      </c>
      <c r="L1385" s="130">
        <f>ROUNDUP(J1385/12,0)</f>
        <v>6</v>
      </c>
      <c r="M1385" s="129">
        <v>2</v>
      </c>
      <c r="N1385" s="129">
        <v>6</v>
      </c>
      <c r="O1385" s="124"/>
      <c r="P1385" s="130">
        <f>+L1385</f>
        <v>6</v>
      </c>
      <c r="Q1385" s="131">
        <f>F1385*M1385*N1385*P1385/12</f>
        <v>6</v>
      </c>
    </row>
    <row r="1386" spans="1:17" ht="16.5">
      <c r="A1386" s="436"/>
      <c r="B1386" s="142" t="s">
        <v>361</v>
      </c>
      <c r="C1386" s="125"/>
      <c r="D1386" s="126" t="str">
        <f>+IF(_xlfn.NUMBERVALUE(O1386)=0,CONCATENATE("Pieza de ",M1386,"inX",N1386,"inX",P1386,"_Pies"),CONCATENATE("Rollizo de ",O1386,"''ØX",P1386,"_Pies"))</f>
        <v>Pieza de 2inX4inX3_Pies</v>
      </c>
      <c r="E1386" s="127" t="s">
        <v>317</v>
      </c>
      <c r="F1386" s="128">
        <v>3</v>
      </c>
      <c r="G1386" s="124"/>
      <c r="H1386" s="129">
        <v>1.5</v>
      </c>
      <c r="I1386" s="129">
        <v>3.5</v>
      </c>
      <c r="J1386" s="129">
        <v>30.43</v>
      </c>
      <c r="K1386" s="129">
        <f>+L1386*12</f>
        <v>36</v>
      </c>
      <c r="L1386" s="130">
        <f>ROUNDUP(J1386/12,0)</f>
        <v>3</v>
      </c>
      <c r="M1386" s="129">
        <v>2</v>
      </c>
      <c r="N1386" s="129">
        <v>4</v>
      </c>
      <c r="O1386" s="124"/>
      <c r="P1386" s="130">
        <f>+L1386</f>
        <v>3</v>
      </c>
      <c r="Q1386" s="131">
        <f>F1386*M1386*N1386*P1386/12</f>
        <v>6</v>
      </c>
    </row>
    <row r="1387" spans="1:17" ht="17.25" thickBot="1">
      <c r="A1387" s="437"/>
      <c r="B1387" s="133" t="s">
        <v>362</v>
      </c>
      <c r="C1387" s="134"/>
      <c r="D1387" s="135" t="str">
        <f>+IF(_xlfn.NUMBERVALUE(O1387)=0,CONCATENATE("Pieza de ",M1387,"inX",N1387,"inX",P1387,"_Pies"),CONCATENATE("Rollizo de ",O1387,"''ØX",P1387,"_Pies"))</f>
        <v>Pieza de 2inX6inX9_Pies</v>
      </c>
      <c r="E1387" s="136" t="s">
        <v>317</v>
      </c>
      <c r="F1387" s="137">
        <v>1</v>
      </c>
      <c r="G1387" s="133"/>
      <c r="H1387" s="138">
        <v>1.5</v>
      </c>
      <c r="I1387" s="138">
        <v>5.5</v>
      </c>
      <c r="J1387" s="138">
        <v>98.41</v>
      </c>
      <c r="K1387" s="138">
        <f>+L1387*12</f>
        <v>108</v>
      </c>
      <c r="L1387" s="139">
        <f>ROUNDUP(J1387/12,0)</f>
        <v>9</v>
      </c>
      <c r="M1387" s="138">
        <v>2</v>
      </c>
      <c r="N1387" s="138">
        <v>6</v>
      </c>
      <c r="O1387" s="133"/>
      <c r="P1387" s="139">
        <f>+L1387</f>
        <v>9</v>
      </c>
      <c r="Q1387" s="140">
        <f>F1387*M1387*N1387*P1387/12</f>
        <v>9</v>
      </c>
    </row>
    <row r="1388" spans="1:17" ht="16.5" thickBot="1">
      <c r="A1388" s="419" t="s">
        <v>655</v>
      </c>
      <c r="B1388" s="420"/>
      <c r="C1388" s="420"/>
      <c r="D1388" s="420"/>
      <c r="E1388" s="420"/>
      <c r="F1388" s="421"/>
      <c r="G1388" s="422"/>
      <c r="H1388" s="423"/>
      <c r="I1388" s="423"/>
      <c r="J1388" s="423"/>
      <c r="K1388" s="423"/>
      <c r="L1388" s="424"/>
      <c r="M1388" s="423"/>
      <c r="N1388" s="423"/>
      <c r="O1388" s="423"/>
      <c r="P1388" s="423"/>
      <c r="Q1388" s="114">
        <f>+Q1389+Q1416+Q1426+Q1431</f>
        <v>810.5625</v>
      </c>
    </row>
    <row r="1389" spans="1:17" ht="16.5" thickBot="1">
      <c r="A1389" s="444" t="s">
        <v>8</v>
      </c>
      <c r="B1389" s="445"/>
      <c r="C1389" s="445"/>
      <c r="D1389" s="445"/>
      <c r="E1389" s="445"/>
      <c r="F1389" s="446"/>
      <c r="G1389" s="447"/>
      <c r="H1389" s="448"/>
      <c r="I1389" s="448"/>
      <c r="J1389" s="448"/>
      <c r="K1389" s="448"/>
      <c r="L1389" s="449"/>
      <c r="M1389" s="448"/>
      <c r="N1389" s="448"/>
      <c r="O1389" s="448"/>
      <c r="P1389" s="448"/>
      <c r="Q1389" s="115">
        <f>+SUM(Q1390:Q1415)</f>
        <v>278.00000000000006</v>
      </c>
    </row>
    <row r="1390" spans="1:17" ht="16.5">
      <c r="A1390" s="435">
        <v>1</v>
      </c>
      <c r="B1390" s="116" t="s">
        <v>323</v>
      </c>
      <c r="C1390" s="117"/>
      <c r="D1390" s="118" t="str">
        <f>+IF(_xlfn.NUMBERVALUE(O1390)=0,CONCATENATE("Pieza de ",M1390,"inX",N1390,"inX",P1390,"_Pies"),CONCATENATE("Rollizo de ",O1390,"''ØX",P1390,"_Pies"))</f>
        <v>Pieza de 2inX4inX6_Pies</v>
      </c>
      <c r="E1390" s="119" t="s">
        <v>137</v>
      </c>
      <c r="F1390" s="120">
        <v>2</v>
      </c>
      <c r="G1390" s="116"/>
      <c r="H1390" s="121">
        <v>1.5</v>
      </c>
      <c r="I1390" s="121">
        <v>3.5</v>
      </c>
      <c r="J1390" s="121">
        <v>64</v>
      </c>
      <c r="K1390" s="121">
        <f>+L1390*12</f>
        <v>72</v>
      </c>
      <c r="L1390" s="122">
        <f>ROUNDUP(J1390/12,0)</f>
        <v>6</v>
      </c>
      <c r="M1390" s="121">
        <v>2</v>
      </c>
      <c r="N1390" s="121">
        <v>4</v>
      </c>
      <c r="O1390" s="116"/>
      <c r="P1390" s="122">
        <f>+L1390</f>
        <v>6</v>
      </c>
      <c r="Q1390" s="123">
        <f>F1390*M1390*N1390*P1390/12</f>
        <v>8</v>
      </c>
    </row>
    <row r="1391" spans="1:17" ht="16.5">
      <c r="A1391" s="436"/>
      <c r="B1391" s="124" t="s">
        <v>268</v>
      </c>
      <c r="C1391" s="125"/>
      <c r="D1391" s="126" t="str">
        <f>+IF(_xlfn.NUMBERVALUE(O1391)=0,CONCATENATE("Pieza de ",M1391,"inX",N1391,"inX",P1391,"_Pies"),CONCATENATE("Rollizo de ",O1391,"''ØX",P1391,"_Pies"))</f>
        <v>Pieza de 2inX6inX6_Pies</v>
      </c>
      <c r="E1391" s="127" t="s">
        <v>137</v>
      </c>
      <c r="F1391" s="128">
        <v>1</v>
      </c>
      <c r="G1391" s="124"/>
      <c r="H1391" s="129">
        <v>1.5</v>
      </c>
      <c r="I1391" s="129">
        <v>5.5</v>
      </c>
      <c r="J1391" s="129">
        <v>69.61</v>
      </c>
      <c r="K1391" s="129">
        <f>+L1391*12</f>
        <v>72</v>
      </c>
      <c r="L1391" s="130">
        <f>ROUNDUP(J1391/12,0)</f>
        <v>6</v>
      </c>
      <c r="M1391" s="129">
        <v>2</v>
      </c>
      <c r="N1391" s="129">
        <v>6</v>
      </c>
      <c r="O1391" s="124"/>
      <c r="P1391" s="130">
        <f>+L1391</f>
        <v>6</v>
      </c>
      <c r="Q1391" s="131">
        <f>F1391*M1391*N1391*P1391/12</f>
        <v>6</v>
      </c>
    </row>
    <row r="1392" spans="1:17" ht="16.5">
      <c r="A1392" s="436"/>
      <c r="B1392" s="124" t="s">
        <v>656</v>
      </c>
      <c r="C1392" s="125"/>
      <c r="D1392" s="126" t="str">
        <f>+IF(_xlfn.NUMBERVALUE(O1392)=0,CONCATENATE("Pieza de ",M1392,"inX",N1392,"inX",P1392,"_Pies"),CONCATENATE("Rollizo de ",O1392,"''ØX",P1392,"_Pies"))</f>
        <v>Pieza de 2inX4inX8_Pies</v>
      </c>
      <c r="E1392" s="127" t="s">
        <v>137</v>
      </c>
      <c r="F1392" s="128">
        <v>5</v>
      </c>
      <c r="G1392" s="124"/>
      <c r="H1392" s="129">
        <v>1.5</v>
      </c>
      <c r="I1392" s="129">
        <v>3.5</v>
      </c>
      <c r="J1392" s="132">
        <v>91.2</v>
      </c>
      <c r="K1392" s="129">
        <f>+L1392*12</f>
        <v>96</v>
      </c>
      <c r="L1392" s="130">
        <f>ROUNDUP(J1392/12,0)</f>
        <v>8</v>
      </c>
      <c r="M1392" s="129">
        <v>2</v>
      </c>
      <c r="N1392" s="129">
        <v>4</v>
      </c>
      <c r="O1392" s="124"/>
      <c r="P1392" s="130">
        <f>+L1392</f>
        <v>8</v>
      </c>
      <c r="Q1392" s="131">
        <f>F1392*M1392*N1392*P1392/12</f>
        <v>26.666666666666668</v>
      </c>
    </row>
    <row r="1393" spans="1:17" ht="16.5">
      <c r="A1393" s="436"/>
      <c r="B1393" s="124" t="s">
        <v>657</v>
      </c>
      <c r="C1393" s="125"/>
      <c r="D1393" s="126" t="str">
        <f>+IF(_xlfn.NUMBERVALUE(O1393)=0,CONCATENATE("Pieza de ",M1393,"inX",N1393,"inX",P1393,"_Pies"),CONCATENATE("Rollizo de ",O1393,"''ØX",P1393,"_Pies"))</f>
        <v>Pieza de 2inX4inX3_Pies</v>
      </c>
      <c r="E1393" s="127" t="s">
        <v>137</v>
      </c>
      <c r="F1393" s="128">
        <v>8</v>
      </c>
      <c r="G1393" s="124"/>
      <c r="H1393" s="129">
        <v>1.5</v>
      </c>
      <c r="I1393" s="129">
        <v>3.5</v>
      </c>
      <c r="J1393" s="129">
        <v>28.06</v>
      </c>
      <c r="K1393" s="129">
        <f>+L1393*12</f>
        <v>36</v>
      </c>
      <c r="L1393" s="130">
        <f>ROUNDUP(J1393/12,0)</f>
        <v>3</v>
      </c>
      <c r="M1393" s="129">
        <v>2</v>
      </c>
      <c r="N1393" s="129">
        <v>4</v>
      </c>
      <c r="O1393" s="124"/>
      <c r="P1393" s="130">
        <f>+L1393</f>
        <v>3</v>
      </c>
      <c r="Q1393" s="131">
        <f>F1393*M1393*N1393*P1393/12</f>
        <v>16</v>
      </c>
    </row>
    <row r="1394" spans="1:17" ht="16.5">
      <c r="A1394" s="436"/>
      <c r="B1394" s="124" t="s">
        <v>293</v>
      </c>
      <c r="C1394" s="125"/>
      <c r="D1394" s="126" t="str">
        <f t="shared" ref="D1394:D1399" si="314">+IF(_xlfn.NUMBERVALUE(O1394)=0,CONCATENATE("Pieza de ",M1394,"inX",N1394,"inX",P1394,"_Pies"),CONCATENATE("Rollizo de ",O1394,"''ØX",P1394,"_Pies"))</f>
        <v>Pieza de 2inX4inX6_Pies</v>
      </c>
      <c r="E1394" s="127" t="s">
        <v>137</v>
      </c>
      <c r="F1394" s="128">
        <v>1</v>
      </c>
      <c r="G1394" s="124"/>
      <c r="H1394" s="129">
        <v>1.5</v>
      </c>
      <c r="I1394" s="129">
        <v>3.5</v>
      </c>
      <c r="J1394" s="129">
        <v>64.73</v>
      </c>
      <c r="K1394" s="129">
        <f t="shared" ref="K1394:K1399" si="315">+L1394*12</f>
        <v>72</v>
      </c>
      <c r="L1394" s="130">
        <f t="shared" ref="L1394:L1399" si="316">ROUNDUP(J1394/12,0)</f>
        <v>6</v>
      </c>
      <c r="M1394" s="129">
        <v>2</v>
      </c>
      <c r="N1394" s="129">
        <v>4</v>
      </c>
      <c r="O1394" s="124"/>
      <c r="P1394" s="130">
        <f t="shared" ref="P1394:P1399" si="317">+L1394</f>
        <v>6</v>
      </c>
      <c r="Q1394" s="131">
        <f t="shared" ref="Q1394:Q1399" si="318">F1394*M1394*N1394*P1394/12</f>
        <v>4</v>
      </c>
    </row>
    <row r="1395" spans="1:17" ht="16.5">
      <c r="A1395" s="436"/>
      <c r="B1395" s="124" t="s">
        <v>636</v>
      </c>
      <c r="C1395" s="125"/>
      <c r="D1395" s="126" t="str">
        <f t="shared" si="314"/>
        <v>Pieza de 2inX4inX1_Pies</v>
      </c>
      <c r="E1395" s="127" t="s">
        <v>137</v>
      </c>
      <c r="F1395" s="128">
        <v>2</v>
      </c>
      <c r="G1395" s="124"/>
      <c r="H1395" s="129">
        <v>1.5</v>
      </c>
      <c r="I1395" s="129">
        <v>3.5</v>
      </c>
      <c r="J1395" s="129">
        <v>7.36</v>
      </c>
      <c r="K1395" s="129">
        <f t="shared" si="315"/>
        <v>12</v>
      </c>
      <c r="L1395" s="130">
        <f t="shared" si="316"/>
        <v>1</v>
      </c>
      <c r="M1395" s="129">
        <v>2</v>
      </c>
      <c r="N1395" s="129">
        <v>4</v>
      </c>
      <c r="O1395" s="124"/>
      <c r="P1395" s="130">
        <f t="shared" si="317"/>
        <v>1</v>
      </c>
      <c r="Q1395" s="131">
        <f t="shared" si="318"/>
        <v>1.3333333333333333</v>
      </c>
    </row>
    <row r="1396" spans="1:17" ht="17.25" thickBot="1">
      <c r="A1396" s="437"/>
      <c r="B1396" s="133" t="s">
        <v>637</v>
      </c>
      <c r="C1396" s="134"/>
      <c r="D1396" s="135" t="str">
        <f t="shared" si="314"/>
        <v>Pieza de 2inX4inX1_Pies</v>
      </c>
      <c r="E1396" s="136" t="s">
        <v>137</v>
      </c>
      <c r="F1396" s="137">
        <v>1</v>
      </c>
      <c r="G1396" s="133"/>
      <c r="H1396" s="138">
        <v>1.5</v>
      </c>
      <c r="I1396" s="138">
        <v>3.5</v>
      </c>
      <c r="J1396" s="138">
        <v>2.7</v>
      </c>
      <c r="K1396" s="138">
        <f t="shared" si="315"/>
        <v>12</v>
      </c>
      <c r="L1396" s="139">
        <f t="shared" si="316"/>
        <v>1</v>
      </c>
      <c r="M1396" s="138">
        <v>2</v>
      </c>
      <c r="N1396" s="138">
        <v>4</v>
      </c>
      <c r="O1396" s="133"/>
      <c r="P1396" s="139">
        <f t="shared" si="317"/>
        <v>1</v>
      </c>
      <c r="Q1396" s="140">
        <f t="shared" si="318"/>
        <v>0.66666666666666663</v>
      </c>
    </row>
    <row r="1397" spans="1:17" ht="16.5">
      <c r="A1397" s="435">
        <v>3</v>
      </c>
      <c r="B1397" s="116" t="s">
        <v>323</v>
      </c>
      <c r="C1397" s="117"/>
      <c r="D1397" s="118" t="str">
        <f t="shared" si="314"/>
        <v>Pieza de 2inX4inX6_Pies</v>
      </c>
      <c r="E1397" s="119" t="s">
        <v>137</v>
      </c>
      <c r="F1397" s="120">
        <v>2</v>
      </c>
      <c r="G1397" s="116"/>
      <c r="H1397" s="121">
        <v>1.5</v>
      </c>
      <c r="I1397" s="121">
        <v>3.5</v>
      </c>
      <c r="J1397" s="121">
        <v>64</v>
      </c>
      <c r="K1397" s="121">
        <f t="shared" si="315"/>
        <v>72</v>
      </c>
      <c r="L1397" s="122">
        <f t="shared" si="316"/>
        <v>6</v>
      </c>
      <c r="M1397" s="121">
        <v>2</v>
      </c>
      <c r="N1397" s="121">
        <v>4</v>
      </c>
      <c r="O1397" s="116"/>
      <c r="P1397" s="122">
        <f t="shared" si="317"/>
        <v>6</v>
      </c>
      <c r="Q1397" s="123">
        <f t="shared" si="318"/>
        <v>8</v>
      </c>
    </row>
    <row r="1398" spans="1:17" ht="16.5">
      <c r="A1398" s="436"/>
      <c r="B1398" s="124" t="s">
        <v>268</v>
      </c>
      <c r="C1398" s="125"/>
      <c r="D1398" s="126" t="str">
        <f t="shared" si="314"/>
        <v>Pieza de 2inX6inX6_Pies</v>
      </c>
      <c r="E1398" s="127" t="s">
        <v>137</v>
      </c>
      <c r="F1398" s="128">
        <v>1</v>
      </c>
      <c r="G1398" s="124"/>
      <c r="H1398" s="129">
        <v>1.5</v>
      </c>
      <c r="I1398" s="129">
        <v>5.5</v>
      </c>
      <c r="J1398" s="129">
        <v>69.61</v>
      </c>
      <c r="K1398" s="129">
        <f t="shared" si="315"/>
        <v>72</v>
      </c>
      <c r="L1398" s="130">
        <f t="shared" si="316"/>
        <v>6</v>
      </c>
      <c r="M1398" s="129">
        <v>2</v>
      </c>
      <c r="N1398" s="129">
        <v>6</v>
      </c>
      <c r="O1398" s="124"/>
      <c r="P1398" s="130">
        <f t="shared" si="317"/>
        <v>6</v>
      </c>
      <c r="Q1398" s="131">
        <f t="shared" si="318"/>
        <v>6</v>
      </c>
    </row>
    <row r="1399" spans="1:17" ht="16.5">
      <c r="A1399" s="436"/>
      <c r="B1399" s="124" t="s">
        <v>656</v>
      </c>
      <c r="C1399" s="125"/>
      <c r="D1399" s="126" t="str">
        <f t="shared" si="314"/>
        <v>Pieza de 2inX4inX8_Pies</v>
      </c>
      <c r="E1399" s="127" t="s">
        <v>137</v>
      </c>
      <c r="F1399" s="128">
        <v>5</v>
      </c>
      <c r="G1399" s="124"/>
      <c r="H1399" s="129">
        <v>1.5</v>
      </c>
      <c r="I1399" s="129">
        <v>3.5</v>
      </c>
      <c r="J1399" s="132">
        <v>91.2</v>
      </c>
      <c r="K1399" s="129">
        <f t="shared" si="315"/>
        <v>96</v>
      </c>
      <c r="L1399" s="130">
        <f t="shared" si="316"/>
        <v>8</v>
      </c>
      <c r="M1399" s="129">
        <v>2</v>
      </c>
      <c r="N1399" s="129">
        <v>4</v>
      </c>
      <c r="O1399" s="124"/>
      <c r="P1399" s="130">
        <f t="shared" si="317"/>
        <v>8</v>
      </c>
      <c r="Q1399" s="131">
        <f t="shared" si="318"/>
        <v>26.666666666666668</v>
      </c>
    </row>
    <row r="1400" spans="1:17" ht="16.5">
      <c r="A1400" s="436"/>
      <c r="B1400" s="124" t="s">
        <v>657</v>
      </c>
      <c r="C1400" s="125"/>
      <c r="D1400" s="126" t="str">
        <f>+IF(_xlfn.NUMBERVALUE(O1400)=0,CONCATENATE("Pieza de ",M1400,"inX",N1400,"inX",P1400,"_Pies"),CONCATENATE("Rollizo de ",O1400,"''ØX",P1400,"_Pies"))</f>
        <v>Pieza de 2inX4inX3_Pies</v>
      </c>
      <c r="E1400" s="127" t="s">
        <v>137</v>
      </c>
      <c r="F1400" s="128">
        <v>8</v>
      </c>
      <c r="G1400" s="124"/>
      <c r="H1400" s="129">
        <v>1.5</v>
      </c>
      <c r="I1400" s="129">
        <v>3.5</v>
      </c>
      <c r="J1400" s="129">
        <v>28.06</v>
      </c>
      <c r="K1400" s="129">
        <f>+L1400*12</f>
        <v>36</v>
      </c>
      <c r="L1400" s="130">
        <f>ROUNDUP(J1400/12,0)</f>
        <v>3</v>
      </c>
      <c r="M1400" s="129">
        <v>2</v>
      </c>
      <c r="N1400" s="129">
        <v>4</v>
      </c>
      <c r="O1400" s="124"/>
      <c r="P1400" s="130">
        <f>+L1400</f>
        <v>3</v>
      </c>
      <c r="Q1400" s="131">
        <f>F1400*M1400*N1400*P1400/12</f>
        <v>16</v>
      </c>
    </row>
    <row r="1401" spans="1:17" ht="16.5">
      <c r="A1401" s="436"/>
      <c r="B1401" s="124" t="s">
        <v>293</v>
      </c>
      <c r="C1401" s="125"/>
      <c r="D1401" s="126" t="str">
        <f t="shared" ref="D1401:D1415" si="319">+IF(_xlfn.NUMBERVALUE(O1401)=0,CONCATENATE("Pieza de ",M1401,"inX",N1401,"inX",P1401,"_Pies"),CONCATENATE("Rollizo de ",O1401,"''ØX",P1401,"_Pies"))</f>
        <v>Pieza de 2inX4inX6_Pies</v>
      </c>
      <c r="E1401" s="127" t="s">
        <v>137</v>
      </c>
      <c r="F1401" s="128">
        <v>1</v>
      </c>
      <c r="G1401" s="124"/>
      <c r="H1401" s="129">
        <v>1.5</v>
      </c>
      <c r="I1401" s="129">
        <v>3.5</v>
      </c>
      <c r="J1401" s="129">
        <v>64.73</v>
      </c>
      <c r="K1401" s="129">
        <f t="shared" ref="K1401:K1415" si="320">+L1401*12</f>
        <v>72</v>
      </c>
      <c r="L1401" s="130">
        <f t="shared" ref="L1401:L1415" si="321">ROUNDUP(J1401/12,0)</f>
        <v>6</v>
      </c>
      <c r="M1401" s="129">
        <v>2</v>
      </c>
      <c r="N1401" s="129">
        <v>4</v>
      </c>
      <c r="O1401" s="124"/>
      <c r="P1401" s="130">
        <f t="shared" ref="P1401:P1415" si="322">+L1401</f>
        <v>6</v>
      </c>
      <c r="Q1401" s="131">
        <f t="shared" ref="Q1401:Q1415" si="323">F1401*M1401*N1401*P1401/12</f>
        <v>4</v>
      </c>
    </row>
    <row r="1402" spans="1:17" ht="16.5">
      <c r="A1402" s="436"/>
      <c r="B1402" s="124" t="s">
        <v>636</v>
      </c>
      <c r="C1402" s="125"/>
      <c r="D1402" s="126" t="str">
        <f t="shared" si="319"/>
        <v>Pieza de 2inX4inX1_Pies</v>
      </c>
      <c r="E1402" s="127" t="s">
        <v>137</v>
      </c>
      <c r="F1402" s="128">
        <v>2</v>
      </c>
      <c r="G1402" s="124"/>
      <c r="H1402" s="129">
        <v>1.5</v>
      </c>
      <c r="I1402" s="129">
        <v>3.5</v>
      </c>
      <c r="J1402" s="129">
        <v>7.36</v>
      </c>
      <c r="K1402" s="129">
        <f t="shared" si="320"/>
        <v>12</v>
      </c>
      <c r="L1402" s="130">
        <f t="shared" si="321"/>
        <v>1</v>
      </c>
      <c r="M1402" s="129">
        <v>2</v>
      </c>
      <c r="N1402" s="129">
        <v>4</v>
      </c>
      <c r="O1402" s="124"/>
      <c r="P1402" s="130">
        <f t="shared" si="322"/>
        <v>1</v>
      </c>
      <c r="Q1402" s="131">
        <f t="shared" si="323"/>
        <v>1.3333333333333333</v>
      </c>
    </row>
    <row r="1403" spans="1:17" ht="17.25" thickBot="1">
      <c r="A1403" s="437"/>
      <c r="B1403" s="133" t="s">
        <v>637</v>
      </c>
      <c r="C1403" s="134"/>
      <c r="D1403" s="135" t="str">
        <f t="shared" si="319"/>
        <v>Pieza de 2inX4inX1_Pies</v>
      </c>
      <c r="E1403" s="136" t="s">
        <v>137</v>
      </c>
      <c r="F1403" s="137">
        <v>1</v>
      </c>
      <c r="G1403" s="133"/>
      <c r="H1403" s="138">
        <v>1.5</v>
      </c>
      <c r="I1403" s="138">
        <v>3.5</v>
      </c>
      <c r="J1403" s="138">
        <v>2.7</v>
      </c>
      <c r="K1403" s="138">
        <f t="shared" si="320"/>
        <v>12</v>
      </c>
      <c r="L1403" s="139">
        <f t="shared" si="321"/>
        <v>1</v>
      </c>
      <c r="M1403" s="138">
        <v>2</v>
      </c>
      <c r="N1403" s="138">
        <v>4</v>
      </c>
      <c r="O1403" s="133"/>
      <c r="P1403" s="139">
        <f t="shared" si="322"/>
        <v>1</v>
      </c>
      <c r="Q1403" s="140">
        <f t="shared" si="323"/>
        <v>0.66666666666666663</v>
      </c>
    </row>
    <row r="1404" spans="1:17" ht="16.5">
      <c r="A1404" s="435">
        <v>2</v>
      </c>
      <c r="B1404" s="116" t="s">
        <v>323</v>
      </c>
      <c r="C1404" s="117"/>
      <c r="D1404" s="118" t="str">
        <f t="shared" si="319"/>
        <v>Pieza de 2inX4inX5_Pies</v>
      </c>
      <c r="E1404" s="119" t="s">
        <v>137</v>
      </c>
      <c r="F1404" s="120">
        <v>3</v>
      </c>
      <c r="G1404" s="116"/>
      <c r="H1404" s="121">
        <v>1.5</v>
      </c>
      <c r="I1404" s="121">
        <v>3.5</v>
      </c>
      <c r="J1404" s="121">
        <v>57.35</v>
      </c>
      <c r="K1404" s="121">
        <f t="shared" si="320"/>
        <v>60</v>
      </c>
      <c r="L1404" s="122">
        <f t="shared" si="321"/>
        <v>5</v>
      </c>
      <c r="M1404" s="121">
        <v>2</v>
      </c>
      <c r="N1404" s="121">
        <v>4</v>
      </c>
      <c r="O1404" s="116"/>
      <c r="P1404" s="122">
        <f t="shared" si="322"/>
        <v>5</v>
      </c>
      <c r="Q1404" s="123">
        <f t="shared" si="323"/>
        <v>10</v>
      </c>
    </row>
    <row r="1405" spans="1:17" ht="16.5">
      <c r="A1405" s="436"/>
      <c r="B1405" s="124" t="s">
        <v>656</v>
      </c>
      <c r="C1405" s="125"/>
      <c r="D1405" s="126" t="str">
        <f t="shared" si="319"/>
        <v>Pieza de 2inX6inX8_Pies</v>
      </c>
      <c r="E1405" s="127" t="s">
        <v>137</v>
      </c>
      <c r="F1405" s="128">
        <v>2</v>
      </c>
      <c r="G1405" s="124"/>
      <c r="H1405" s="129">
        <v>1.5</v>
      </c>
      <c r="I1405" s="129">
        <v>5.5</v>
      </c>
      <c r="J1405" s="129">
        <v>91.28</v>
      </c>
      <c r="K1405" s="129">
        <f t="shared" si="320"/>
        <v>96</v>
      </c>
      <c r="L1405" s="130">
        <f t="shared" si="321"/>
        <v>8</v>
      </c>
      <c r="M1405" s="129">
        <v>2</v>
      </c>
      <c r="N1405" s="129">
        <v>6</v>
      </c>
      <c r="O1405" s="124"/>
      <c r="P1405" s="130">
        <f t="shared" si="322"/>
        <v>8</v>
      </c>
      <c r="Q1405" s="131">
        <f t="shared" si="323"/>
        <v>16</v>
      </c>
    </row>
    <row r="1406" spans="1:17" ht="17.25" thickBot="1">
      <c r="A1406" s="437"/>
      <c r="B1406" s="133" t="s">
        <v>657</v>
      </c>
      <c r="C1406" s="134"/>
      <c r="D1406" s="135" t="str">
        <f t="shared" si="319"/>
        <v>Pieza de 2inX4inX3_Pies</v>
      </c>
      <c r="E1406" s="136" t="s">
        <v>137</v>
      </c>
      <c r="F1406" s="137">
        <v>8</v>
      </c>
      <c r="G1406" s="133"/>
      <c r="H1406" s="138">
        <v>1.5</v>
      </c>
      <c r="I1406" s="138">
        <v>3.5</v>
      </c>
      <c r="J1406" s="205">
        <v>27.71</v>
      </c>
      <c r="K1406" s="138">
        <f t="shared" si="320"/>
        <v>36</v>
      </c>
      <c r="L1406" s="139">
        <f t="shared" si="321"/>
        <v>3</v>
      </c>
      <c r="M1406" s="138">
        <v>2</v>
      </c>
      <c r="N1406" s="138">
        <v>4</v>
      </c>
      <c r="O1406" s="133"/>
      <c r="P1406" s="139">
        <f t="shared" si="322"/>
        <v>3</v>
      </c>
      <c r="Q1406" s="140">
        <f t="shared" si="323"/>
        <v>16</v>
      </c>
    </row>
    <row r="1407" spans="1:17" ht="16.5">
      <c r="A1407" s="435" t="s">
        <v>33</v>
      </c>
      <c r="B1407" s="116" t="s">
        <v>323</v>
      </c>
      <c r="C1407" s="143"/>
      <c r="D1407" s="144" t="str">
        <f t="shared" si="319"/>
        <v>Pieza de 2inX4inX8_Pies</v>
      </c>
      <c r="E1407" s="145" t="s">
        <v>137</v>
      </c>
      <c r="F1407" s="146">
        <v>2</v>
      </c>
      <c r="G1407" s="142"/>
      <c r="H1407" s="147">
        <v>1.5</v>
      </c>
      <c r="I1407" s="147">
        <v>3.5</v>
      </c>
      <c r="J1407" s="147">
        <v>88.92</v>
      </c>
      <c r="K1407" s="147">
        <f t="shared" si="320"/>
        <v>96</v>
      </c>
      <c r="L1407" s="148">
        <f t="shared" si="321"/>
        <v>8</v>
      </c>
      <c r="M1407" s="147">
        <v>2</v>
      </c>
      <c r="N1407" s="147">
        <v>4</v>
      </c>
      <c r="O1407" s="142"/>
      <c r="P1407" s="148">
        <f t="shared" si="322"/>
        <v>8</v>
      </c>
      <c r="Q1407" s="150">
        <f t="shared" si="323"/>
        <v>10.666666666666666</v>
      </c>
    </row>
    <row r="1408" spans="1:17" ht="16.5">
      <c r="A1408" s="436"/>
      <c r="B1408" s="124" t="s">
        <v>268</v>
      </c>
      <c r="C1408" s="125"/>
      <c r="D1408" s="126" t="str">
        <f t="shared" si="319"/>
        <v>Pieza de 2inX6inX9_Pies</v>
      </c>
      <c r="E1408" s="127" t="s">
        <v>137</v>
      </c>
      <c r="F1408" s="128">
        <v>1</v>
      </c>
      <c r="G1408" s="124"/>
      <c r="H1408" s="129">
        <v>1.5</v>
      </c>
      <c r="I1408" s="129">
        <v>5.5</v>
      </c>
      <c r="J1408" s="129">
        <v>99.19</v>
      </c>
      <c r="K1408" s="129">
        <f t="shared" si="320"/>
        <v>108</v>
      </c>
      <c r="L1408" s="130">
        <f t="shared" si="321"/>
        <v>9</v>
      </c>
      <c r="M1408" s="129">
        <v>2</v>
      </c>
      <c r="N1408" s="129">
        <v>6</v>
      </c>
      <c r="O1408" s="124"/>
      <c r="P1408" s="130">
        <f t="shared" si="322"/>
        <v>9</v>
      </c>
      <c r="Q1408" s="131">
        <f t="shared" si="323"/>
        <v>9</v>
      </c>
    </row>
    <row r="1409" spans="1:17" ht="16.5">
      <c r="A1409" s="436"/>
      <c r="B1409" s="124" t="s">
        <v>598</v>
      </c>
      <c r="C1409" s="125"/>
      <c r="D1409" s="126" t="str">
        <f t="shared" si="319"/>
        <v>Pieza de 2inX4inX8_Pies</v>
      </c>
      <c r="E1409" s="127" t="s">
        <v>137</v>
      </c>
      <c r="F1409" s="128">
        <v>4</v>
      </c>
      <c r="G1409" s="124"/>
      <c r="H1409" s="129">
        <v>1.5</v>
      </c>
      <c r="I1409" s="129">
        <v>3.5</v>
      </c>
      <c r="J1409" s="129">
        <v>91.28</v>
      </c>
      <c r="K1409" s="129">
        <f t="shared" si="320"/>
        <v>96</v>
      </c>
      <c r="L1409" s="130">
        <f t="shared" si="321"/>
        <v>8</v>
      </c>
      <c r="M1409" s="129">
        <v>2</v>
      </c>
      <c r="N1409" s="129">
        <v>4</v>
      </c>
      <c r="O1409" s="124"/>
      <c r="P1409" s="130">
        <f t="shared" si="322"/>
        <v>8</v>
      </c>
      <c r="Q1409" s="131">
        <f t="shared" si="323"/>
        <v>21.333333333333332</v>
      </c>
    </row>
    <row r="1410" spans="1:17" ht="17.25" thickBot="1">
      <c r="A1410" s="437"/>
      <c r="B1410" s="133" t="s">
        <v>657</v>
      </c>
      <c r="C1410" s="134"/>
      <c r="D1410" s="135" t="str">
        <f t="shared" si="319"/>
        <v>Pieza de 2inX4inX3_Pies</v>
      </c>
      <c r="E1410" s="136" t="s">
        <v>137</v>
      </c>
      <c r="F1410" s="137">
        <v>12</v>
      </c>
      <c r="G1410" s="133"/>
      <c r="H1410" s="138">
        <v>1.5</v>
      </c>
      <c r="I1410" s="138">
        <v>3.5</v>
      </c>
      <c r="J1410" s="138">
        <v>30.43</v>
      </c>
      <c r="K1410" s="138">
        <f t="shared" si="320"/>
        <v>36</v>
      </c>
      <c r="L1410" s="139">
        <f t="shared" si="321"/>
        <v>3</v>
      </c>
      <c r="M1410" s="138">
        <v>2</v>
      </c>
      <c r="N1410" s="138">
        <v>4</v>
      </c>
      <c r="O1410" s="133"/>
      <c r="P1410" s="139">
        <f t="shared" si="322"/>
        <v>3</v>
      </c>
      <c r="Q1410" s="140">
        <f t="shared" si="323"/>
        <v>24</v>
      </c>
    </row>
    <row r="1411" spans="1:17" ht="16.5">
      <c r="A1411" s="435" t="s">
        <v>34</v>
      </c>
      <c r="B1411" s="116" t="s">
        <v>267</v>
      </c>
      <c r="C1411" s="143"/>
      <c r="D1411" s="144" t="str">
        <f t="shared" si="319"/>
        <v>Pieza de 2inX4inX3_Pies</v>
      </c>
      <c r="E1411" s="145" t="s">
        <v>137</v>
      </c>
      <c r="F1411" s="146">
        <v>1</v>
      </c>
      <c r="G1411" s="142"/>
      <c r="H1411" s="147">
        <v>1.5</v>
      </c>
      <c r="I1411" s="147">
        <v>3.5</v>
      </c>
      <c r="J1411" s="147">
        <v>33.57</v>
      </c>
      <c r="K1411" s="147">
        <f t="shared" si="320"/>
        <v>36</v>
      </c>
      <c r="L1411" s="148">
        <f t="shared" si="321"/>
        <v>3</v>
      </c>
      <c r="M1411" s="147">
        <v>2</v>
      </c>
      <c r="N1411" s="147">
        <v>4</v>
      </c>
      <c r="O1411" s="142"/>
      <c r="P1411" s="148">
        <f t="shared" si="322"/>
        <v>3</v>
      </c>
      <c r="Q1411" s="150">
        <f t="shared" si="323"/>
        <v>2</v>
      </c>
    </row>
    <row r="1412" spans="1:17" ht="16.5">
      <c r="A1412" s="436"/>
      <c r="B1412" s="142" t="s">
        <v>268</v>
      </c>
      <c r="C1412" s="143"/>
      <c r="D1412" s="126" t="str">
        <f t="shared" si="319"/>
        <v>Pieza de 2inX4inX8_Pies</v>
      </c>
      <c r="E1412" s="127" t="s">
        <v>137</v>
      </c>
      <c r="F1412" s="146">
        <v>3</v>
      </c>
      <c r="G1412" s="142"/>
      <c r="H1412" s="129">
        <v>1.5</v>
      </c>
      <c r="I1412" s="147">
        <v>3.5</v>
      </c>
      <c r="J1412" s="147">
        <v>89</v>
      </c>
      <c r="K1412" s="129">
        <f t="shared" si="320"/>
        <v>96</v>
      </c>
      <c r="L1412" s="130">
        <f t="shared" si="321"/>
        <v>8</v>
      </c>
      <c r="M1412" s="129">
        <v>2</v>
      </c>
      <c r="N1412" s="147">
        <v>4</v>
      </c>
      <c r="O1412" s="142"/>
      <c r="P1412" s="130">
        <f t="shared" si="322"/>
        <v>8</v>
      </c>
      <c r="Q1412" s="131">
        <f t="shared" si="323"/>
        <v>16</v>
      </c>
    </row>
    <row r="1413" spans="1:17" ht="16.5">
      <c r="A1413" s="436"/>
      <c r="B1413" s="124" t="s">
        <v>268</v>
      </c>
      <c r="C1413" s="125"/>
      <c r="D1413" s="126" t="str">
        <f t="shared" si="319"/>
        <v>Pieza de 2inX6inX9_Pies</v>
      </c>
      <c r="E1413" s="127" t="s">
        <v>137</v>
      </c>
      <c r="F1413" s="128">
        <v>1</v>
      </c>
      <c r="G1413" s="124"/>
      <c r="H1413" s="129">
        <v>1.5</v>
      </c>
      <c r="I1413" s="129">
        <v>5.5</v>
      </c>
      <c r="J1413" s="129">
        <v>99.19</v>
      </c>
      <c r="K1413" s="129">
        <f t="shared" si="320"/>
        <v>108</v>
      </c>
      <c r="L1413" s="130">
        <f t="shared" si="321"/>
        <v>9</v>
      </c>
      <c r="M1413" s="129">
        <v>2</v>
      </c>
      <c r="N1413" s="129">
        <v>6</v>
      </c>
      <c r="O1413" s="124"/>
      <c r="P1413" s="130">
        <f t="shared" si="322"/>
        <v>9</v>
      </c>
      <c r="Q1413" s="131">
        <f t="shared" si="323"/>
        <v>9</v>
      </c>
    </row>
    <row r="1414" spans="1:17" ht="16.5">
      <c r="A1414" s="436"/>
      <c r="B1414" s="124" t="s">
        <v>598</v>
      </c>
      <c r="C1414" s="125"/>
      <c r="D1414" s="126" t="str">
        <f t="shared" si="319"/>
        <v>Pieza de 2inX4inX8_Pies</v>
      </c>
      <c r="E1414" s="127" t="s">
        <v>137</v>
      </c>
      <c r="F1414" s="128">
        <v>2</v>
      </c>
      <c r="G1414" s="124"/>
      <c r="H1414" s="129">
        <v>1.5</v>
      </c>
      <c r="I1414" s="129">
        <v>3.5</v>
      </c>
      <c r="J1414" s="129">
        <v>91.28</v>
      </c>
      <c r="K1414" s="129">
        <f t="shared" si="320"/>
        <v>96</v>
      </c>
      <c r="L1414" s="130">
        <f t="shared" si="321"/>
        <v>8</v>
      </c>
      <c r="M1414" s="129">
        <v>2</v>
      </c>
      <c r="N1414" s="129">
        <v>4</v>
      </c>
      <c r="O1414" s="124"/>
      <c r="P1414" s="130">
        <f t="shared" si="322"/>
        <v>8</v>
      </c>
      <c r="Q1414" s="131">
        <f t="shared" si="323"/>
        <v>10.666666666666666</v>
      </c>
    </row>
    <row r="1415" spans="1:17" ht="17.25" thickBot="1">
      <c r="A1415" s="437"/>
      <c r="B1415" s="133" t="s">
        <v>657</v>
      </c>
      <c r="C1415" s="134"/>
      <c r="D1415" s="135" t="str">
        <f t="shared" si="319"/>
        <v>Pieza de 2inX4inX3_Pies</v>
      </c>
      <c r="E1415" s="136" t="s">
        <v>137</v>
      </c>
      <c r="F1415" s="137">
        <v>4</v>
      </c>
      <c r="G1415" s="133"/>
      <c r="H1415" s="138">
        <v>1.5</v>
      </c>
      <c r="I1415" s="138">
        <v>3.5</v>
      </c>
      <c r="J1415" s="138">
        <v>30.44</v>
      </c>
      <c r="K1415" s="138">
        <f t="shared" si="320"/>
        <v>36</v>
      </c>
      <c r="L1415" s="139">
        <f t="shared" si="321"/>
        <v>3</v>
      </c>
      <c r="M1415" s="138">
        <v>2</v>
      </c>
      <c r="N1415" s="138">
        <v>4</v>
      </c>
      <c r="O1415" s="133"/>
      <c r="P1415" s="139">
        <f t="shared" si="322"/>
        <v>3</v>
      </c>
      <c r="Q1415" s="140">
        <f t="shared" si="323"/>
        <v>8</v>
      </c>
    </row>
    <row r="1416" spans="1:17" ht="16.5" thickBot="1">
      <c r="A1416" s="444" t="s">
        <v>376</v>
      </c>
      <c r="B1416" s="445"/>
      <c r="C1416" s="445"/>
      <c r="D1416" s="445"/>
      <c r="E1416" s="445"/>
      <c r="F1416" s="446"/>
      <c r="G1416" s="447"/>
      <c r="H1416" s="448"/>
      <c r="I1416" s="448"/>
      <c r="J1416" s="448"/>
      <c r="K1416" s="448"/>
      <c r="L1416" s="449"/>
      <c r="M1416" s="448"/>
      <c r="N1416" s="448"/>
      <c r="O1416" s="448"/>
      <c r="P1416" s="448"/>
      <c r="Q1416" s="115">
        <f>+SUM(Q1417:Q1425)</f>
        <v>333</v>
      </c>
    </row>
    <row r="1417" spans="1:17" ht="16.5">
      <c r="A1417" s="450">
        <v>1</v>
      </c>
      <c r="B1417" s="116" t="s">
        <v>377</v>
      </c>
      <c r="C1417" s="117"/>
      <c r="D1417" s="118" t="str">
        <f t="shared" ref="D1417:D1425" si="324">+IF(_xlfn.NUMBERVALUE(O1417)=0,CONCATENATE("Pieza de ",M1417,"inX",N1417,"inX",P1417,"_Pies"),CONCATENATE("Rollizo de ",O1417,"''ØX",P1417,"_Pies"))</f>
        <v>Pieza de 1inX6inX3_Pies</v>
      </c>
      <c r="E1417" s="119" t="s">
        <v>309</v>
      </c>
      <c r="F1417" s="120">
        <v>42</v>
      </c>
      <c r="G1417" s="116"/>
      <c r="H1417" s="121">
        <v>0.75</v>
      </c>
      <c r="I1417" s="121">
        <v>5.5</v>
      </c>
      <c r="J1417" s="121">
        <v>32</v>
      </c>
      <c r="K1417" s="121">
        <f t="shared" ref="K1417:K1425" si="325">+L1417*12</f>
        <v>36</v>
      </c>
      <c r="L1417" s="122">
        <f t="shared" ref="L1417:L1425" si="326">ROUNDUP(J1417/12,0)</f>
        <v>3</v>
      </c>
      <c r="M1417" s="121">
        <v>1</v>
      </c>
      <c r="N1417" s="121">
        <v>6</v>
      </c>
      <c r="O1417" s="116"/>
      <c r="P1417" s="122">
        <f t="shared" ref="P1417:P1425" si="327">+L1417</f>
        <v>3</v>
      </c>
      <c r="Q1417" s="123">
        <f t="shared" ref="Q1417:Q1425" si="328">F1417*M1417*N1417*P1417/12</f>
        <v>63</v>
      </c>
    </row>
    <row r="1418" spans="1:17" ht="17.25" thickBot="1">
      <c r="A1418" s="465"/>
      <c r="B1418" s="151" t="s">
        <v>662</v>
      </c>
      <c r="C1418" s="152"/>
      <c r="D1418" s="153" t="str">
        <f t="shared" si="324"/>
        <v>Pieza de 1inX3inX9_Pies</v>
      </c>
      <c r="E1418" s="154" t="s">
        <v>309</v>
      </c>
      <c r="F1418" s="155">
        <v>2</v>
      </c>
      <c r="G1418" s="151"/>
      <c r="H1418" s="156">
        <v>0.75</v>
      </c>
      <c r="I1418" s="156">
        <v>2.5</v>
      </c>
      <c r="J1418" s="156">
        <v>98.43</v>
      </c>
      <c r="K1418" s="156">
        <f t="shared" si="325"/>
        <v>108</v>
      </c>
      <c r="L1418" s="157">
        <f t="shared" si="326"/>
        <v>9</v>
      </c>
      <c r="M1418" s="156">
        <v>1</v>
      </c>
      <c r="N1418" s="156">
        <v>3</v>
      </c>
      <c r="O1418" s="151"/>
      <c r="P1418" s="157">
        <f t="shared" si="327"/>
        <v>9</v>
      </c>
      <c r="Q1418" s="158">
        <f t="shared" si="328"/>
        <v>4.5</v>
      </c>
    </row>
    <row r="1419" spans="1:17" ht="17.25" thickBot="1">
      <c r="A1419" s="183">
        <v>2</v>
      </c>
      <c r="B1419" s="116" t="s">
        <v>377</v>
      </c>
      <c r="C1419" s="117"/>
      <c r="D1419" s="118" t="str">
        <f t="shared" si="324"/>
        <v>Pieza de 1inX6inX3_Pies</v>
      </c>
      <c r="E1419" s="119" t="s">
        <v>309</v>
      </c>
      <c r="F1419" s="120">
        <v>42</v>
      </c>
      <c r="G1419" s="116"/>
      <c r="H1419" s="121">
        <v>0.75</v>
      </c>
      <c r="I1419" s="121">
        <v>5.5</v>
      </c>
      <c r="J1419" s="121">
        <v>28.85</v>
      </c>
      <c r="K1419" s="121">
        <f t="shared" si="325"/>
        <v>36</v>
      </c>
      <c r="L1419" s="122">
        <f t="shared" si="326"/>
        <v>3</v>
      </c>
      <c r="M1419" s="121">
        <v>1</v>
      </c>
      <c r="N1419" s="121">
        <v>6</v>
      </c>
      <c r="O1419" s="116"/>
      <c r="P1419" s="122">
        <f t="shared" si="327"/>
        <v>3</v>
      </c>
      <c r="Q1419" s="123">
        <f t="shared" si="328"/>
        <v>63</v>
      </c>
    </row>
    <row r="1420" spans="1:17" ht="16.5">
      <c r="A1420" s="435">
        <v>3</v>
      </c>
      <c r="B1420" s="116" t="s">
        <v>377</v>
      </c>
      <c r="C1420" s="117"/>
      <c r="D1420" s="118" t="str">
        <f t="shared" si="324"/>
        <v>Pieza de 1inX6inX3_Pies</v>
      </c>
      <c r="E1420" s="119" t="s">
        <v>309</v>
      </c>
      <c r="F1420" s="120">
        <v>42</v>
      </c>
      <c r="G1420" s="116"/>
      <c r="H1420" s="121">
        <v>0.75</v>
      </c>
      <c r="I1420" s="121">
        <v>5.5</v>
      </c>
      <c r="J1420" s="121">
        <v>32</v>
      </c>
      <c r="K1420" s="121">
        <f t="shared" si="325"/>
        <v>36</v>
      </c>
      <c r="L1420" s="122">
        <f t="shared" si="326"/>
        <v>3</v>
      </c>
      <c r="M1420" s="121">
        <v>1</v>
      </c>
      <c r="N1420" s="121">
        <v>6</v>
      </c>
      <c r="O1420" s="116"/>
      <c r="P1420" s="122">
        <f t="shared" si="327"/>
        <v>3</v>
      </c>
      <c r="Q1420" s="123">
        <f t="shared" si="328"/>
        <v>63</v>
      </c>
    </row>
    <row r="1421" spans="1:17" ht="17.25" thickBot="1">
      <c r="A1421" s="437"/>
      <c r="B1421" s="133" t="s">
        <v>662</v>
      </c>
      <c r="C1421" s="134"/>
      <c r="D1421" s="135" t="str">
        <f t="shared" si="324"/>
        <v>Pieza de 1inX3inX9_Pies</v>
      </c>
      <c r="E1421" s="136" t="s">
        <v>309</v>
      </c>
      <c r="F1421" s="137">
        <v>2</v>
      </c>
      <c r="G1421" s="133"/>
      <c r="H1421" s="138">
        <v>0.75</v>
      </c>
      <c r="I1421" s="138">
        <v>2.5</v>
      </c>
      <c r="J1421" s="138">
        <v>98.43</v>
      </c>
      <c r="K1421" s="138">
        <f t="shared" si="325"/>
        <v>108</v>
      </c>
      <c r="L1421" s="139">
        <f t="shared" si="326"/>
        <v>9</v>
      </c>
      <c r="M1421" s="138">
        <v>1</v>
      </c>
      <c r="N1421" s="138">
        <v>3</v>
      </c>
      <c r="O1421" s="133"/>
      <c r="P1421" s="139">
        <f t="shared" si="327"/>
        <v>9</v>
      </c>
      <c r="Q1421" s="140">
        <f t="shared" si="328"/>
        <v>4.5</v>
      </c>
    </row>
    <row r="1422" spans="1:17" ht="16.5">
      <c r="A1422" s="466" t="s">
        <v>33</v>
      </c>
      <c r="B1422" s="142" t="s">
        <v>377</v>
      </c>
      <c r="C1422" s="143"/>
      <c r="D1422" s="144" t="str">
        <f t="shared" si="324"/>
        <v>Pieza de 1inX6inX3_Pies</v>
      </c>
      <c r="E1422" s="145" t="s">
        <v>309</v>
      </c>
      <c r="F1422" s="146">
        <v>63</v>
      </c>
      <c r="G1422" s="142"/>
      <c r="H1422" s="147">
        <v>0.75</v>
      </c>
      <c r="I1422" s="147">
        <v>5.5</v>
      </c>
      <c r="J1422" s="147">
        <v>32</v>
      </c>
      <c r="K1422" s="147">
        <f t="shared" si="325"/>
        <v>36</v>
      </c>
      <c r="L1422" s="148">
        <f t="shared" si="326"/>
        <v>3</v>
      </c>
      <c r="M1422" s="147">
        <v>1</v>
      </c>
      <c r="N1422" s="147">
        <v>6</v>
      </c>
      <c r="O1422" s="142"/>
      <c r="P1422" s="148">
        <f t="shared" si="327"/>
        <v>3</v>
      </c>
      <c r="Q1422" s="150">
        <f t="shared" si="328"/>
        <v>94.5</v>
      </c>
    </row>
    <row r="1423" spans="1:17" ht="17.25" thickBot="1">
      <c r="A1423" s="436"/>
      <c r="B1423" s="151" t="s">
        <v>662</v>
      </c>
      <c r="C1423" s="152"/>
      <c r="D1423" s="153" t="str">
        <f t="shared" si="324"/>
        <v>Pieza de 1inX3inX9_Pies</v>
      </c>
      <c r="E1423" s="154" t="s">
        <v>309</v>
      </c>
      <c r="F1423" s="155">
        <v>2</v>
      </c>
      <c r="G1423" s="151"/>
      <c r="H1423" s="156">
        <v>0.75</v>
      </c>
      <c r="I1423" s="156">
        <v>2.5</v>
      </c>
      <c r="J1423" s="156">
        <v>98.43</v>
      </c>
      <c r="K1423" s="156">
        <f t="shared" si="325"/>
        <v>108</v>
      </c>
      <c r="L1423" s="157">
        <f t="shared" si="326"/>
        <v>9</v>
      </c>
      <c r="M1423" s="156">
        <v>1</v>
      </c>
      <c r="N1423" s="156">
        <v>3</v>
      </c>
      <c r="O1423" s="151"/>
      <c r="P1423" s="157">
        <f t="shared" si="327"/>
        <v>9</v>
      </c>
      <c r="Q1423" s="158">
        <f t="shared" si="328"/>
        <v>4.5</v>
      </c>
    </row>
    <row r="1424" spans="1:17" ht="16.5">
      <c r="A1424" s="450" t="s">
        <v>34</v>
      </c>
      <c r="B1424" s="116" t="s">
        <v>377</v>
      </c>
      <c r="C1424" s="117"/>
      <c r="D1424" s="118" t="str">
        <f t="shared" si="324"/>
        <v>Pieza de 1inX6inX3_Pies</v>
      </c>
      <c r="E1424" s="119" t="s">
        <v>309</v>
      </c>
      <c r="F1424" s="120">
        <v>21</v>
      </c>
      <c r="G1424" s="116"/>
      <c r="H1424" s="121">
        <v>0.75</v>
      </c>
      <c r="I1424" s="121">
        <v>5.5</v>
      </c>
      <c r="J1424" s="121">
        <v>32</v>
      </c>
      <c r="K1424" s="121">
        <f t="shared" si="325"/>
        <v>36</v>
      </c>
      <c r="L1424" s="122">
        <f t="shared" si="326"/>
        <v>3</v>
      </c>
      <c r="M1424" s="121">
        <v>1</v>
      </c>
      <c r="N1424" s="121">
        <v>6</v>
      </c>
      <c r="O1424" s="116"/>
      <c r="P1424" s="122">
        <f t="shared" si="327"/>
        <v>3</v>
      </c>
      <c r="Q1424" s="123">
        <f t="shared" si="328"/>
        <v>31.5</v>
      </c>
    </row>
    <row r="1425" spans="1:17" ht="17.25" thickBot="1">
      <c r="A1425" s="451"/>
      <c r="B1425" s="124" t="s">
        <v>662</v>
      </c>
      <c r="C1425" s="125"/>
      <c r="D1425" s="126" t="str">
        <f t="shared" si="324"/>
        <v>Pieza de 1inX3inX9_Pies</v>
      </c>
      <c r="E1425" s="127" t="s">
        <v>309</v>
      </c>
      <c r="F1425" s="128">
        <v>2</v>
      </c>
      <c r="G1425" s="124"/>
      <c r="H1425" s="129">
        <v>0.75</v>
      </c>
      <c r="I1425" s="129">
        <v>2.5</v>
      </c>
      <c r="J1425" s="129">
        <v>98.43</v>
      </c>
      <c r="K1425" s="129">
        <f t="shared" si="325"/>
        <v>108</v>
      </c>
      <c r="L1425" s="130">
        <f t="shared" si="326"/>
        <v>9</v>
      </c>
      <c r="M1425" s="129">
        <v>1</v>
      </c>
      <c r="N1425" s="129">
        <v>3</v>
      </c>
      <c r="O1425" s="124"/>
      <c r="P1425" s="130">
        <f t="shared" si="327"/>
        <v>9</v>
      </c>
      <c r="Q1425" s="131">
        <f t="shared" si="328"/>
        <v>4.5</v>
      </c>
    </row>
    <row r="1426" spans="1:17" ht="16.5" thickBot="1">
      <c r="A1426" s="438" t="s">
        <v>142</v>
      </c>
      <c r="B1426" s="439"/>
      <c r="C1426" s="439"/>
      <c r="D1426" s="439"/>
      <c r="E1426" s="439"/>
      <c r="F1426" s="440"/>
      <c r="G1426" s="441"/>
      <c r="H1426" s="442"/>
      <c r="I1426" s="442"/>
      <c r="J1426" s="442"/>
      <c r="K1426" s="442"/>
      <c r="L1426" s="443"/>
      <c r="M1426" s="441"/>
      <c r="N1426" s="442"/>
      <c r="O1426" s="442"/>
      <c r="P1426" s="443"/>
      <c r="Q1426" s="141">
        <f>+SUM(Q1427:Q1430)</f>
        <v>132.5625</v>
      </c>
    </row>
    <row r="1427" spans="1:17" ht="16.5">
      <c r="A1427" s="453"/>
      <c r="B1427" s="116" t="s">
        <v>373</v>
      </c>
      <c r="C1427" s="117"/>
      <c r="D1427" s="118" t="str">
        <f>+IF(_xlfn.NUMBERVALUE(O1427)=0,CONCATENATE("Pieza de ",M1427,"inX",N1427,"inX",P1427,"_Pies"),CONCATENATE("Rollizo de ",O1427,"''ØX",P1427,"_Pies"))</f>
        <v>Pieza de 2inX4inX6_Pies</v>
      </c>
      <c r="E1427" s="119" t="s">
        <v>137</v>
      </c>
      <c r="F1427" s="120">
        <v>4</v>
      </c>
      <c r="G1427" s="116"/>
      <c r="H1427" s="121">
        <v>1.5</v>
      </c>
      <c r="I1427" s="121">
        <v>3.5</v>
      </c>
      <c r="J1427" s="121">
        <v>61.22</v>
      </c>
      <c r="K1427" s="121">
        <f>+L1427*12</f>
        <v>72</v>
      </c>
      <c r="L1427" s="122">
        <f>ROUNDUP(J1427/12,0)</f>
        <v>6</v>
      </c>
      <c r="M1427" s="121">
        <v>2</v>
      </c>
      <c r="N1427" s="121">
        <v>4</v>
      </c>
      <c r="O1427" s="116"/>
      <c r="P1427" s="122">
        <f>+L1427</f>
        <v>6</v>
      </c>
      <c r="Q1427" s="123">
        <f>F1427*M1427*N1427*P1427/12</f>
        <v>16</v>
      </c>
    </row>
    <row r="1428" spans="1:17" ht="16.5">
      <c r="A1428" s="455"/>
      <c r="B1428" s="142" t="s">
        <v>307</v>
      </c>
      <c r="C1428" s="143"/>
      <c r="D1428" s="144" t="str">
        <f>+IF(_xlfn.NUMBERVALUE(O1428)=0,CONCATENATE("Pieza de ",M1428,"inX",N1428,"inX",P1428,"_Pies"),CONCATENATE("Rollizo de ",O1428,"''ØX",P1428,"_Pies"))</f>
        <v>Pieza de 2inX6inX10_Pies</v>
      </c>
      <c r="E1428" s="145" t="s">
        <v>137</v>
      </c>
      <c r="F1428" s="146">
        <v>9</v>
      </c>
      <c r="G1428" s="142"/>
      <c r="H1428" s="147">
        <v>1.5</v>
      </c>
      <c r="I1428" s="147">
        <v>5.5</v>
      </c>
      <c r="J1428" s="147">
        <v>117.67</v>
      </c>
      <c r="K1428" s="147">
        <f>+L1428*12</f>
        <v>120</v>
      </c>
      <c r="L1428" s="148">
        <f>ROUNDUP(J1428/12,0)</f>
        <v>10</v>
      </c>
      <c r="M1428" s="147">
        <v>2</v>
      </c>
      <c r="N1428" s="147">
        <v>6</v>
      </c>
      <c r="O1428" s="142"/>
      <c r="P1428" s="148">
        <f>+L1428</f>
        <v>10</v>
      </c>
      <c r="Q1428" s="150">
        <f>F1428*M1428*N1428*P1428/12</f>
        <v>90</v>
      </c>
    </row>
    <row r="1429" spans="1:17" ht="16.5">
      <c r="A1429" s="455"/>
      <c r="B1429" s="142" t="s">
        <v>374</v>
      </c>
      <c r="C1429" s="143"/>
      <c r="D1429" s="144" t="str">
        <f>+IF(_xlfn.NUMBERVALUE(O1429)=0,CONCATENATE("Pieza de ",M1429,"inX",N1429,"inX",P1429,"_Pies"),CONCATENATE("Rollizo de ",O1429,"''ØX",P1429,"_Pies"))</f>
        <v>Pieza de 1,5inX2,5inX7_Pies</v>
      </c>
      <c r="E1429" s="145" t="s">
        <v>137</v>
      </c>
      <c r="F1429" s="146">
        <v>5</v>
      </c>
      <c r="G1429" s="142"/>
      <c r="H1429" s="147">
        <v>1</v>
      </c>
      <c r="I1429" s="147">
        <v>2</v>
      </c>
      <c r="J1429" s="147">
        <v>83</v>
      </c>
      <c r="K1429" s="147">
        <f>+L1429*12</f>
        <v>84</v>
      </c>
      <c r="L1429" s="148">
        <f>ROUNDUP(J1429/12,0)</f>
        <v>7</v>
      </c>
      <c r="M1429" s="147">
        <v>1.5</v>
      </c>
      <c r="N1429" s="147">
        <v>2.5</v>
      </c>
      <c r="O1429" s="142"/>
      <c r="P1429" s="148">
        <f>+L1429</f>
        <v>7</v>
      </c>
      <c r="Q1429" s="150">
        <f>F1429*M1429*N1429*P1429/12</f>
        <v>10.9375</v>
      </c>
    </row>
    <row r="1430" spans="1:17" ht="17.25" thickBot="1">
      <c r="A1430" s="454"/>
      <c r="B1430" s="166" t="s">
        <v>375</v>
      </c>
      <c r="C1430" s="167"/>
      <c r="D1430" s="168" t="str">
        <f>+IF(_xlfn.NUMBERVALUE(O1430)=0,CONCATENATE("Pieza de ",M1430,"inX",N1430,"inX",P1430,"_Pies"),CONCATENATE("Rollizo de ",O1430,"''ØX",P1430,"_Pies"))</f>
        <v>Pieza de 1,5inX2,5inX10_Pies</v>
      </c>
      <c r="E1430" s="169" t="s">
        <v>137</v>
      </c>
      <c r="F1430" s="170">
        <v>5</v>
      </c>
      <c r="G1430" s="166"/>
      <c r="H1430" s="171">
        <v>1</v>
      </c>
      <c r="I1430" s="171">
        <v>2</v>
      </c>
      <c r="J1430" s="171">
        <v>111.28</v>
      </c>
      <c r="K1430" s="171">
        <f>+L1430*12</f>
        <v>120</v>
      </c>
      <c r="L1430" s="172">
        <f>ROUNDUP(J1430/12,0)</f>
        <v>10</v>
      </c>
      <c r="M1430" s="171">
        <v>1.5</v>
      </c>
      <c r="N1430" s="171">
        <v>2.5</v>
      </c>
      <c r="O1430" s="166"/>
      <c r="P1430" s="172">
        <f>+L1430</f>
        <v>10</v>
      </c>
      <c r="Q1430" s="173">
        <f>F1430*M1430*N1430*P1430/12</f>
        <v>15.625</v>
      </c>
    </row>
    <row r="1431" spans="1:17" ht="16.5" thickBot="1">
      <c r="A1431" s="438" t="s">
        <v>7</v>
      </c>
      <c r="B1431" s="439"/>
      <c r="C1431" s="439"/>
      <c r="D1431" s="439"/>
      <c r="E1431" s="439"/>
      <c r="F1431" s="440"/>
      <c r="G1431" s="441"/>
      <c r="H1431" s="442"/>
      <c r="I1431" s="442"/>
      <c r="J1431" s="442"/>
      <c r="K1431" s="442"/>
      <c r="L1431" s="443"/>
      <c r="M1431" s="441"/>
      <c r="N1431" s="442"/>
      <c r="O1431" s="442"/>
      <c r="P1431" s="443"/>
      <c r="Q1431" s="141">
        <f>+SUM(Q1432:Q1435)</f>
        <v>67</v>
      </c>
    </row>
    <row r="1432" spans="1:17" ht="16.5">
      <c r="A1432" s="453"/>
      <c r="B1432" s="116" t="s">
        <v>311</v>
      </c>
      <c r="C1432" s="117"/>
      <c r="D1432" s="118" t="str">
        <f>+IF(_xlfn.NUMBERVALUE(O1432)=0,CONCATENATE("Pieza de ",M1432,"inX",N1432,"inX",P1432,"_Pies"),CONCATENATE("Rollizo de ",O1432,"''ØX",P1432,"_Pies"))</f>
        <v>Pieza de 2inX6inX5_Pies</v>
      </c>
      <c r="E1432" s="119" t="s">
        <v>137</v>
      </c>
      <c r="F1432" s="120">
        <v>3</v>
      </c>
      <c r="G1432" s="116"/>
      <c r="H1432" s="121">
        <v>1.5</v>
      </c>
      <c r="I1432" s="121">
        <v>5.5</v>
      </c>
      <c r="J1432" s="121">
        <v>59.06</v>
      </c>
      <c r="K1432" s="121">
        <f>+L1432*12</f>
        <v>60</v>
      </c>
      <c r="L1432" s="122">
        <f>ROUNDUP(J1432/12,0)</f>
        <v>5</v>
      </c>
      <c r="M1432" s="121">
        <v>2</v>
      </c>
      <c r="N1432" s="121">
        <v>6</v>
      </c>
      <c r="O1432" s="116"/>
      <c r="P1432" s="122">
        <f>+L1432</f>
        <v>5</v>
      </c>
      <c r="Q1432" s="123">
        <f>F1432*M1432*N1432*P1432/12</f>
        <v>15</v>
      </c>
    </row>
    <row r="1433" spans="1:17" ht="16.5">
      <c r="A1433" s="455"/>
      <c r="B1433" s="124" t="s">
        <v>312</v>
      </c>
      <c r="C1433" s="125"/>
      <c r="D1433" s="126" t="str">
        <f>+IF(_xlfn.NUMBERVALUE(O1433)=0,CONCATENATE("Pieza de ",M1433,"inX",N1433,"inX",P1433,"_Pies"),CONCATENATE("Rollizo de ",O1433,"''ØX",P1433,"_Pies"))</f>
        <v>Pieza de 2inX6inX10_Pies</v>
      </c>
      <c r="E1433" s="127" t="s">
        <v>137</v>
      </c>
      <c r="F1433" s="128">
        <v>3</v>
      </c>
      <c r="G1433" s="124"/>
      <c r="H1433" s="129">
        <v>1.5</v>
      </c>
      <c r="I1433" s="129">
        <v>5.5</v>
      </c>
      <c r="J1433" s="129">
        <v>114.17</v>
      </c>
      <c r="K1433" s="129">
        <f>+L1433*12</f>
        <v>120</v>
      </c>
      <c r="L1433" s="130">
        <f>ROUNDUP(J1433/12,0)</f>
        <v>10</v>
      </c>
      <c r="M1433" s="129">
        <v>2</v>
      </c>
      <c r="N1433" s="129">
        <v>6</v>
      </c>
      <c r="O1433" s="124"/>
      <c r="P1433" s="130">
        <f>+L1433</f>
        <v>10</v>
      </c>
      <c r="Q1433" s="131">
        <f>F1433*M1433*N1433*P1433/12</f>
        <v>30</v>
      </c>
    </row>
    <row r="1434" spans="1:17" ht="16.5">
      <c r="A1434" s="455"/>
      <c r="B1434" s="124" t="s">
        <v>313</v>
      </c>
      <c r="C1434" s="125"/>
      <c r="D1434" s="126" t="str">
        <f>+IF(_xlfn.NUMBERVALUE(O1434)=0,CONCATENATE("Pieza de ",M1434,"inX",N1434,"inX",P1434,"_Pies"),CONCATENATE("Rollizo de ",O1434,"''ØX",P1434,"_Pies"))</f>
        <v>Pieza de 2inX6inX3_Pies</v>
      </c>
      <c r="E1434" s="127" t="s">
        <v>137</v>
      </c>
      <c r="F1434" s="128">
        <v>4</v>
      </c>
      <c r="G1434" s="124"/>
      <c r="H1434" s="129">
        <v>1.5</v>
      </c>
      <c r="I1434" s="129">
        <v>5.5</v>
      </c>
      <c r="J1434" s="129">
        <v>29.53</v>
      </c>
      <c r="K1434" s="129">
        <f>+L1434*12</f>
        <v>36</v>
      </c>
      <c r="L1434" s="130">
        <f>ROUNDUP(J1434/12,0)</f>
        <v>3</v>
      </c>
      <c r="M1434" s="129">
        <v>2</v>
      </c>
      <c r="N1434" s="129">
        <v>6</v>
      </c>
      <c r="O1434" s="124"/>
      <c r="P1434" s="130">
        <f>+L1434</f>
        <v>3</v>
      </c>
      <c r="Q1434" s="131">
        <f>F1434*M1434*N1434*P1434/12</f>
        <v>12</v>
      </c>
    </row>
    <row r="1435" spans="1:17" ht="17.25" thickBot="1">
      <c r="A1435" s="454"/>
      <c r="B1435" s="133" t="s">
        <v>314</v>
      </c>
      <c r="C1435" s="134"/>
      <c r="D1435" s="135" t="str">
        <f>+IF(_xlfn.NUMBERVALUE(O1435)=0,CONCATENATE("Pieza de ",M1435,"inX",N1435,"inX",P1435,"_Pies"),CONCATENATE("Rollizo de ",O1435,"''ØX",P1435,"_Pies"))</f>
        <v>Pieza de 2inX6inX5_Pies</v>
      </c>
      <c r="E1435" s="136" t="s">
        <v>137</v>
      </c>
      <c r="F1435" s="137">
        <v>2</v>
      </c>
      <c r="G1435" s="133"/>
      <c r="H1435" s="138">
        <v>1.5</v>
      </c>
      <c r="I1435" s="138">
        <v>5.5</v>
      </c>
      <c r="J1435" s="138">
        <v>57.1</v>
      </c>
      <c r="K1435" s="138">
        <f>+L1435*12</f>
        <v>60</v>
      </c>
      <c r="L1435" s="139">
        <f>ROUNDUP(J1435/12,0)</f>
        <v>5</v>
      </c>
      <c r="M1435" s="138">
        <v>2</v>
      </c>
      <c r="N1435" s="138">
        <v>6</v>
      </c>
      <c r="O1435" s="133"/>
      <c r="P1435" s="139">
        <f>+L1435</f>
        <v>5</v>
      </c>
      <c r="Q1435" s="140">
        <f>F1435*M1435*N1435*P1435/12</f>
        <v>10</v>
      </c>
    </row>
    <row r="1436" spans="1:17" ht="16.5" thickBot="1">
      <c r="A1436" s="419" t="s">
        <v>97</v>
      </c>
      <c r="B1436" s="420"/>
      <c r="C1436" s="420"/>
      <c r="D1436" s="420"/>
      <c r="E1436" s="420"/>
      <c r="F1436" s="421"/>
      <c r="G1436" s="422"/>
      <c r="H1436" s="423"/>
      <c r="I1436" s="423"/>
      <c r="J1436" s="423"/>
      <c r="K1436" s="423"/>
      <c r="L1436" s="424"/>
      <c r="M1436" s="423"/>
      <c r="N1436" s="423"/>
      <c r="O1436" s="423"/>
      <c r="P1436" s="423"/>
      <c r="Q1436" s="114">
        <f>+Q1437</f>
        <v>42.5</v>
      </c>
    </row>
    <row r="1437" spans="1:17" ht="16.5" thickBot="1">
      <c r="A1437" s="438" t="s">
        <v>142</v>
      </c>
      <c r="B1437" s="439"/>
      <c r="C1437" s="439"/>
      <c r="D1437" s="439"/>
      <c r="E1437" s="439"/>
      <c r="F1437" s="440"/>
      <c r="G1437" s="441"/>
      <c r="H1437" s="442"/>
      <c r="I1437" s="442"/>
      <c r="J1437" s="442"/>
      <c r="K1437" s="442"/>
      <c r="L1437" s="443"/>
      <c r="M1437" s="441"/>
      <c r="N1437" s="442"/>
      <c r="O1437" s="442"/>
      <c r="P1437" s="443"/>
      <c r="Q1437" s="141">
        <f>+SUM(Q1438:Q1439)</f>
        <v>42.5</v>
      </c>
    </row>
    <row r="1438" spans="1:17" ht="16.5">
      <c r="A1438" s="455"/>
      <c r="B1438" s="142" t="s">
        <v>374</v>
      </c>
      <c r="C1438" s="143"/>
      <c r="D1438" s="144" t="str">
        <f>+IF(_xlfn.NUMBERVALUE(O1438)=0,CONCATENATE("Pieza de ",M1438,"inX",N1438,"inX",P1438,"_Pies"),CONCATENATE("Rollizo de ",O1438,"''ØX",P1438,"_Pies"))</f>
        <v>Pieza de 1,5inX2,5inX8_Pies</v>
      </c>
      <c r="E1438" s="145" t="s">
        <v>137</v>
      </c>
      <c r="F1438" s="146">
        <v>8</v>
      </c>
      <c r="G1438" s="142"/>
      <c r="H1438" s="147">
        <v>1</v>
      </c>
      <c r="I1438" s="147">
        <v>2</v>
      </c>
      <c r="J1438" s="147">
        <v>87.73</v>
      </c>
      <c r="K1438" s="147">
        <f>+L1438*12</f>
        <v>96</v>
      </c>
      <c r="L1438" s="148">
        <f>ROUNDUP(J1438/12,0)</f>
        <v>8</v>
      </c>
      <c r="M1438" s="147">
        <v>1.5</v>
      </c>
      <c r="N1438" s="147">
        <v>2.5</v>
      </c>
      <c r="O1438" s="142"/>
      <c r="P1438" s="148">
        <f>+L1438</f>
        <v>8</v>
      </c>
      <c r="Q1438" s="150">
        <f>F1438*M1438*N1438*P1438/12</f>
        <v>20</v>
      </c>
    </row>
    <row r="1439" spans="1:17" ht="17.25" thickBot="1">
      <c r="A1439" s="454"/>
      <c r="B1439" s="166" t="s">
        <v>375</v>
      </c>
      <c r="C1439" s="167"/>
      <c r="D1439" s="168" t="str">
        <f>+IF(_xlfn.NUMBERVALUE(O1439)=0,CONCATENATE("Pieza de ",M1439,"inX",N1439,"inX",P1439,"_Pies"),CONCATENATE("Rollizo de ",O1439,"''ØX",P1439,"_Pies"))</f>
        <v>Pieza de 1,5inX2,5inX9_Pies</v>
      </c>
      <c r="E1439" s="169" t="s">
        <v>137</v>
      </c>
      <c r="F1439" s="170">
        <v>8</v>
      </c>
      <c r="G1439" s="166"/>
      <c r="H1439" s="171">
        <v>1</v>
      </c>
      <c r="I1439" s="171">
        <v>2</v>
      </c>
      <c r="J1439" s="171">
        <v>104.73</v>
      </c>
      <c r="K1439" s="171">
        <f>+L1439*12</f>
        <v>108</v>
      </c>
      <c r="L1439" s="172">
        <f>ROUNDUP(J1439/12,0)</f>
        <v>9</v>
      </c>
      <c r="M1439" s="171">
        <v>1.5</v>
      </c>
      <c r="N1439" s="171">
        <v>2.5</v>
      </c>
      <c r="O1439" s="166"/>
      <c r="P1439" s="172">
        <f>+L1439</f>
        <v>9</v>
      </c>
      <c r="Q1439" s="173">
        <f>F1439*M1439*N1439*P1439/12</f>
        <v>22.5</v>
      </c>
    </row>
    <row r="1440" spans="1:17" ht="16.5" thickBot="1">
      <c r="A1440" s="417" t="s">
        <v>663</v>
      </c>
      <c r="B1440" s="418"/>
      <c r="C1440" s="418"/>
      <c r="D1440" s="418"/>
      <c r="E1440" s="418"/>
      <c r="F1440" s="418"/>
      <c r="G1440" s="418"/>
      <c r="H1440" s="418"/>
      <c r="I1440" s="418"/>
      <c r="J1440" s="418"/>
      <c r="K1440" s="418"/>
      <c r="L1440" s="418"/>
      <c r="M1440" s="418"/>
      <c r="N1440" s="418"/>
      <c r="O1440" s="418"/>
      <c r="P1440" s="418"/>
      <c r="Q1440" s="113">
        <f>+Q1441+Q1536+Q1631+Q1739+Q1783</f>
        <v>5069.4791666666652</v>
      </c>
    </row>
    <row r="1441" spans="1:17" ht="16.5" thickBot="1">
      <c r="A1441" s="419" t="s">
        <v>119</v>
      </c>
      <c r="B1441" s="420"/>
      <c r="C1441" s="420"/>
      <c r="D1441" s="420"/>
      <c r="E1441" s="420"/>
      <c r="F1441" s="421"/>
      <c r="G1441" s="422"/>
      <c r="H1441" s="423"/>
      <c r="I1441" s="423"/>
      <c r="J1441" s="423"/>
      <c r="K1441" s="423"/>
      <c r="L1441" s="424"/>
      <c r="M1441" s="423"/>
      <c r="N1441" s="423"/>
      <c r="O1441" s="423"/>
      <c r="P1441" s="423"/>
      <c r="Q1441" s="114">
        <f>+Q1442+Q1501+Q1513+Q1515+Q1518+Q1523+Q1507</f>
        <v>1484.083333333333</v>
      </c>
    </row>
    <row r="1442" spans="1:17" ht="16.5" thickBot="1">
      <c r="A1442" s="444" t="s">
        <v>8</v>
      </c>
      <c r="B1442" s="445"/>
      <c r="C1442" s="445"/>
      <c r="D1442" s="445"/>
      <c r="E1442" s="445"/>
      <c r="F1442" s="446"/>
      <c r="G1442" s="447"/>
      <c r="H1442" s="448"/>
      <c r="I1442" s="448"/>
      <c r="J1442" s="448"/>
      <c r="K1442" s="448"/>
      <c r="L1442" s="449"/>
      <c r="M1442" s="448"/>
      <c r="N1442" s="448"/>
      <c r="O1442" s="448"/>
      <c r="P1442" s="448"/>
      <c r="Q1442" s="115">
        <f>+SUM(Q1443:Q1500)</f>
        <v>604.66666666666663</v>
      </c>
    </row>
    <row r="1443" spans="1:17" ht="16.5">
      <c r="A1443" s="450">
        <v>1</v>
      </c>
      <c r="B1443" s="116" t="s">
        <v>267</v>
      </c>
      <c r="C1443" s="117"/>
      <c r="D1443" s="118" t="str">
        <f t="shared" ref="D1443:D1500" si="329">+IF(_xlfn.NUMBERVALUE(O1443)=0,CONCATENATE("Pieza de ",M1443,"inX",N1443,"inX",P1443,"_Pies"),CONCATENATE("Rollizo de ",O1443,"''ØX",P1443,"_Pies"))</f>
        <v>Pieza de 2inX4inX13_Pies</v>
      </c>
      <c r="E1443" s="119" t="s">
        <v>137</v>
      </c>
      <c r="F1443" s="120">
        <v>1</v>
      </c>
      <c r="G1443" s="116"/>
      <c r="H1443" s="121">
        <v>1.5</v>
      </c>
      <c r="I1443" s="121">
        <v>3.5</v>
      </c>
      <c r="J1443" s="121">
        <v>153</v>
      </c>
      <c r="K1443" s="121">
        <f t="shared" ref="K1443:K1455" si="330">+L1443*12</f>
        <v>156</v>
      </c>
      <c r="L1443" s="122">
        <f t="shared" ref="L1443:L1455" si="331">ROUNDUP(J1443/12,0)</f>
        <v>13</v>
      </c>
      <c r="M1443" s="121">
        <v>2</v>
      </c>
      <c r="N1443" s="121">
        <v>4</v>
      </c>
      <c r="O1443" s="116"/>
      <c r="P1443" s="122">
        <f t="shared" ref="P1443:P1455" si="332">+L1443</f>
        <v>13</v>
      </c>
      <c r="Q1443" s="123">
        <f t="shared" ref="Q1443:Q1455" si="333">F1443*M1443*N1443*P1443/12</f>
        <v>8.6666666666666661</v>
      </c>
    </row>
    <row r="1444" spans="1:17" ht="16.5">
      <c r="A1444" s="451"/>
      <c r="B1444" s="124" t="s">
        <v>268</v>
      </c>
      <c r="C1444" s="125"/>
      <c r="D1444" s="126" t="str">
        <f t="shared" si="329"/>
        <v>Pieza de 2inX6inX14_Pies</v>
      </c>
      <c r="E1444" s="127" t="s">
        <v>137</v>
      </c>
      <c r="F1444" s="128">
        <v>2</v>
      </c>
      <c r="G1444" s="124"/>
      <c r="H1444" s="129">
        <v>1.5</v>
      </c>
      <c r="I1444" s="129">
        <v>5.5</v>
      </c>
      <c r="J1444" s="129">
        <v>166</v>
      </c>
      <c r="K1444" s="129">
        <f t="shared" si="330"/>
        <v>168</v>
      </c>
      <c r="L1444" s="130">
        <f t="shared" si="331"/>
        <v>14</v>
      </c>
      <c r="M1444" s="129">
        <v>2</v>
      </c>
      <c r="N1444" s="129">
        <v>6</v>
      </c>
      <c r="O1444" s="124"/>
      <c r="P1444" s="130">
        <f t="shared" si="332"/>
        <v>14</v>
      </c>
      <c r="Q1444" s="131">
        <f t="shared" si="333"/>
        <v>28</v>
      </c>
    </row>
    <row r="1445" spans="1:17" ht="16.5">
      <c r="A1445" s="451"/>
      <c r="B1445" s="124" t="s">
        <v>269</v>
      </c>
      <c r="C1445" s="125"/>
      <c r="D1445" s="126" t="str">
        <f t="shared" si="329"/>
        <v>Pieza de 2inX4inX8_Pies</v>
      </c>
      <c r="E1445" s="127" t="s">
        <v>137</v>
      </c>
      <c r="F1445" s="128">
        <v>3</v>
      </c>
      <c r="G1445" s="124"/>
      <c r="H1445" s="129">
        <v>1.5</v>
      </c>
      <c r="I1445" s="129">
        <v>3.5</v>
      </c>
      <c r="J1445" s="132">
        <v>91.27</v>
      </c>
      <c r="K1445" s="129">
        <f t="shared" si="330"/>
        <v>96</v>
      </c>
      <c r="L1445" s="130">
        <f t="shared" si="331"/>
        <v>8</v>
      </c>
      <c r="M1445" s="129">
        <v>2</v>
      </c>
      <c r="N1445" s="129">
        <v>4</v>
      </c>
      <c r="O1445" s="124"/>
      <c r="P1445" s="130">
        <f t="shared" si="332"/>
        <v>8</v>
      </c>
      <c r="Q1445" s="131">
        <f t="shared" si="333"/>
        <v>16</v>
      </c>
    </row>
    <row r="1446" spans="1:17" ht="16.5">
      <c r="A1446" s="451"/>
      <c r="B1446" s="124" t="s">
        <v>270</v>
      </c>
      <c r="C1446" s="125"/>
      <c r="D1446" s="126" t="str">
        <f t="shared" si="329"/>
        <v>Pieza de 2inX4inX1_Pies</v>
      </c>
      <c r="E1446" s="127" t="s">
        <v>137</v>
      </c>
      <c r="F1446" s="128">
        <v>4</v>
      </c>
      <c r="G1446" s="124"/>
      <c r="H1446" s="129">
        <v>1.5</v>
      </c>
      <c r="I1446" s="129">
        <v>3.5</v>
      </c>
      <c r="J1446" s="129">
        <v>10.15</v>
      </c>
      <c r="K1446" s="129">
        <f t="shared" si="330"/>
        <v>12</v>
      </c>
      <c r="L1446" s="130">
        <f t="shared" si="331"/>
        <v>1</v>
      </c>
      <c r="M1446" s="129">
        <v>2</v>
      </c>
      <c r="N1446" s="129">
        <v>4</v>
      </c>
      <c r="O1446" s="124"/>
      <c r="P1446" s="130">
        <f t="shared" si="332"/>
        <v>1</v>
      </c>
      <c r="Q1446" s="131">
        <f t="shared" si="333"/>
        <v>2.6666666666666665</v>
      </c>
    </row>
    <row r="1447" spans="1:17" ht="16.5">
      <c r="A1447" s="451"/>
      <c r="B1447" s="124" t="s">
        <v>271</v>
      </c>
      <c r="C1447" s="125"/>
      <c r="D1447" s="126" t="str">
        <f t="shared" si="329"/>
        <v>Pieza de 2inX4inX2_Pies</v>
      </c>
      <c r="E1447" s="127" t="s">
        <v>137</v>
      </c>
      <c r="F1447" s="128">
        <v>4</v>
      </c>
      <c r="G1447" s="124"/>
      <c r="H1447" s="129">
        <v>1.5</v>
      </c>
      <c r="I1447" s="129">
        <v>3.5</v>
      </c>
      <c r="J1447" s="129">
        <v>12.85</v>
      </c>
      <c r="K1447" s="129">
        <f t="shared" si="330"/>
        <v>24</v>
      </c>
      <c r="L1447" s="130">
        <f t="shared" si="331"/>
        <v>2</v>
      </c>
      <c r="M1447" s="129">
        <v>2</v>
      </c>
      <c r="N1447" s="129">
        <v>4</v>
      </c>
      <c r="O1447" s="124"/>
      <c r="P1447" s="130">
        <f t="shared" si="332"/>
        <v>2</v>
      </c>
      <c r="Q1447" s="131">
        <f t="shared" si="333"/>
        <v>5.333333333333333</v>
      </c>
    </row>
    <row r="1448" spans="1:17" ht="16.5">
      <c r="A1448" s="451"/>
      <c r="B1448" s="124" t="s">
        <v>272</v>
      </c>
      <c r="C1448" s="125"/>
      <c r="D1448" s="126" t="str">
        <f t="shared" si="329"/>
        <v>Pieza de 2inX4inX8_Pies</v>
      </c>
      <c r="E1448" s="127" t="s">
        <v>137</v>
      </c>
      <c r="F1448" s="128">
        <v>2</v>
      </c>
      <c r="G1448" s="124"/>
      <c r="H1448" s="129">
        <v>1.5</v>
      </c>
      <c r="I1448" s="129">
        <v>3.5</v>
      </c>
      <c r="J1448" s="129">
        <v>91.27</v>
      </c>
      <c r="K1448" s="129">
        <f t="shared" si="330"/>
        <v>96</v>
      </c>
      <c r="L1448" s="130">
        <f t="shared" si="331"/>
        <v>8</v>
      </c>
      <c r="M1448" s="129">
        <v>2</v>
      </c>
      <c r="N1448" s="129">
        <v>4</v>
      </c>
      <c r="O1448" s="124"/>
      <c r="P1448" s="130">
        <f t="shared" si="332"/>
        <v>8</v>
      </c>
      <c r="Q1448" s="131">
        <f t="shared" si="333"/>
        <v>10.666666666666666</v>
      </c>
    </row>
    <row r="1449" spans="1:17" ht="16.5">
      <c r="A1449" s="451"/>
      <c r="B1449" s="124" t="s">
        <v>273</v>
      </c>
      <c r="C1449" s="125"/>
      <c r="D1449" s="126" t="str">
        <f t="shared" si="329"/>
        <v>Pieza de 2inX4inX4_Pies</v>
      </c>
      <c r="E1449" s="127" t="s">
        <v>137</v>
      </c>
      <c r="F1449" s="128">
        <v>1</v>
      </c>
      <c r="G1449" s="124"/>
      <c r="H1449" s="129">
        <v>1.5</v>
      </c>
      <c r="I1449" s="129">
        <v>3.5</v>
      </c>
      <c r="J1449" s="129">
        <v>44.06</v>
      </c>
      <c r="K1449" s="129">
        <f t="shared" si="330"/>
        <v>48</v>
      </c>
      <c r="L1449" s="130">
        <f t="shared" si="331"/>
        <v>4</v>
      </c>
      <c r="M1449" s="129">
        <v>2</v>
      </c>
      <c r="N1449" s="129">
        <v>4</v>
      </c>
      <c r="O1449" s="124"/>
      <c r="P1449" s="130">
        <f t="shared" si="332"/>
        <v>4</v>
      </c>
      <c r="Q1449" s="131">
        <f t="shared" si="333"/>
        <v>2.6666666666666665</v>
      </c>
    </row>
    <row r="1450" spans="1:17" ht="16.5">
      <c r="A1450" s="451"/>
      <c r="B1450" s="124" t="s">
        <v>274</v>
      </c>
      <c r="C1450" s="125"/>
      <c r="D1450" s="126" t="str">
        <f t="shared" si="329"/>
        <v>Pieza de 2inX4inX2_Pies</v>
      </c>
      <c r="E1450" s="127" t="s">
        <v>137</v>
      </c>
      <c r="F1450" s="128">
        <v>4</v>
      </c>
      <c r="G1450" s="124"/>
      <c r="H1450" s="129">
        <v>1.5</v>
      </c>
      <c r="I1450" s="129">
        <v>3.5</v>
      </c>
      <c r="J1450" s="129">
        <v>14.41</v>
      </c>
      <c r="K1450" s="129">
        <f t="shared" si="330"/>
        <v>24</v>
      </c>
      <c r="L1450" s="130">
        <f t="shared" si="331"/>
        <v>2</v>
      </c>
      <c r="M1450" s="129">
        <v>2</v>
      </c>
      <c r="N1450" s="129">
        <v>4</v>
      </c>
      <c r="O1450" s="124"/>
      <c r="P1450" s="130">
        <f t="shared" si="332"/>
        <v>2</v>
      </c>
      <c r="Q1450" s="131">
        <f t="shared" si="333"/>
        <v>5.333333333333333</v>
      </c>
    </row>
    <row r="1451" spans="1:17" ht="16.5">
      <c r="A1451" s="451"/>
      <c r="B1451" s="124" t="s">
        <v>275</v>
      </c>
      <c r="C1451" s="125"/>
      <c r="D1451" s="126" t="str">
        <f t="shared" si="329"/>
        <v>Pieza de 2inX4inX3_Pies</v>
      </c>
      <c r="E1451" s="127" t="s">
        <v>137</v>
      </c>
      <c r="F1451" s="128">
        <v>2</v>
      </c>
      <c r="G1451" s="124"/>
      <c r="H1451" s="129">
        <v>1.5</v>
      </c>
      <c r="I1451" s="129">
        <v>3.5</v>
      </c>
      <c r="J1451" s="129">
        <v>30.43</v>
      </c>
      <c r="K1451" s="129">
        <f t="shared" si="330"/>
        <v>36</v>
      </c>
      <c r="L1451" s="130">
        <f t="shared" si="331"/>
        <v>3</v>
      </c>
      <c r="M1451" s="129">
        <v>2</v>
      </c>
      <c r="N1451" s="129">
        <v>4</v>
      </c>
      <c r="O1451" s="124"/>
      <c r="P1451" s="130">
        <f t="shared" si="332"/>
        <v>3</v>
      </c>
      <c r="Q1451" s="131">
        <f t="shared" si="333"/>
        <v>4</v>
      </c>
    </row>
    <row r="1452" spans="1:17" ht="16.5">
      <c r="A1452" s="451"/>
      <c r="B1452" s="124" t="s">
        <v>276</v>
      </c>
      <c r="C1452" s="125"/>
      <c r="D1452" s="126" t="str">
        <f t="shared" si="329"/>
        <v>Pieza de 2inX4inX8_Pies</v>
      </c>
      <c r="E1452" s="127" t="s">
        <v>137</v>
      </c>
      <c r="F1452" s="128">
        <v>3</v>
      </c>
      <c r="G1452" s="124"/>
      <c r="H1452" s="129">
        <v>1.5</v>
      </c>
      <c r="I1452" s="129">
        <v>3.5</v>
      </c>
      <c r="J1452" s="129">
        <v>91.25</v>
      </c>
      <c r="K1452" s="129">
        <f t="shared" si="330"/>
        <v>96</v>
      </c>
      <c r="L1452" s="130">
        <f t="shared" si="331"/>
        <v>8</v>
      </c>
      <c r="M1452" s="129">
        <v>2</v>
      </c>
      <c r="N1452" s="129">
        <v>4</v>
      </c>
      <c r="O1452" s="124"/>
      <c r="P1452" s="130">
        <f t="shared" si="332"/>
        <v>8</v>
      </c>
      <c r="Q1452" s="131">
        <f t="shared" si="333"/>
        <v>16</v>
      </c>
    </row>
    <row r="1453" spans="1:17" ht="16.5">
      <c r="A1453" s="451"/>
      <c r="B1453" s="124" t="s">
        <v>277</v>
      </c>
      <c r="C1453" s="125"/>
      <c r="D1453" s="126" t="str">
        <f t="shared" si="329"/>
        <v>Pieza de 2inX4inX2_Pies</v>
      </c>
      <c r="E1453" s="127" t="s">
        <v>137</v>
      </c>
      <c r="F1453" s="128">
        <v>8</v>
      </c>
      <c r="G1453" s="124"/>
      <c r="H1453" s="129">
        <v>1.5</v>
      </c>
      <c r="I1453" s="129">
        <v>3.5</v>
      </c>
      <c r="J1453" s="129">
        <v>12.85</v>
      </c>
      <c r="K1453" s="129">
        <f t="shared" si="330"/>
        <v>24</v>
      </c>
      <c r="L1453" s="130">
        <f t="shared" si="331"/>
        <v>2</v>
      </c>
      <c r="M1453" s="129">
        <v>2</v>
      </c>
      <c r="N1453" s="129">
        <v>4</v>
      </c>
      <c r="O1453" s="124"/>
      <c r="P1453" s="130">
        <f t="shared" si="332"/>
        <v>2</v>
      </c>
      <c r="Q1453" s="131">
        <f t="shared" si="333"/>
        <v>10.666666666666666</v>
      </c>
    </row>
    <row r="1454" spans="1:17" ht="16.5">
      <c r="A1454" s="451"/>
      <c r="B1454" s="124" t="s">
        <v>278</v>
      </c>
      <c r="C1454" s="125"/>
      <c r="D1454" s="126" t="str">
        <f t="shared" si="329"/>
        <v>Pieza de 2inX4inX8_Pies</v>
      </c>
      <c r="E1454" s="127" t="s">
        <v>137</v>
      </c>
      <c r="F1454" s="128">
        <v>2</v>
      </c>
      <c r="G1454" s="124"/>
      <c r="H1454" s="129">
        <v>1.5</v>
      </c>
      <c r="I1454" s="129">
        <v>3.5</v>
      </c>
      <c r="J1454" s="129">
        <v>91.27</v>
      </c>
      <c r="K1454" s="129">
        <f t="shared" si="330"/>
        <v>96</v>
      </c>
      <c r="L1454" s="130">
        <f t="shared" si="331"/>
        <v>8</v>
      </c>
      <c r="M1454" s="129">
        <v>2</v>
      </c>
      <c r="N1454" s="129">
        <v>4</v>
      </c>
      <c r="O1454" s="124"/>
      <c r="P1454" s="130">
        <f t="shared" si="332"/>
        <v>8</v>
      </c>
      <c r="Q1454" s="131">
        <f t="shared" si="333"/>
        <v>10.666666666666666</v>
      </c>
    </row>
    <row r="1455" spans="1:17" ht="16.5">
      <c r="A1455" s="451"/>
      <c r="B1455" s="124" t="s">
        <v>279</v>
      </c>
      <c r="C1455" s="125"/>
      <c r="D1455" s="126" t="str">
        <f t="shared" si="329"/>
        <v>Pieza de 2inX4inX4_Pies</v>
      </c>
      <c r="E1455" s="127" t="s">
        <v>137</v>
      </c>
      <c r="F1455" s="128">
        <v>1</v>
      </c>
      <c r="G1455" s="124"/>
      <c r="H1455" s="129">
        <v>1.5</v>
      </c>
      <c r="I1455" s="129">
        <v>3.5</v>
      </c>
      <c r="J1455" s="129">
        <v>44.06</v>
      </c>
      <c r="K1455" s="129">
        <f t="shared" si="330"/>
        <v>48</v>
      </c>
      <c r="L1455" s="130">
        <f t="shared" si="331"/>
        <v>4</v>
      </c>
      <c r="M1455" s="129">
        <v>2</v>
      </c>
      <c r="N1455" s="129">
        <v>4</v>
      </c>
      <c r="O1455" s="124"/>
      <c r="P1455" s="130">
        <f t="shared" si="332"/>
        <v>4</v>
      </c>
      <c r="Q1455" s="131">
        <f t="shared" si="333"/>
        <v>2.6666666666666665</v>
      </c>
    </row>
    <row r="1456" spans="1:17" ht="16.5">
      <c r="A1456" s="451"/>
      <c r="B1456" s="124" t="s">
        <v>280</v>
      </c>
      <c r="C1456" s="125"/>
      <c r="D1456" s="126" t="str">
        <f t="shared" si="329"/>
        <v>Pieza de 2inX4inX2_Pies</v>
      </c>
      <c r="E1456" s="127" t="s">
        <v>137</v>
      </c>
      <c r="F1456" s="128">
        <v>4</v>
      </c>
      <c r="G1456" s="124"/>
      <c r="H1456" s="129">
        <v>1.5</v>
      </c>
      <c r="I1456" s="129">
        <v>3.5</v>
      </c>
      <c r="J1456" s="129">
        <v>14.41</v>
      </c>
      <c r="K1456" s="129">
        <f>+L1456*12</f>
        <v>24</v>
      </c>
      <c r="L1456" s="130">
        <f>ROUNDUP(J1456/12,0)</f>
        <v>2</v>
      </c>
      <c r="M1456" s="129">
        <v>2</v>
      </c>
      <c r="N1456" s="129">
        <v>4</v>
      </c>
      <c r="O1456" s="124"/>
      <c r="P1456" s="130">
        <f>+L1456</f>
        <v>2</v>
      </c>
      <c r="Q1456" s="131">
        <f>F1456*M1456*N1456*P1456/12</f>
        <v>5.333333333333333</v>
      </c>
    </row>
    <row r="1457" spans="1:17" ht="16.5">
      <c r="A1457" s="451"/>
      <c r="B1457" s="124" t="s">
        <v>281</v>
      </c>
      <c r="C1457" s="125"/>
      <c r="D1457" s="126" t="str">
        <f t="shared" si="329"/>
        <v>Pieza de 2inX4inX3_Pies</v>
      </c>
      <c r="E1457" s="127" t="s">
        <v>137</v>
      </c>
      <c r="F1457" s="128">
        <v>2</v>
      </c>
      <c r="G1457" s="124"/>
      <c r="H1457" s="129">
        <v>1.5</v>
      </c>
      <c r="I1457" s="129">
        <v>3.5</v>
      </c>
      <c r="J1457" s="129">
        <v>30.43</v>
      </c>
      <c r="K1457" s="129">
        <f>+L1457*12</f>
        <v>36</v>
      </c>
      <c r="L1457" s="130">
        <f>ROUNDUP(J1457/12,0)</f>
        <v>3</v>
      </c>
      <c r="M1457" s="129">
        <v>2</v>
      </c>
      <c r="N1457" s="129">
        <v>4</v>
      </c>
      <c r="O1457" s="124"/>
      <c r="P1457" s="130">
        <f>+L1457</f>
        <v>3</v>
      </c>
      <c r="Q1457" s="131">
        <f>F1457*M1457*N1457*P1457/12</f>
        <v>4</v>
      </c>
    </row>
    <row r="1458" spans="1:17" ht="16.5">
      <c r="A1458" s="451"/>
      <c r="B1458" s="124" t="s">
        <v>282</v>
      </c>
      <c r="C1458" s="125"/>
      <c r="D1458" s="126" t="str">
        <f t="shared" si="329"/>
        <v>Pieza de 2inX4inX8_Pies</v>
      </c>
      <c r="E1458" s="127" t="s">
        <v>137</v>
      </c>
      <c r="F1458" s="128">
        <v>3</v>
      </c>
      <c r="G1458" s="124"/>
      <c r="H1458" s="129">
        <v>1.5</v>
      </c>
      <c r="I1458" s="129">
        <v>3.5</v>
      </c>
      <c r="J1458" s="129">
        <v>91.25</v>
      </c>
      <c r="K1458" s="129">
        <f t="shared" ref="K1458:K1500" si="334">+L1458*12</f>
        <v>96</v>
      </c>
      <c r="L1458" s="130">
        <f t="shared" ref="L1458:L1500" si="335">ROUNDUP(J1458/12,0)</f>
        <v>8</v>
      </c>
      <c r="M1458" s="129">
        <v>2</v>
      </c>
      <c r="N1458" s="129">
        <v>4</v>
      </c>
      <c r="O1458" s="124"/>
      <c r="P1458" s="130">
        <f t="shared" ref="P1458:P1500" si="336">+L1458</f>
        <v>8</v>
      </c>
      <c r="Q1458" s="131">
        <f t="shared" ref="Q1458:Q1500" si="337">F1458*M1458*N1458*P1458/12</f>
        <v>16</v>
      </c>
    </row>
    <row r="1459" spans="1:17" ht="16.5">
      <c r="A1459" s="451"/>
      <c r="B1459" s="124" t="s">
        <v>283</v>
      </c>
      <c r="C1459" s="125"/>
      <c r="D1459" s="126" t="str">
        <f t="shared" si="329"/>
        <v>Pieza de 2inX4inX1_Pies</v>
      </c>
      <c r="E1459" s="127" t="s">
        <v>137</v>
      </c>
      <c r="F1459" s="128">
        <v>4</v>
      </c>
      <c r="G1459" s="124"/>
      <c r="H1459" s="129">
        <v>1.5</v>
      </c>
      <c r="I1459" s="129">
        <v>3.5</v>
      </c>
      <c r="J1459" s="129">
        <v>10.14</v>
      </c>
      <c r="K1459" s="129">
        <f t="shared" si="334"/>
        <v>12</v>
      </c>
      <c r="L1459" s="130">
        <f t="shared" si="335"/>
        <v>1</v>
      </c>
      <c r="M1459" s="129">
        <v>2</v>
      </c>
      <c r="N1459" s="129">
        <v>4</v>
      </c>
      <c r="O1459" s="124"/>
      <c r="P1459" s="130">
        <f t="shared" si="336"/>
        <v>1</v>
      </c>
      <c r="Q1459" s="131">
        <f t="shared" si="337"/>
        <v>2.6666666666666665</v>
      </c>
    </row>
    <row r="1460" spans="1:17" ht="17.25" thickBot="1">
      <c r="A1460" s="452"/>
      <c r="B1460" s="133" t="s">
        <v>284</v>
      </c>
      <c r="C1460" s="134"/>
      <c r="D1460" s="135" t="str">
        <f t="shared" si="329"/>
        <v>Pieza de 2inX4inX2_Pies</v>
      </c>
      <c r="E1460" s="136" t="s">
        <v>137</v>
      </c>
      <c r="F1460" s="137">
        <v>4</v>
      </c>
      <c r="G1460" s="133"/>
      <c r="H1460" s="138">
        <v>1.5</v>
      </c>
      <c r="I1460" s="138">
        <v>3.5</v>
      </c>
      <c r="J1460" s="138">
        <v>12.85</v>
      </c>
      <c r="K1460" s="138">
        <f t="shared" si="334"/>
        <v>24</v>
      </c>
      <c r="L1460" s="139">
        <f t="shared" si="335"/>
        <v>2</v>
      </c>
      <c r="M1460" s="138">
        <v>2</v>
      </c>
      <c r="N1460" s="138">
        <v>4</v>
      </c>
      <c r="O1460" s="133"/>
      <c r="P1460" s="139">
        <f t="shared" si="336"/>
        <v>2</v>
      </c>
      <c r="Q1460" s="140">
        <f t="shared" si="337"/>
        <v>5.333333333333333</v>
      </c>
    </row>
    <row r="1461" spans="1:17" ht="16.5">
      <c r="A1461" s="435">
        <v>2</v>
      </c>
      <c r="B1461" s="116" t="s">
        <v>267</v>
      </c>
      <c r="C1461" s="117"/>
      <c r="D1461" s="118" t="str">
        <f t="shared" si="329"/>
        <v>Pieza de 2inX4inX13_Pies</v>
      </c>
      <c r="E1461" s="119" t="s">
        <v>137</v>
      </c>
      <c r="F1461" s="120">
        <v>1</v>
      </c>
      <c r="G1461" s="116"/>
      <c r="H1461" s="121">
        <v>1.5</v>
      </c>
      <c r="I1461" s="121">
        <v>3.5</v>
      </c>
      <c r="J1461" s="121">
        <v>153</v>
      </c>
      <c r="K1461" s="121">
        <f t="shared" si="334"/>
        <v>156</v>
      </c>
      <c r="L1461" s="122">
        <f t="shared" si="335"/>
        <v>13</v>
      </c>
      <c r="M1461" s="121">
        <v>2</v>
      </c>
      <c r="N1461" s="121">
        <v>4</v>
      </c>
      <c r="O1461" s="116"/>
      <c r="P1461" s="122">
        <f t="shared" si="336"/>
        <v>13</v>
      </c>
      <c r="Q1461" s="123">
        <f t="shared" si="337"/>
        <v>8.6666666666666661</v>
      </c>
    </row>
    <row r="1462" spans="1:17" ht="16.5">
      <c r="A1462" s="436"/>
      <c r="B1462" s="124" t="s">
        <v>268</v>
      </c>
      <c r="C1462" s="125"/>
      <c r="D1462" s="126" t="str">
        <f t="shared" si="329"/>
        <v>Pieza de 2inX6inX14_Pies</v>
      </c>
      <c r="E1462" s="127" t="s">
        <v>137</v>
      </c>
      <c r="F1462" s="128">
        <v>2</v>
      </c>
      <c r="G1462" s="124"/>
      <c r="H1462" s="129">
        <v>1.5</v>
      </c>
      <c r="I1462" s="129">
        <v>5.5</v>
      </c>
      <c r="J1462" s="129">
        <v>159.1</v>
      </c>
      <c r="K1462" s="129">
        <f t="shared" si="334"/>
        <v>168</v>
      </c>
      <c r="L1462" s="130">
        <f t="shared" si="335"/>
        <v>14</v>
      </c>
      <c r="M1462" s="129">
        <v>2</v>
      </c>
      <c r="N1462" s="129">
        <v>6</v>
      </c>
      <c r="O1462" s="124"/>
      <c r="P1462" s="130">
        <f t="shared" si="336"/>
        <v>14</v>
      </c>
      <c r="Q1462" s="131">
        <f t="shared" si="337"/>
        <v>28</v>
      </c>
    </row>
    <row r="1463" spans="1:17" ht="16.5">
      <c r="A1463" s="436"/>
      <c r="B1463" s="124" t="s">
        <v>269</v>
      </c>
      <c r="C1463" s="125"/>
      <c r="D1463" s="126" t="str">
        <f t="shared" si="329"/>
        <v>Pieza de 2inX4inX8_Pies</v>
      </c>
      <c r="E1463" s="127" t="s">
        <v>137</v>
      </c>
      <c r="F1463" s="128">
        <v>8</v>
      </c>
      <c r="G1463" s="124"/>
      <c r="H1463" s="129">
        <v>1.5</v>
      </c>
      <c r="I1463" s="129">
        <v>3.5</v>
      </c>
      <c r="J1463" s="132">
        <v>91.28</v>
      </c>
      <c r="K1463" s="129">
        <f t="shared" si="334"/>
        <v>96</v>
      </c>
      <c r="L1463" s="130">
        <f t="shared" si="335"/>
        <v>8</v>
      </c>
      <c r="M1463" s="129">
        <v>2</v>
      </c>
      <c r="N1463" s="129">
        <v>4</v>
      </c>
      <c r="O1463" s="124"/>
      <c r="P1463" s="130">
        <f t="shared" si="336"/>
        <v>8</v>
      </c>
      <c r="Q1463" s="131">
        <f t="shared" si="337"/>
        <v>42.666666666666664</v>
      </c>
    </row>
    <row r="1464" spans="1:17" ht="16.5">
      <c r="A1464" s="436"/>
      <c r="B1464" s="124" t="s">
        <v>270</v>
      </c>
      <c r="C1464" s="125"/>
      <c r="D1464" s="126" t="str">
        <f t="shared" si="329"/>
        <v>Pieza de 2inX4inX1_Pies</v>
      </c>
      <c r="E1464" s="127" t="s">
        <v>137</v>
      </c>
      <c r="F1464" s="128">
        <v>4</v>
      </c>
      <c r="G1464" s="124"/>
      <c r="H1464" s="129">
        <v>1.5</v>
      </c>
      <c r="I1464" s="129">
        <v>3.5</v>
      </c>
      <c r="J1464" s="129">
        <v>10.14</v>
      </c>
      <c r="K1464" s="129">
        <f t="shared" si="334"/>
        <v>12</v>
      </c>
      <c r="L1464" s="130">
        <f t="shared" si="335"/>
        <v>1</v>
      </c>
      <c r="M1464" s="129">
        <v>2</v>
      </c>
      <c r="N1464" s="129">
        <v>4</v>
      </c>
      <c r="O1464" s="124"/>
      <c r="P1464" s="130">
        <f t="shared" si="336"/>
        <v>1</v>
      </c>
      <c r="Q1464" s="131">
        <f t="shared" si="337"/>
        <v>2.6666666666666665</v>
      </c>
    </row>
    <row r="1465" spans="1:17" ht="16.5">
      <c r="A1465" s="436"/>
      <c r="B1465" s="124" t="s">
        <v>271</v>
      </c>
      <c r="C1465" s="125"/>
      <c r="D1465" s="126" t="str">
        <f t="shared" si="329"/>
        <v>Pieza de 2inX4inX2_Pies</v>
      </c>
      <c r="E1465" s="127" t="s">
        <v>137</v>
      </c>
      <c r="F1465" s="128">
        <v>16</v>
      </c>
      <c r="G1465" s="124"/>
      <c r="H1465" s="129">
        <v>1.5</v>
      </c>
      <c r="I1465" s="129">
        <v>3.5</v>
      </c>
      <c r="J1465" s="129">
        <v>14.43</v>
      </c>
      <c r="K1465" s="129">
        <f t="shared" si="334"/>
        <v>24</v>
      </c>
      <c r="L1465" s="130">
        <f t="shared" si="335"/>
        <v>2</v>
      </c>
      <c r="M1465" s="129">
        <v>2</v>
      </c>
      <c r="N1465" s="129">
        <v>4</v>
      </c>
      <c r="O1465" s="124"/>
      <c r="P1465" s="130">
        <f t="shared" si="336"/>
        <v>2</v>
      </c>
      <c r="Q1465" s="131">
        <f t="shared" si="337"/>
        <v>21.333333333333332</v>
      </c>
    </row>
    <row r="1466" spans="1:17" ht="16.5">
      <c r="A1466" s="436"/>
      <c r="B1466" s="124" t="s">
        <v>285</v>
      </c>
      <c r="C1466" s="125"/>
      <c r="D1466" s="126" t="str">
        <f t="shared" si="329"/>
        <v>Pieza de 2inX4inX2_Pies</v>
      </c>
      <c r="E1466" s="127" t="s">
        <v>137</v>
      </c>
      <c r="F1466" s="128">
        <v>4</v>
      </c>
      <c r="G1466" s="124"/>
      <c r="H1466" s="129">
        <v>1.5</v>
      </c>
      <c r="I1466" s="129">
        <v>3.5</v>
      </c>
      <c r="J1466" s="129">
        <v>12.85</v>
      </c>
      <c r="K1466" s="129">
        <f t="shared" si="334"/>
        <v>24</v>
      </c>
      <c r="L1466" s="130">
        <f t="shared" si="335"/>
        <v>2</v>
      </c>
      <c r="M1466" s="129">
        <v>2</v>
      </c>
      <c r="N1466" s="129">
        <v>4</v>
      </c>
      <c r="O1466" s="124"/>
      <c r="P1466" s="130">
        <f t="shared" si="336"/>
        <v>2</v>
      </c>
      <c r="Q1466" s="131">
        <f t="shared" si="337"/>
        <v>5.333333333333333</v>
      </c>
    </row>
    <row r="1467" spans="1:17" ht="16.5">
      <c r="A1467" s="436"/>
      <c r="B1467" s="124" t="s">
        <v>286</v>
      </c>
      <c r="C1467" s="125"/>
      <c r="D1467" s="126" t="str">
        <f t="shared" si="329"/>
        <v>Pieza de 2inX4inX8_Pies</v>
      </c>
      <c r="E1467" s="127" t="s">
        <v>137</v>
      </c>
      <c r="F1467" s="128">
        <v>4</v>
      </c>
      <c r="G1467" s="124"/>
      <c r="H1467" s="129">
        <v>1.5</v>
      </c>
      <c r="I1467" s="129">
        <v>3.5</v>
      </c>
      <c r="J1467" s="129">
        <v>91.28</v>
      </c>
      <c r="K1467" s="129">
        <f t="shared" si="334"/>
        <v>96</v>
      </c>
      <c r="L1467" s="130">
        <f t="shared" si="335"/>
        <v>8</v>
      </c>
      <c r="M1467" s="129">
        <v>2</v>
      </c>
      <c r="N1467" s="129">
        <v>4</v>
      </c>
      <c r="O1467" s="124"/>
      <c r="P1467" s="130">
        <f t="shared" si="336"/>
        <v>8</v>
      </c>
      <c r="Q1467" s="131">
        <f t="shared" si="337"/>
        <v>21.333333333333332</v>
      </c>
    </row>
    <row r="1468" spans="1:17" ht="16.5">
      <c r="A1468" s="436"/>
      <c r="B1468" s="124" t="s">
        <v>274</v>
      </c>
      <c r="C1468" s="125"/>
      <c r="D1468" s="126" t="str">
        <f t="shared" si="329"/>
        <v>Pieza de 2inX4inX2_Pies</v>
      </c>
      <c r="E1468" s="127" t="s">
        <v>137</v>
      </c>
      <c r="F1468" s="128">
        <v>4</v>
      </c>
      <c r="G1468" s="124"/>
      <c r="H1468" s="129">
        <v>1.5</v>
      </c>
      <c r="I1468" s="129">
        <v>3.5</v>
      </c>
      <c r="J1468" s="129">
        <v>12.85</v>
      </c>
      <c r="K1468" s="129">
        <f t="shared" si="334"/>
        <v>24</v>
      </c>
      <c r="L1468" s="130">
        <f t="shared" si="335"/>
        <v>2</v>
      </c>
      <c r="M1468" s="129">
        <v>2</v>
      </c>
      <c r="N1468" s="129">
        <v>4</v>
      </c>
      <c r="O1468" s="124"/>
      <c r="P1468" s="130">
        <f t="shared" si="336"/>
        <v>2</v>
      </c>
      <c r="Q1468" s="131">
        <f t="shared" si="337"/>
        <v>5.333333333333333</v>
      </c>
    </row>
    <row r="1469" spans="1:17" ht="16.5">
      <c r="A1469" s="436"/>
      <c r="B1469" s="124" t="s">
        <v>275</v>
      </c>
      <c r="C1469" s="125"/>
      <c r="D1469" s="126" t="str">
        <f t="shared" si="329"/>
        <v>Pieza de 2inX4inX1_Pies</v>
      </c>
      <c r="E1469" s="127" t="s">
        <v>137</v>
      </c>
      <c r="F1469" s="128">
        <v>4</v>
      </c>
      <c r="G1469" s="124"/>
      <c r="H1469" s="129">
        <v>1.5</v>
      </c>
      <c r="I1469" s="129">
        <v>3.5</v>
      </c>
      <c r="J1469" s="129">
        <v>10.14</v>
      </c>
      <c r="K1469" s="129">
        <f t="shared" si="334"/>
        <v>12</v>
      </c>
      <c r="L1469" s="130">
        <f t="shared" si="335"/>
        <v>1</v>
      </c>
      <c r="M1469" s="129">
        <v>2</v>
      </c>
      <c r="N1469" s="129">
        <v>4</v>
      </c>
      <c r="O1469" s="124"/>
      <c r="P1469" s="130">
        <f t="shared" si="336"/>
        <v>1</v>
      </c>
      <c r="Q1469" s="131">
        <f t="shared" si="337"/>
        <v>2.6666666666666665</v>
      </c>
    </row>
    <row r="1470" spans="1:17" ht="16.5">
      <c r="A1470" s="436"/>
      <c r="B1470" s="124" t="s">
        <v>287</v>
      </c>
      <c r="C1470" s="125"/>
      <c r="D1470" s="126" t="str">
        <f t="shared" si="329"/>
        <v>Pieza de 2inX4inX13_Pies</v>
      </c>
      <c r="E1470" s="127" t="s">
        <v>137</v>
      </c>
      <c r="F1470" s="128">
        <v>1</v>
      </c>
      <c r="G1470" s="124"/>
      <c r="H1470" s="129">
        <v>1.5</v>
      </c>
      <c r="I1470" s="129">
        <v>3.5</v>
      </c>
      <c r="J1470" s="129">
        <v>153</v>
      </c>
      <c r="K1470" s="129">
        <f t="shared" si="334"/>
        <v>156</v>
      </c>
      <c r="L1470" s="130">
        <f t="shared" si="335"/>
        <v>13</v>
      </c>
      <c r="M1470" s="129">
        <v>2</v>
      </c>
      <c r="N1470" s="129">
        <v>4</v>
      </c>
      <c r="O1470" s="124"/>
      <c r="P1470" s="130">
        <f t="shared" si="336"/>
        <v>13</v>
      </c>
      <c r="Q1470" s="131">
        <f t="shared" si="337"/>
        <v>8.6666666666666661</v>
      </c>
    </row>
    <row r="1471" spans="1:17" ht="17.25" thickBot="1">
      <c r="A1471" s="437"/>
      <c r="B1471" s="133" t="s">
        <v>288</v>
      </c>
      <c r="C1471" s="134"/>
      <c r="D1471" s="135" t="str">
        <f t="shared" si="329"/>
        <v>Pieza de 2inX4inX2_Pies</v>
      </c>
      <c r="E1471" s="136" t="s">
        <v>137</v>
      </c>
      <c r="F1471" s="137">
        <v>8</v>
      </c>
      <c r="G1471" s="133"/>
      <c r="H1471" s="138">
        <v>1.5</v>
      </c>
      <c r="I1471" s="138">
        <v>3.5</v>
      </c>
      <c r="J1471" s="138">
        <v>17.100000000000001</v>
      </c>
      <c r="K1471" s="138">
        <f t="shared" si="334"/>
        <v>24</v>
      </c>
      <c r="L1471" s="139">
        <f t="shared" si="335"/>
        <v>2</v>
      </c>
      <c r="M1471" s="138">
        <v>2</v>
      </c>
      <c r="N1471" s="138">
        <v>4</v>
      </c>
      <c r="O1471" s="133"/>
      <c r="P1471" s="139">
        <f t="shared" si="336"/>
        <v>2</v>
      </c>
      <c r="Q1471" s="140">
        <f t="shared" si="337"/>
        <v>10.666666666666666</v>
      </c>
    </row>
    <row r="1472" spans="1:17" ht="16.5">
      <c r="A1472" s="435" t="s">
        <v>33</v>
      </c>
      <c r="B1472" s="116" t="s">
        <v>267</v>
      </c>
      <c r="C1472" s="117"/>
      <c r="D1472" s="118" t="str">
        <f t="shared" si="329"/>
        <v>Pieza de 2inX4inX11_Pies</v>
      </c>
      <c r="E1472" s="119" t="s">
        <v>137</v>
      </c>
      <c r="F1472" s="120">
        <v>1</v>
      </c>
      <c r="G1472" s="116"/>
      <c r="H1472" s="121">
        <v>1.5</v>
      </c>
      <c r="I1472" s="121">
        <v>3.5</v>
      </c>
      <c r="J1472" s="121">
        <v>121.7</v>
      </c>
      <c r="K1472" s="121">
        <f t="shared" si="334"/>
        <v>132</v>
      </c>
      <c r="L1472" s="122">
        <f t="shared" si="335"/>
        <v>11</v>
      </c>
      <c r="M1472" s="121">
        <v>2</v>
      </c>
      <c r="N1472" s="121">
        <v>4</v>
      </c>
      <c r="O1472" s="116"/>
      <c r="P1472" s="122">
        <f t="shared" si="336"/>
        <v>11</v>
      </c>
      <c r="Q1472" s="123">
        <f t="shared" si="337"/>
        <v>7.333333333333333</v>
      </c>
    </row>
    <row r="1473" spans="1:17" ht="16.5">
      <c r="A1473" s="436"/>
      <c r="B1473" s="124" t="s">
        <v>268</v>
      </c>
      <c r="C1473" s="125"/>
      <c r="D1473" s="126" t="str">
        <f t="shared" si="329"/>
        <v>Pieza de 2inX6inX12_Pies</v>
      </c>
      <c r="E1473" s="127" t="s">
        <v>137</v>
      </c>
      <c r="F1473" s="128">
        <v>2</v>
      </c>
      <c r="G1473" s="124"/>
      <c r="H1473" s="129">
        <v>1.5</v>
      </c>
      <c r="I1473" s="129">
        <v>5.5</v>
      </c>
      <c r="J1473" s="129">
        <v>134</v>
      </c>
      <c r="K1473" s="129">
        <f t="shared" si="334"/>
        <v>144</v>
      </c>
      <c r="L1473" s="130">
        <f t="shared" si="335"/>
        <v>12</v>
      </c>
      <c r="M1473" s="129">
        <v>2</v>
      </c>
      <c r="N1473" s="129">
        <v>6</v>
      </c>
      <c r="O1473" s="124"/>
      <c r="P1473" s="130">
        <f t="shared" si="336"/>
        <v>12</v>
      </c>
      <c r="Q1473" s="131">
        <f t="shared" si="337"/>
        <v>24</v>
      </c>
    </row>
    <row r="1474" spans="1:17" ht="16.5">
      <c r="A1474" s="436"/>
      <c r="B1474" s="124" t="s">
        <v>289</v>
      </c>
      <c r="C1474" s="125"/>
      <c r="D1474" s="126" t="str">
        <f t="shared" si="329"/>
        <v>Pieza de 2inX4inX8_Pies</v>
      </c>
      <c r="E1474" s="127" t="s">
        <v>137</v>
      </c>
      <c r="F1474" s="128">
        <v>4</v>
      </c>
      <c r="G1474" s="124"/>
      <c r="H1474" s="129">
        <v>1.5</v>
      </c>
      <c r="I1474" s="129">
        <v>3.5</v>
      </c>
      <c r="J1474" s="129">
        <v>96</v>
      </c>
      <c r="K1474" s="129">
        <f t="shared" si="334"/>
        <v>96</v>
      </c>
      <c r="L1474" s="130">
        <f t="shared" si="335"/>
        <v>8</v>
      </c>
      <c r="M1474" s="129">
        <v>2</v>
      </c>
      <c r="N1474" s="129">
        <v>4</v>
      </c>
      <c r="O1474" s="124"/>
      <c r="P1474" s="130">
        <f t="shared" si="336"/>
        <v>8</v>
      </c>
      <c r="Q1474" s="131">
        <f t="shared" si="337"/>
        <v>21.333333333333332</v>
      </c>
    </row>
    <row r="1475" spans="1:17" ht="16.5">
      <c r="A1475" s="436"/>
      <c r="B1475" s="124" t="s">
        <v>290</v>
      </c>
      <c r="C1475" s="125"/>
      <c r="D1475" s="126" t="str">
        <f t="shared" si="329"/>
        <v>Pieza de 2inX4inX8_Pies</v>
      </c>
      <c r="E1475" s="127" t="s">
        <v>137</v>
      </c>
      <c r="F1475" s="128">
        <v>7</v>
      </c>
      <c r="G1475" s="124"/>
      <c r="H1475" s="129">
        <v>1.5</v>
      </c>
      <c r="I1475" s="129">
        <v>3.5</v>
      </c>
      <c r="J1475" s="129">
        <v>91.28</v>
      </c>
      <c r="K1475" s="129">
        <f t="shared" si="334"/>
        <v>96</v>
      </c>
      <c r="L1475" s="130">
        <f t="shared" si="335"/>
        <v>8</v>
      </c>
      <c r="M1475" s="129">
        <v>2</v>
      </c>
      <c r="N1475" s="129">
        <v>4</v>
      </c>
      <c r="O1475" s="124"/>
      <c r="P1475" s="130">
        <f t="shared" si="336"/>
        <v>8</v>
      </c>
      <c r="Q1475" s="131">
        <f t="shared" si="337"/>
        <v>37.333333333333336</v>
      </c>
    </row>
    <row r="1476" spans="1:17" ht="16.5">
      <c r="A1476" s="436"/>
      <c r="B1476" s="124" t="s">
        <v>291</v>
      </c>
      <c r="C1476" s="125"/>
      <c r="D1476" s="126" t="str">
        <f t="shared" si="329"/>
        <v>Pieza de 2inX4inX2_Pies</v>
      </c>
      <c r="E1476" s="127" t="s">
        <v>137</v>
      </c>
      <c r="F1476" s="128">
        <v>8</v>
      </c>
      <c r="G1476" s="124"/>
      <c r="H1476" s="129">
        <v>1.5</v>
      </c>
      <c r="I1476" s="129">
        <v>3.5</v>
      </c>
      <c r="J1476" s="129">
        <v>12.07</v>
      </c>
      <c r="K1476" s="129">
        <f t="shared" si="334"/>
        <v>24</v>
      </c>
      <c r="L1476" s="130">
        <f t="shared" si="335"/>
        <v>2</v>
      </c>
      <c r="M1476" s="129">
        <v>2</v>
      </c>
      <c r="N1476" s="129">
        <v>4</v>
      </c>
      <c r="O1476" s="124"/>
      <c r="P1476" s="130">
        <f t="shared" si="336"/>
        <v>2</v>
      </c>
      <c r="Q1476" s="131">
        <f t="shared" si="337"/>
        <v>10.666666666666666</v>
      </c>
    </row>
    <row r="1477" spans="1:17" ht="16.5">
      <c r="A1477" s="436"/>
      <c r="B1477" s="124" t="s">
        <v>292</v>
      </c>
      <c r="C1477" s="125"/>
      <c r="D1477" s="126" t="str">
        <f t="shared" si="329"/>
        <v>Pieza de 2inX4inX2_Pies</v>
      </c>
      <c r="E1477" s="127" t="s">
        <v>137</v>
      </c>
      <c r="F1477" s="128">
        <v>24</v>
      </c>
      <c r="G1477" s="124"/>
      <c r="H1477" s="129">
        <v>1.5</v>
      </c>
      <c r="I1477" s="129">
        <v>3.5</v>
      </c>
      <c r="J1477" s="129">
        <v>14.43</v>
      </c>
      <c r="K1477" s="129">
        <f t="shared" si="334"/>
        <v>24</v>
      </c>
      <c r="L1477" s="130">
        <f t="shared" si="335"/>
        <v>2</v>
      </c>
      <c r="M1477" s="129">
        <v>2</v>
      </c>
      <c r="N1477" s="129">
        <v>4</v>
      </c>
      <c r="O1477" s="124"/>
      <c r="P1477" s="130">
        <f t="shared" si="336"/>
        <v>2</v>
      </c>
      <c r="Q1477" s="131">
        <f t="shared" si="337"/>
        <v>32</v>
      </c>
    </row>
    <row r="1478" spans="1:17" ht="16.5">
      <c r="A1478" s="436"/>
      <c r="B1478" s="124" t="s">
        <v>293</v>
      </c>
      <c r="C1478" s="125"/>
      <c r="D1478" s="126" t="str">
        <f t="shared" si="329"/>
        <v>Pieza de 2inX4inX11_Pies</v>
      </c>
      <c r="E1478" s="127" t="s">
        <v>137</v>
      </c>
      <c r="F1478" s="128">
        <v>1</v>
      </c>
      <c r="G1478" s="124"/>
      <c r="H1478" s="129">
        <v>1.5</v>
      </c>
      <c r="I1478" s="129">
        <v>3.5</v>
      </c>
      <c r="J1478" s="129">
        <v>124.5</v>
      </c>
      <c r="K1478" s="129">
        <f t="shared" si="334"/>
        <v>132</v>
      </c>
      <c r="L1478" s="130">
        <f t="shared" si="335"/>
        <v>11</v>
      </c>
      <c r="M1478" s="129">
        <v>2</v>
      </c>
      <c r="N1478" s="129">
        <v>4</v>
      </c>
      <c r="O1478" s="124"/>
      <c r="P1478" s="130">
        <f t="shared" si="336"/>
        <v>11</v>
      </c>
      <c r="Q1478" s="131">
        <f t="shared" si="337"/>
        <v>7.333333333333333</v>
      </c>
    </row>
    <row r="1479" spans="1:17" ht="16.5">
      <c r="A1479" s="436"/>
      <c r="B1479" s="124" t="s">
        <v>294</v>
      </c>
      <c r="C1479" s="125"/>
      <c r="D1479" s="126" t="str">
        <f t="shared" si="329"/>
        <v>Pieza de 2inX4inX2_Pies</v>
      </c>
      <c r="E1479" s="127" t="s">
        <v>137</v>
      </c>
      <c r="F1479" s="128">
        <v>2</v>
      </c>
      <c r="G1479" s="124"/>
      <c r="H1479" s="129">
        <v>1.5</v>
      </c>
      <c r="I1479" s="129">
        <v>3.5</v>
      </c>
      <c r="J1479" s="129">
        <v>17.100000000000001</v>
      </c>
      <c r="K1479" s="129">
        <f t="shared" si="334"/>
        <v>24</v>
      </c>
      <c r="L1479" s="130">
        <f t="shared" si="335"/>
        <v>2</v>
      </c>
      <c r="M1479" s="129">
        <v>2</v>
      </c>
      <c r="N1479" s="129">
        <v>4</v>
      </c>
      <c r="O1479" s="124"/>
      <c r="P1479" s="130">
        <f t="shared" si="336"/>
        <v>2</v>
      </c>
      <c r="Q1479" s="131">
        <f t="shared" si="337"/>
        <v>2.6666666666666665</v>
      </c>
    </row>
    <row r="1480" spans="1:17" ht="16.5">
      <c r="A1480" s="436"/>
      <c r="B1480" s="124" t="s">
        <v>295</v>
      </c>
      <c r="C1480" s="125"/>
      <c r="D1480" s="126" t="str">
        <f t="shared" si="329"/>
        <v>Pieza de 2inX4inX2_Pies</v>
      </c>
      <c r="E1480" s="127" t="s">
        <v>137</v>
      </c>
      <c r="F1480" s="128">
        <v>1</v>
      </c>
      <c r="G1480" s="124"/>
      <c r="H1480" s="129">
        <v>1.5</v>
      </c>
      <c r="I1480" s="129">
        <v>3.5</v>
      </c>
      <c r="J1480" s="129">
        <v>12.57</v>
      </c>
      <c r="K1480" s="129">
        <f t="shared" si="334"/>
        <v>24</v>
      </c>
      <c r="L1480" s="130">
        <f t="shared" si="335"/>
        <v>2</v>
      </c>
      <c r="M1480" s="129">
        <v>2</v>
      </c>
      <c r="N1480" s="129">
        <v>4</v>
      </c>
      <c r="O1480" s="124"/>
      <c r="P1480" s="130">
        <f t="shared" si="336"/>
        <v>2</v>
      </c>
      <c r="Q1480" s="131">
        <f t="shared" si="337"/>
        <v>1.3333333333333333</v>
      </c>
    </row>
    <row r="1481" spans="1:17" ht="16.5">
      <c r="A1481" s="436"/>
      <c r="B1481" s="124" t="s">
        <v>296</v>
      </c>
      <c r="C1481" s="125"/>
      <c r="D1481" s="126" t="str">
        <f t="shared" si="329"/>
        <v>Pieza de 2inX4inX1_Pies</v>
      </c>
      <c r="E1481" s="127" t="s">
        <v>137</v>
      </c>
      <c r="F1481" s="128">
        <v>1</v>
      </c>
      <c r="G1481" s="124"/>
      <c r="H1481" s="129">
        <v>1.5</v>
      </c>
      <c r="I1481" s="129">
        <v>3.5</v>
      </c>
      <c r="J1481" s="129">
        <v>7.6</v>
      </c>
      <c r="K1481" s="129">
        <f t="shared" si="334"/>
        <v>12</v>
      </c>
      <c r="L1481" s="130">
        <f t="shared" si="335"/>
        <v>1</v>
      </c>
      <c r="M1481" s="129">
        <v>2</v>
      </c>
      <c r="N1481" s="129">
        <v>4</v>
      </c>
      <c r="O1481" s="124"/>
      <c r="P1481" s="130">
        <f t="shared" si="336"/>
        <v>1</v>
      </c>
      <c r="Q1481" s="131">
        <f t="shared" si="337"/>
        <v>0.66666666666666663</v>
      </c>
    </row>
    <row r="1482" spans="1:17" ht="17.25" thickBot="1">
      <c r="A1482" s="437"/>
      <c r="B1482" s="133" t="s">
        <v>297</v>
      </c>
      <c r="C1482" s="134"/>
      <c r="D1482" s="135" t="str">
        <f t="shared" si="329"/>
        <v>Pieza de 2inX4inX1_Pies</v>
      </c>
      <c r="E1482" s="136" t="s">
        <v>137</v>
      </c>
      <c r="F1482" s="137">
        <v>1</v>
      </c>
      <c r="G1482" s="133"/>
      <c r="H1482" s="138">
        <v>1.5</v>
      </c>
      <c r="I1482" s="138">
        <v>3.5</v>
      </c>
      <c r="J1482" s="138">
        <v>2.7</v>
      </c>
      <c r="K1482" s="138">
        <f t="shared" si="334"/>
        <v>12</v>
      </c>
      <c r="L1482" s="139">
        <f t="shared" si="335"/>
        <v>1</v>
      </c>
      <c r="M1482" s="138">
        <v>2</v>
      </c>
      <c r="N1482" s="138">
        <v>4</v>
      </c>
      <c r="O1482" s="133"/>
      <c r="P1482" s="139">
        <f t="shared" si="336"/>
        <v>1</v>
      </c>
      <c r="Q1482" s="140">
        <f t="shared" si="337"/>
        <v>0.66666666666666663</v>
      </c>
    </row>
    <row r="1483" spans="1:17" ht="16.5">
      <c r="A1483" s="435" t="s">
        <v>34</v>
      </c>
      <c r="B1483" s="116" t="s">
        <v>267</v>
      </c>
      <c r="C1483" s="117"/>
      <c r="D1483" s="118" t="str">
        <f t="shared" si="329"/>
        <v>Pieza de 2inX4inX11_Pies</v>
      </c>
      <c r="E1483" s="119" t="s">
        <v>137</v>
      </c>
      <c r="F1483" s="120">
        <v>1</v>
      </c>
      <c r="G1483" s="116"/>
      <c r="H1483" s="121">
        <v>1.5</v>
      </c>
      <c r="I1483" s="121">
        <v>3.5</v>
      </c>
      <c r="J1483" s="121">
        <v>121.7</v>
      </c>
      <c r="K1483" s="121">
        <f t="shared" si="334"/>
        <v>132</v>
      </c>
      <c r="L1483" s="122">
        <f t="shared" si="335"/>
        <v>11</v>
      </c>
      <c r="M1483" s="121">
        <v>2</v>
      </c>
      <c r="N1483" s="121">
        <v>4</v>
      </c>
      <c r="O1483" s="116"/>
      <c r="P1483" s="122">
        <f t="shared" si="336"/>
        <v>11</v>
      </c>
      <c r="Q1483" s="123">
        <f t="shared" si="337"/>
        <v>7.333333333333333</v>
      </c>
    </row>
    <row r="1484" spans="1:17" ht="16.5">
      <c r="A1484" s="436"/>
      <c r="B1484" s="124" t="s">
        <v>268</v>
      </c>
      <c r="C1484" s="125"/>
      <c r="D1484" s="126" t="str">
        <f t="shared" si="329"/>
        <v>Pieza de 2inX6inX12_Pies</v>
      </c>
      <c r="E1484" s="127" t="s">
        <v>137</v>
      </c>
      <c r="F1484" s="128">
        <v>2</v>
      </c>
      <c r="G1484" s="124"/>
      <c r="H1484" s="129">
        <v>1.5</v>
      </c>
      <c r="I1484" s="129">
        <v>5.5</v>
      </c>
      <c r="J1484" s="129">
        <v>134</v>
      </c>
      <c r="K1484" s="129">
        <f t="shared" si="334"/>
        <v>144</v>
      </c>
      <c r="L1484" s="130">
        <f t="shared" si="335"/>
        <v>12</v>
      </c>
      <c r="M1484" s="129">
        <v>2</v>
      </c>
      <c r="N1484" s="129">
        <v>6</v>
      </c>
      <c r="O1484" s="124"/>
      <c r="P1484" s="130">
        <f t="shared" si="336"/>
        <v>12</v>
      </c>
      <c r="Q1484" s="131">
        <f t="shared" si="337"/>
        <v>24</v>
      </c>
    </row>
    <row r="1485" spans="1:17" ht="16.5">
      <c r="A1485" s="436"/>
      <c r="B1485" s="124" t="s">
        <v>298</v>
      </c>
      <c r="C1485" s="125"/>
      <c r="D1485" s="126" t="str">
        <f t="shared" si="329"/>
        <v>Pieza de 2inX4inX8_Pies</v>
      </c>
      <c r="E1485" s="127" t="s">
        <v>137</v>
      </c>
      <c r="F1485" s="128">
        <v>4</v>
      </c>
      <c r="G1485" s="124"/>
      <c r="H1485" s="129">
        <v>1.5</v>
      </c>
      <c r="I1485" s="129">
        <v>3.5</v>
      </c>
      <c r="J1485" s="129">
        <v>96</v>
      </c>
      <c r="K1485" s="129">
        <f t="shared" si="334"/>
        <v>96</v>
      </c>
      <c r="L1485" s="130">
        <f t="shared" si="335"/>
        <v>8</v>
      </c>
      <c r="M1485" s="129">
        <v>2</v>
      </c>
      <c r="N1485" s="129">
        <v>4</v>
      </c>
      <c r="O1485" s="124"/>
      <c r="P1485" s="130">
        <f t="shared" si="336"/>
        <v>8</v>
      </c>
      <c r="Q1485" s="131">
        <f t="shared" si="337"/>
        <v>21.333333333333332</v>
      </c>
    </row>
    <row r="1486" spans="1:17" ht="16.5">
      <c r="A1486" s="436"/>
      <c r="B1486" s="124" t="s">
        <v>299</v>
      </c>
      <c r="C1486" s="125"/>
      <c r="D1486" s="126" t="str">
        <f t="shared" si="329"/>
        <v>Pieza de 2inX4inX8_Pies</v>
      </c>
      <c r="E1486" s="127" t="s">
        <v>137</v>
      </c>
      <c r="F1486" s="128">
        <v>2</v>
      </c>
      <c r="G1486" s="124"/>
      <c r="H1486" s="129">
        <v>1.5</v>
      </c>
      <c r="I1486" s="129">
        <v>3.5</v>
      </c>
      <c r="J1486" s="129">
        <v>91.28</v>
      </c>
      <c r="K1486" s="129">
        <f t="shared" si="334"/>
        <v>96</v>
      </c>
      <c r="L1486" s="130">
        <f t="shared" si="335"/>
        <v>8</v>
      </c>
      <c r="M1486" s="129">
        <v>2</v>
      </c>
      <c r="N1486" s="129">
        <v>4</v>
      </c>
      <c r="O1486" s="124"/>
      <c r="P1486" s="130">
        <f t="shared" si="336"/>
        <v>8</v>
      </c>
      <c r="Q1486" s="131">
        <f t="shared" si="337"/>
        <v>10.666666666666666</v>
      </c>
    </row>
    <row r="1487" spans="1:17" ht="16.5">
      <c r="A1487" s="436"/>
      <c r="B1487" s="124" t="s">
        <v>270</v>
      </c>
      <c r="C1487" s="125"/>
      <c r="D1487" s="126" t="str">
        <f t="shared" si="329"/>
        <v>Pieza de 2inX4inX2_Pies</v>
      </c>
      <c r="E1487" s="127" t="s">
        <v>137</v>
      </c>
      <c r="F1487" s="128">
        <v>4</v>
      </c>
      <c r="G1487" s="124"/>
      <c r="H1487" s="129">
        <v>1.5</v>
      </c>
      <c r="I1487" s="129">
        <v>3.5</v>
      </c>
      <c r="J1487" s="129">
        <v>12.06</v>
      </c>
      <c r="K1487" s="129">
        <f t="shared" si="334"/>
        <v>24</v>
      </c>
      <c r="L1487" s="130">
        <f t="shared" si="335"/>
        <v>2</v>
      </c>
      <c r="M1487" s="129">
        <v>2</v>
      </c>
      <c r="N1487" s="129">
        <v>4</v>
      </c>
      <c r="O1487" s="124"/>
      <c r="P1487" s="130">
        <f t="shared" si="336"/>
        <v>2</v>
      </c>
      <c r="Q1487" s="131">
        <f t="shared" si="337"/>
        <v>5.333333333333333</v>
      </c>
    </row>
    <row r="1488" spans="1:17" ht="16.5">
      <c r="A1488" s="436"/>
      <c r="B1488" s="124" t="s">
        <v>271</v>
      </c>
      <c r="C1488" s="125"/>
      <c r="D1488" s="126" t="str">
        <f t="shared" si="329"/>
        <v>Pieza de 2inX4inX2_Pies</v>
      </c>
      <c r="E1488" s="127" t="s">
        <v>137</v>
      </c>
      <c r="F1488" s="128">
        <v>4</v>
      </c>
      <c r="G1488" s="124"/>
      <c r="H1488" s="129">
        <v>1.5</v>
      </c>
      <c r="I1488" s="129">
        <v>3.5</v>
      </c>
      <c r="J1488" s="129">
        <v>12.85</v>
      </c>
      <c r="K1488" s="129">
        <f t="shared" si="334"/>
        <v>24</v>
      </c>
      <c r="L1488" s="130">
        <f t="shared" si="335"/>
        <v>2</v>
      </c>
      <c r="M1488" s="129">
        <v>2</v>
      </c>
      <c r="N1488" s="129">
        <v>4</v>
      </c>
      <c r="O1488" s="124"/>
      <c r="P1488" s="130">
        <f t="shared" si="336"/>
        <v>2</v>
      </c>
      <c r="Q1488" s="131">
        <f t="shared" si="337"/>
        <v>5.333333333333333</v>
      </c>
    </row>
    <row r="1489" spans="1:17" ht="16.5">
      <c r="A1489" s="436"/>
      <c r="B1489" s="124" t="s">
        <v>300</v>
      </c>
      <c r="C1489" s="125"/>
      <c r="D1489" s="126" t="str">
        <f t="shared" si="329"/>
        <v>Pieza de 2inX4inX8_Pies</v>
      </c>
      <c r="E1489" s="127" t="s">
        <v>137</v>
      </c>
      <c r="F1489" s="128">
        <v>2</v>
      </c>
      <c r="G1489" s="124"/>
      <c r="H1489" s="129">
        <v>1.5</v>
      </c>
      <c r="I1489" s="129">
        <v>3.5</v>
      </c>
      <c r="J1489" s="129">
        <v>91.28</v>
      </c>
      <c r="K1489" s="129">
        <f t="shared" si="334"/>
        <v>96</v>
      </c>
      <c r="L1489" s="130">
        <f t="shared" si="335"/>
        <v>8</v>
      </c>
      <c r="M1489" s="129">
        <v>2</v>
      </c>
      <c r="N1489" s="129">
        <v>4</v>
      </c>
      <c r="O1489" s="124"/>
      <c r="P1489" s="130">
        <f t="shared" si="336"/>
        <v>8</v>
      </c>
      <c r="Q1489" s="131">
        <f t="shared" si="337"/>
        <v>10.666666666666666</v>
      </c>
    </row>
    <row r="1490" spans="1:17" ht="16.5">
      <c r="A1490" s="436"/>
      <c r="B1490" s="124" t="s">
        <v>301</v>
      </c>
      <c r="C1490" s="125"/>
      <c r="D1490" s="126" t="str">
        <f t="shared" si="329"/>
        <v>Pieza de 2inX4inX4_Pies</v>
      </c>
      <c r="E1490" s="127" t="s">
        <v>137</v>
      </c>
      <c r="F1490" s="128">
        <v>3</v>
      </c>
      <c r="G1490" s="124"/>
      <c r="H1490" s="129">
        <v>1.5</v>
      </c>
      <c r="I1490" s="129">
        <v>3.5</v>
      </c>
      <c r="J1490" s="129">
        <v>44.1</v>
      </c>
      <c r="K1490" s="129">
        <f t="shared" si="334"/>
        <v>48</v>
      </c>
      <c r="L1490" s="130">
        <f t="shared" si="335"/>
        <v>4</v>
      </c>
      <c r="M1490" s="129">
        <v>2</v>
      </c>
      <c r="N1490" s="129">
        <v>4</v>
      </c>
      <c r="O1490" s="124"/>
      <c r="P1490" s="130">
        <f t="shared" si="336"/>
        <v>4</v>
      </c>
      <c r="Q1490" s="131">
        <f t="shared" si="337"/>
        <v>8</v>
      </c>
    </row>
    <row r="1491" spans="1:17" ht="16.5">
      <c r="A1491" s="436"/>
      <c r="B1491" s="124" t="s">
        <v>302</v>
      </c>
      <c r="C1491" s="125"/>
      <c r="D1491" s="126" t="str">
        <f t="shared" si="329"/>
        <v>Pieza de 2inX4inX2_Pies</v>
      </c>
      <c r="E1491" s="127" t="s">
        <v>137</v>
      </c>
      <c r="F1491" s="128">
        <v>8</v>
      </c>
      <c r="G1491" s="124"/>
      <c r="H1491" s="129">
        <v>1.5</v>
      </c>
      <c r="I1491" s="129">
        <v>3.5</v>
      </c>
      <c r="J1491" s="129">
        <v>14.43</v>
      </c>
      <c r="K1491" s="129">
        <f t="shared" si="334"/>
        <v>24</v>
      </c>
      <c r="L1491" s="130">
        <f t="shared" si="335"/>
        <v>2</v>
      </c>
      <c r="M1491" s="129">
        <v>2</v>
      </c>
      <c r="N1491" s="129">
        <v>4</v>
      </c>
      <c r="O1491" s="124"/>
      <c r="P1491" s="130">
        <f t="shared" si="336"/>
        <v>2</v>
      </c>
      <c r="Q1491" s="131">
        <f t="shared" si="337"/>
        <v>10.666666666666666</v>
      </c>
    </row>
    <row r="1492" spans="1:17" ht="16.5">
      <c r="A1492" s="436"/>
      <c r="B1492" s="124" t="s">
        <v>303</v>
      </c>
      <c r="C1492" s="125"/>
      <c r="D1492" s="126" t="str">
        <f t="shared" si="329"/>
        <v>Pieza de 2inX4inX6_Pies</v>
      </c>
      <c r="E1492" s="127" t="s">
        <v>137</v>
      </c>
      <c r="F1492" s="128">
        <v>2</v>
      </c>
      <c r="G1492" s="124"/>
      <c r="H1492" s="129">
        <v>1.5</v>
      </c>
      <c r="I1492" s="129">
        <v>3.5</v>
      </c>
      <c r="J1492" s="129">
        <v>62.43</v>
      </c>
      <c r="K1492" s="129">
        <f t="shared" si="334"/>
        <v>72</v>
      </c>
      <c r="L1492" s="130">
        <f t="shared" si="335"/>
        <v>6</v>
      </c>
      <c r="M1492" s="129">
        <v>2</v>
      </c>
      <c r="N1492" s="129">
        <v>4</v>
      </c>
      <c r="O1492" s="124"/>
      <c r="P1492" s="130">
        <f t="shared" si="336"/>
        <v>6</v>
      </c>
      <c r="Q1492" s="131">
        <f t="shared" si="337"/>
        <v>8</v>
      </c>
    </row>
    <row r="1493" spans="1:17" ht="16.5">
      <c r="A1493" s="436"/>
      <c r="B1493" s="124" t="s">
        <v>304</v>
      </c>
      <c r="C1493" s="125"/>
      <c r="D1493" s="126" t="str">
        <f t="shared" si="329"/>
        <v>Pieza de 2inX4inX8_Pies</v>
      </c>
      <c r="E1493" s="127" t="s">
        <v>137</v>
      </c>
      <c r="F1493" s="128">
        <v>2</v>
      </c>
      <c r="G1493" s="124"/>
      <c r="H1493" s="129">
        <v>1.5</v>
      </c>
      <c r="I1493" s="129">
        <v>3.5</v>
      </c>
      <c r="J1493" s="129">
        <v>91.28</v>
      </c>
      <c r="K1493" s="129">
        <f t="shared" si="334"/>
        <v>96</v>
      </c>
      <c r="L1493" s="130">
        <f t="shared" si="335"/>
        <v>8</v>
      </c>
      <c r="M1493" s="129">
        <v>2</v>
      </c>
      <c r="N1493" s="129">
        <v>4</v>
      </c>
      <c r="O1493" s="124"/>
      <c r="P1493" s="130">
        <f t="shared" si="336"/>
        <v>8</v>
      </c>
      <c r="Q1493" s="131">
        <f t="shared" si="337"/>
        <v>10.666666666666666</v>
      </c>
    </row>
    <row r="1494" spans="1:17" ht="16.5">
      <c r="A1494" s="436"/>
      <c r="B1494" s="124" t="s">
        <v>305</v>
      </c>
      <c r="C1494" s="125"/>
      <c r="D1494" s="126" t="str">
        <f t="shared" si="329"/>
        <v>Pieza de 2inX4inX2_Pies</v>
      </c>
      <c r="E1494" s="127" t="s">
        <v>137</v>
      </c>
      <c r="F1494" s="128">
        <v>4</v>
      </c>
      <c r="G1494" s="124"/>
      <c r="H1494" s="129">
        <v>1.5</v>
      </c>
      <c r="I1494" s="129">
        <v>3.5</v>
      </c>
      <c r="J1494" s="129">
        <v>12.85</v>
      </c>
      <c r="K1494" s="129">
        <f t="shared" si="334"/>
        <v>24</v>
      </c>
      <c r="L1494" s="130">
        <f t="shared" si="335"/>
        <v>2</v>
      </c>
      <c r="M1494" s="129">
        <v>2</v>
      </c>
      <c r="N1494" s="129">
        <v>4</v>
      </c>
      <c r="O1494" s="124"/>
      <c r="P1494" s="130">
        <f t="shared" si="336"/>
        <v>2</v>
      </c>
      <c r="Q1494" s="131">
        <f t="shared" si="337"/>
        <v>5.333333333333333</v>
      </c>
    </row>
    <row r="1495" spans="1:17" ht="16.5">
      <c r="A1495" s="436"/>
      <c r="B1495" s="124" t="s">
        <v>306</v>
      </c>
      <c r="C1495" s="125"/>
      <c r="D1495" s="126" t="str">
        <f t="shared" si="329"/>
        <v>Pieza de 2inX4inX2_Pies</v>
      </c>
      <c r="E1495" s="127" t="s">
        <v>137</v>
      </c>
      <c r="F1495" s="128">
        <v>4</v>
      </c>
      <c r="G1495" s="124"/>
      <c r="H1495" s="129">
        <v>1.5</v>
      </c>
      <c r="I1495" s="129">
        <v>3.5</v>
      </c>
      <c r="J1495" s="129">
        <v>12.1</v>
      </c>
      <c r="K1495" s="129">
        <f t="shared" si="334"/>
        <v>24</v>
      </c>
      <c r="L1495" s="130">
        <f t="shared" si="335"/>
        <v>2</v>
      </c>
      <c r="M1495" s="129">
        <v>2</v>
      </c>
      <c r="N1495" s="129">
        <v>4</v>
      </c>
      <c r="O1495" s="124"/>
      <c r="P1495" s="130">
        <f t="shared" si="336"/>
        <v>2</v>
      </c>
      <c r="Q1495" s="131">
        <f t="shared" si="337"/>
        <v>5.333333333333333</v>
      </c>
    </row>
    <row r="1496" spans="1:17" ht="16.5">
      <c r="A1496" s="436"/>
      <c r="B1496" s="124" t="s">
        <v>293</v>
      </c>
      <c r="C1496" s="125"/>
      <c r="D1496" s="126" t="str">
        <f t="shared" si="329"/>
        <v>Pieza de 2inX4inX11_Pies</v>
      </c>
      <c r="E1496" s="127" t="s">
        <v>137</v>
      </c>
      <c r="F1496" s="128">
        <v>1</v>
      </c>
      <c r="G1496" s="124"/>
      <c r="H1496" s="129">
        <v>1.5</v>
      </c>
      <c r="I1496" s="129">
        <v>3.5</v>
      </c>
      <c r="J1496" s="129">
        <v>124.5</v>
      </c>
      <c r="K1496" s="129">
        <f t="shared" si="334"/>
        <v>132</v>
      </c>
      <c r="L1496" s="130">
        <f t="shared" si="335"/>
        <v>11</v>
      </c>
      <c r="M1496" s="129">
        <v>2</v>
      </c>
      <c r="N1496" s="129">
        <v>4</v>
      </c>
      <c r="O1496" s="124"/>
      <c r="P1496" s="130">
        <f t="shared" si="336"/>
        <v>11</v>
      </c>
      <c r="Q1496" s="131">
        <f t="shared" si="337"/>
        <v>7.333333333333333</v>
      </c>
    </row>
    <row r="1497" spans="1:17" ht="16.5">
      <c r="A1497" s="436"/>
      <c r="B1497" s="124" t="s">
        <v>294</v>
      </c>
      <c r="C1497" s="125"/>
      <c r="D1497" s="126" t="str">
        <f t="shared" si="329"/>
        <v>Pieza de 2inX4inX2_Pies</v>
      </c>
      <c r="E1497" s="127" t="s">
        <v>137</v>
      </c>
      <c r="F1497" s="128">
        <v>2</v>
      </c>
      <c r="G1497" s="124"/>
      <c r="H1497" s="129">
        <v>1.5</v>
      </c>
      <c r="I1497" s="129">
        <v>3.5</v>
      </c>
      <c r="J1497" s="129">
        <v>17.100000000000001</v>
      </c>
      <c r="K1497" s="129">
        <f t="shared" si="334"/>
        <v>24</v>
      </c>
      <c r="L1497" s="130">
        <f t="shared" si="335"/>
        <v>2</v>
      </c>
      <c r="M1497" s="129">
        <v>2</v>
      </c>
      <c r="N1497" s="129">
        <v>4</v>
      </c>
      <c r="O1497" s="124"/>
      <c r="P1497" s="130">
        <f t="shared" si="336"/>
        <v>2</v>
      </c>
      <c r="Q1497" s="131">
        <f t="shared" si="337"/>
        <v>2.6666666666666665</v>
      </c>
    </row>
    <row r="1498" spans="1:17" ht="16.5">
      <c r="A1498" s="436"/>
      <c r="B1498" s="124" t="s">
        <v>295</v>
      </c>
      <c r="C1498" s="125"/>
      <c r="D1498" s="126" t="str">
        <f t="shared" si="329"/>
        <v>Pieza de 2inX4inX2_Pies</v>
      </c>
      <c r="E1498" s="127" t="s">
        <v>137</v>
      </c>
      <c r="F1498" s="128">
        <v>1</v>
      </c>
      <c r="G1498" s="124"/>
      <c r="H1498" s="129">
        <v>1.5</v>
      </c>
      <c r="I1498" s="129">
        <v>3.5</v>
      </c>
      <c r="J1498" s="129">
        <v>12.57</v>
      </c>
      <c r="K1498" s="129">
        <f t="shared" si="334"/>
        <v>24</v>
      </c>
      <c r="L1498" s="130">
        <f t="shared" si="335"/>
        <v>2</v>
      </c>
      <c r="M1498" s="129">
        <v>2</v>
      </c>
      <c r="N1498" s="129">
        <v>4</v>
      </c>
      <c r="O1498" s="124"/>
      <c r="P1498" s="130">
        <f t="shared" si="336"/>
        <v>2</v>
      </c>
      <c r="Q1498" s="131">
        <f t="shared" si="337"/>
        <v>1.3333333333333333</v>
      </c>
    </row>
    <row r="1499" spans="1:17" ht="16.5">
      <c r="A1499" s="436"/>
      <c r="B1499" s="124" t="s">
        <v>296</v>
      </c>
      <c r="C1499" s="125"/>
      <c r="D1499" s="126" t="str">
        <f t="shared" si="329"/>
        <v>Pieza de 2inX4inX1_Pies</v>
      </c>
      <c r="E1499" s="127" t="s">
        <v>137</v>
      </c>
      <c r="F1499" s="128">
        <v>1</v>
      </c>
      <c r="G1499" s="124"/>
      <c r="H1499" s="129">
        <v>1.5</v>
      </c>
      <c r="I1499" s="129">
        <v>3.5</v>
      </c>
      <c r="J1499" s="129">
        <v>7.6</v>
      </c>
      <c r="K1499" s="129">
        <f t="shared" si="334"/>
        <v>12</v>
      </c>
      <c r="L1499" s="130">
        <f t="shared" si="335"/>
        <v>1</v>
      </c>
      <c r="M1499" s="129">
        <v>2</v>
      </c>
      <c r="N1499" s="129">
        <v>4</v>
      </c>
      <c r="O1499" s="124"/>
      <c r="P1499" s="130">
        <f t="shared" si="336"/>
        <v>1</v>
      </c>
      <c r="Q1499" s="131">
        <f t="shared" si="337"/>
        <v>0.66666666666666663</v>
      </c>
    </row>
    <row r="1500" spans="1:17" ht="17.25" thickBot="1">
      <c r="A1500" s="437"/>
      <c r="B1500" s="133" t="s">
        <v>297</v>
      </c>
      <c r="C1500" s="134"/>
      <c r="D1500" s="135" t="str">
        <f t="shared" si="329"/>
        <v>Pieza de 2inX4inX1_Pies</v>
      </c>
      <c r="E1500" s="136" t="s">
        <v>137</v>
      </c>
      <c r="F1500" s="137">
        <v>1</v>
      </c>
      <c r="G1500" s="133"/>
      <c r="H1500" s="138">
        <v>1.5</v>
      </c>
      <c r="I1500" s="138">
        <v>3.5</v>
      </c>
      <c r="J1500" s="138">
        <v>2.7</v>
      </c>
      <c r="K1500" s="138">
        <f t="shared" si="334"/>
        <v>12</v>
      </c>
      <c r="L1500" s="139">
        <f t="shared" si="335"/>
        <v>1</v>
      </c>
      <c r="M1500" s="138">
        <v>2</v>
      </c>
      <c r="N1500" s="138">
        <v>4</v>
      </c>
      <c r="O1500" s="133"/>
      <c r="P1500" s="139">
        <f t="shared" si="336"/>
        <v>1</v>
      </c>
      <c r="Q1500" s="140">
        <f t="shared" si="337"/>
        <v>0.66666666666666663</v>
      </c>
    </row>
    <row r="1501" spans="1:17" ht="16.5" thickBot="1">
      <c r="A1501" s="444" t="s">
        <v>376</v>
      </c>
      <c r="B1501" s="445"/>
      <c r="C1501" s="445"/>
      <c r="D1501" s="445"/>
      <c r="E1501" s="445"/>
      <c r="F1501" s="446"/>
      <c r="G1501" s="447"/>
      <c r="H1501" s="448"/>
      <c r="I1501" s="448"/>
      <c r="J1501" s="448"/>
      <c r="K1501" s="448"/>
      <c r="L1501" s="449"/>
      <c r="M1501" s="448"/>
      <c r="N1501" s="448"/>
      <c r="O1501" s="448"/>
      <c r="P1501" s="448"/>
      <c r="Q1501" s="115">
        <f>+SUM(Q1502:Q1506)</f>
        <v>76</v>
      </c>
    </row>
    <row r="1502" spans="1:17" ht="17.25" thickBot="1">
      <c r="A1502" s="174">
        <v>2</v>
      </c>
      <c r="B1502" s="175" t="s">
        <v>377</v>
      </c>
      <c r="C1502" s="176"/>
      <c r="D1502" s="177" t="str">
        <f>+IF(_xlfn.NUMBERVALUE(O1502)=0,CONCATENATE("Pieza de ",M1502,"inX",N1502,"inX",P1502,"_Pies"),CONCATENATE("Rollizo de ",O1502,"''ØX",P1502,"_Pies"))</f>
        <v>Pieza de 1inX6inX2_Pies</v>
      </c>
      <c r="E1502" s="178" t="s">
        <v>309</v>
      </c>
      <c r="F1502" s="179">
        <v>34</v>
      </c>
      <c r="G1502" s="175"/>
      <c r="H1502" s="180">
        <v>0.75</v>
      </c>
      <c r="I1502" s="180">
        <v>5.5</v>
      </c>
      <c r="J1502" s="180">
        <v>23.02</v>
      </c>
      <c r="K1502" s="180">
        <f>+L1502*12</f>
        <v>24</v>
      </c>
      <c r="L1502" s="181">
        <f>ROUNDUP(J1502/12,0)</f>
        <v>2</v>
      </c>
      <c r="M1502" s="180">
        <v>1</v>
      </c>
      <c r="N1502" s="180">
        <v>6</v>
      </c>
      <c r="O1502" s="175"/>
      <c r="P1502" s="181">
        <f>+L1502</f>
        <v>2</v>
      </c>
      <c r="Q1502" s="182">
        <f>F1502*M1502*N1502*P1502/12</f>
        <v>34</v>
      </c>
    </row>
    <row r="1503" spans="1:17" ht="16.5">
      <c r="A1503" s="450" t="s">
        <v>33</v>
      </c>
      <c r="B1503" s="116" t="s">
        <v>377</v>
      </c>
      <c r="C1503" s="117"/>
      <c r="D1503" s="118" t="str">
        <f>+IF(_xlfn.NUMBERVALUE(O1503)=0,CONCATENATE("Pieza de ",M1503,"inX",N1503,"inX",P1503,"_Pies"),CONCATENATE("Rollizo de ",O1503,"''ØX",P1503,"_Pies"))</f>
        <v>Pieza de 1inX6inX2_Pies</v>
      </c>
      <c r="E1503" s="119" t="s">
        <v>309</v>
      </c>
      <c r="F1503" s="120">
        <v>14</v>
      </c>
      <c r="G1503" s="116"/>
      <c r="H1503" s="121">
        <v>0.75</v>
      </c>
      <c r="I1503" s="121">
        <v>5.5</v>
      </c>
      <c r="J1503" s="121">
        <v>23.02</v>
      </c>
      <c r="K1503" s="121">
        <f>+L1503*12</f>
        <v>24</v>
      </c>
      <c r="L1503" s="122">
        <f>ROUNDUP(J1503/12,0)</f>
        <v>2</v>
      </c>
      <c r="M1503" s="121">
        <v>1</v>
      </c>
      <c r="N1503" s="121">
        <v>6</v>
      </c>
      <c r="O1503" s="116"/>
      <c r="P1503" s="122">
        <f>+L1503</f>
        <v>2</v>
      </c>
      <c r="Q1503" s="123">
        <f>F1503*M1503*N1503*P1503/12</f>
        <v>14</v>
      </c>
    </row>
    <row r="1504" spans="1:17" ht="17.25" thickBot="1">
      <c r="A1504" s="452"/>
      <c r="B1504" s="133" t="s">
        <v>378</v>
      </c>
      <c r="C1504" s="134"/>
      <c r="D1504" s="135" t="str">
        <f>+IF(_xlfn.NUMBERVALUE(O1504)=0,CONCATENATE("Pieza de ",M1504,"inX",N1504,"inX",P1504,"_Pies"),CONCATENATE("Rollizo de ",O1504,"''ØX",P1504,"_Pies"))</f>
        <v>Pieza de 1inX3inX2_Pies</v>
      </c>
      <c r="E1504" s="136" t="s">
        <v>309</v>
      </c>
      <c r="F1504" s="137">
        <v>14</v>
      </c>
      <c r="G1504" s="133"/>
      <c r="H1504" s="138">
        <v>0.75</v>
      </c>
      <c r="I1504" s="138">
        <v>2.5</v>
      </c>
      <c r="J1504" s="138">
        <v>14.05</v>
      </c>
      <c r="K1504" s="138">
        <f>+L1504*12</f>
        <v>24</v>
      </c>
      <c r="L1504" s="139">
        <f>ROUNDUP(J1504/12,0)</f>
        <v>2</v>
      </c>
      <c r="M1504" s="138">
        <v>1</v>
      </c>
      <c r="N1504" s="138">
        <v>3</v>
      </c>
      <c r="O1504" s="133"/>
      <c r="P1504" s="139">
        <f>+L1504</f>
        <v>2</v>
      </c>
      <c r="Q1504" s="140">
        <f>F1504*M1504*N1504*P1504/12</f>
        <v>7</v>
      </c>
    </row>
    <row r="1505" spans="1:17" ht="16.5">
      <c r="A1505" s="450" t="s">
        <v>34</v>
      </c>
      <c r="B1505" s="116" t="s">
        <v>377</v>
      </c>
      <c r="C1505" s="117"/>
      <c r="D1505" s="118" t="str">
        <f>+IF(_xlfn.NUMBERVALUE(O1505)=0,CONCATENATE("Pieza de ",M1505,"inX",N1505,"inX",P1505,"_Pies"),CONCATENATE("Rollizo de ",O1505,"''ØX",P1505,"_Pies"))</f>
        <v>Pieza de 1inX6inX2_Pies</v>
      </c>
      <c r="E1505" s="119" t="s">
        <v>309</v>
      </c>
      <c r="F1505" s="120">
        <v>14</v>
      </c>
      <c r="G1505" s="116"/>
      <c r="H1505" s="121">
        <v>0.75</v>
      </c>
      <c r="I1505" s="121">
        <v>5.5</v>
      </c>
      <c r="J1505" s="121">
        <v>23.02</v>
      </c>
      <c r="K1505" s="121">
        <f>+L1505*12</f>
        <v>24</v>
      </c>
      <c r="L1505" s="122">
        <f>ROUNDUP(J1505/12,0)</f>
        <v>2</v>
      </c>
      <c r="M1505" s="121">
        <v>1</v>
      </c>
      <c r="N1505" s="121">
        <v>6</v>
      </c>
      <c r="O1505" s="116"/>
      <c r="P1505" s="122">
        <f>+L1505</f>
        <v>2</v>
      </c>
      <c r="Q1505" s="123">
        <f>F1505*M1505*N1505*P1505/12</f>
        <v>14</v>
      </c>
    </row>
    <row r="1506" spans="1:17" ht="17.25" thickBot="1">
      <c r="A1506" s="452"/>
      <c r="B1506" s="133" t="s">
        <v>378</v>
      </c>
      <c r="C1506" s="134"/>
      <c r="D1506" s="135" t="str">
        <f>+IF(_xlfn.NUMBERVALUE(O1506)=0,CONCATENATE("Pieza de ",M1506,"inX",N1506,"inX",P1506,"_Pies"),CONCATENATE("Rollizo de ",O1506,"''ØX",P1506,"_Pies"))</f>
        <v>Pieza de 1inX3inX2_Pies</v>
      </c>
      <c r="E1506" s="136" t="s">
        <v>309</v>
      </c>
      <c r="F1506" s="137">
        <v>14</v>
      </c>
      <c r="G1506" s="133"/>
      <c r="H1506" s="138">
        <v>0.75</v>
      </c>
      <c r="I1506" s="138">
        <v>2.5</v>
      </c>
      <c r="J1506" s="138">
        <v>14.05</v>
      </c>
      <c r="K1506" s="138">
        <f>+L1506*12</f>
        <v>24</v>
      </c>
      <c r="L1506" s="139">
        <f>ROUNDUP(J1506/12,0)</f>
        <v>2</v>
      </c>
      <c r="M1506" s="138">
        <v>1</v>
      </c>
      <c r="N1506" s="138">
        <v>3</v>
      </c>
      <c r="O1506" s="133"/>
      <c r="P1506" s="139">
        <f>+L1506</f>
        <v>2</v>
      </c>
      <c r="Q1506" s="140">
        <f>F1506*M1506*N1506*P1506/12</f>
        <v>7</v>
      </c>
    </row>
    <row r="1507" spans="1:17" ht="16.5" thickBot="1">
      <c r="A1507" s="438" t="s">
        <v>664</v>
      </c>
      <c r="B1507" s="439"/>
      <c r="C1507" s="439"/>
      <c r="D1507" s="439"/>
      <c r="E1507" s="439"/>
      <c r="F1507" s="440"/>
      <c r="G1507" s="441"/>
      <c r="H1507" s="442"/>
      <c r="I1507" s="442"/>
      <c r="J1507" s="442"/>
      <c r="K1507" s="442"/>
      <c r="L1507" s="443"/>
      <c r="M1507" s="442"/>
      <c r="N1507" s="442"/>
      <c r="O1507" s="442"/>
      <c r="P1507" s="442"/>
      <c r="Q1507" s="141">
        <f>+SUM(Q1508:Q1512)</f>
        <v>57.333333333333329</v>
      </c>
    </row>
    <row r="1508" spans="1:17" ht="17.25" thickBot="1">
      <c r="A1508" s="174">
        <v>1</v>
      </c>
      <c r="B1508" s="175" t="s">
        <v>665</v>
      </c>
      <c r="C1508" s="176"/>
      <c r="D1508" s="177" t="str">
        <f t="shared" ref="D1508:D1509" si="338">+IF(_xlfn.NUMBERVALUE(O1508)=0,CONCATENATE("Pieza de ",M1508,"inX",N1508,"inX",P1508,"_Pies"),CONCATENATE("Rollizo de ",O1508,"''ØX",P1508,"_Pies"))</f>
        <v>Pieza de 1inX4inX8_Pies</v>
      </c>
      <c r="E1508" s="178" t="s">
        <v>309</v>
      </c>
      <c r="F1508" s="179">
        <v>5</v>
      </c>
      <c r="G1508" s="175"/>
      <c r="H1508" s="180">
        <v>0.75</v>
      </c>
      <c r="I1508" s="180">
        <v>3.5</v>
      </c>
      <c r="J1508" s="180">
        <v>94.5</v>
      </c>
      <c r="K1508" s="180">
        <f t="shared" ref="K1508:K1509" si="339">+L1508*12</f>
        <v>96</v>
      </c>
      <c r="L1508" s="181">
        <f t="shared" ref="L1508:L1509" si="340">ROUNDUP(J1508/12,0)</f>
        <v>8</v>
      </c>
      <c r="M1508" s="180">
        <v>1</v>
      </c>
      <c r="N1508" s="180">
        <v>4</v>
      </c>
      <c r="O1508" s="175"/>
      <c r="P1508" s="181">
        <f t="shared" ref="P1508:P1509" si="341">+L1508</f>
        <v>8</v>
      </c>
      <c r="Q1508" s="182">
        <f t="shared" ref="Q1508:Q1509" si="342">F1508*M1508*N1508*P1508/12</f>
        <v>13.333333333333334</v>
      </c>
    </row>
    <row r="1509" spans="1:17" ht="16.5">
      <c r="A1509" s="450">
        <v>2</v>
      </c>
      <c r="B1509" s="116" t="s">
        <v>665</v>
      </c>
      <c r="C1509" s="117"/>
      <c r="D1509" s="118" t="str">
        <f t="shared" si="338"/>
        <v>Pieza de 1inX4inX8_Pies</v>
      </c>
      <c r="E1509" s="119" t="s">
        <v>309</v>
      </c>
      <c r="F1509" s="120">
        <v>4</v>
      </c>
      <c r="G1509" s="116"/>
      <c r="H1509" s="121">
        <v>0.75</v>
      </c>
      <c r="I1509" s="121">
        <v>3.5</v>
      </c>
      <c r="J1509" s="121">
        <v>94.5</v>
      </c>
      <c r="K1509" s="121">
        <f t="shared" si="339"/>
        <v>96</v>
      </c>
      <c r="L1509" s="122">
        <f t="shared" si="340"/>
        <v>8</v>
      </c>
      <c r="M1509" s="121">
        <v>1</v>
      </c>
      <c r="N1509" s="121">
        <v>4</v>
      </c>
      <c r="O1509" s="116"/>
      <c r="P1509" s="122">
        <f t="shared" si="341"/>
        <v>8</v>
      </c>
      <c r="Q1509" s="123">
        <f t="shared" si="342"/>
        <v>10.666666666666666</v>
      </c>
    </row>
    <row r="1510" spans="1:17" ht="17.25" thickBot="1">
      <c r="A1510" s="452"/>
      <c r="B1510" s="133" t="s">
        <v>666</v>
      </c>
      <c r="C1510" s="134"/>
      <c r="D1510" s="135" t="str">
        <f>+IF(_xlfn.NUMBERVALUE(O1510)=0,CONCATENATE("Pieza de ",M1510,"inX",N1510,"inX",P1510,"_Pies"),CONCATENATE("Rollizo de ",O1510,"''ØX",P1510,"_Pies"))</f>
        <v>Pieza de 1inX4inX4_Pies</v>
      </c>
      <c r="E1510" s="136" t="s">
        <v>309</v>
      </c>
      <c r="F1510" s="137">
        <v>1</v>
      </c>
      <c r="G1510" s="133"/>
      <c r="H1510" s="138">
        <v>0.75</v>
      </c>
      <c r="I1510" s="138">
        <v>3.5</v>
      </c>
      <c r="J1510" s="138">
        <v>46.62</v>
      </c>
      <c r="K1510" s="138">
        <f>+L1510*12</f>
        <v>48</v>
      </c>
      <c r="L1510" s="139">
        <f>ROUNDUP(J1510/12,0)</f>
        <v>4</v>
      </c>
      <c r="M1510" s="138">
        <v>1</v>
      </c>
      <c r="N1510" s="138">
        <v>4</v>
      </c>
      <c r="O1510" s="133"/>
      <c r="P1510" s="139">
        <f>+L1510</f>
        <v>4</v>
      </c>
      <c r="Q1510" s="140">
        <f>F1510*M1510*N1510*P1510/12</f>
        <v>1.3333333333333333</v>
      </c>
    </row>
    <row r="1511" spans="1:17" ht="17.25" thickBot="1">
      <c r="A1511" s="206" t="s">
        <v>33</v>
      </c>
      <c r="B1511" s="197" t="s">
        <v>665</v>
      </c>
      <c r="C1511" s="198"/>
      <c r="D1511" s="199" t="str">
        <f t="shared" ref="D1511:D1512" si="343">+IF(_xlfn.NUMBERVALUE(O1511)=0,CONCATENATE("Pieza de ",M1511,"inX",N1511,"inX",P1511,"_Pies"),CONCATENATE("Rollizo de ",O1511,"''ØX",P1511,"_Pies"))</f>
        <v>Pieza de 1inX4inX8_Pies</v>
      </c>
      <c r="E1511" s="200" t="s">
        <v>309</v>
      </c>
      <c r="F1511" s="201">
        <v>6</v>
      </c>
      <c r="G1511" s="197"/>
      <c r="H1511" s="202">
        <v>0.75</v>
      </c>
      <c r="I1511" s="202">
        <v>3.5</v>
      </c>
      <c r="J1511" s="202">
        <v>94.5</v>
      </c>
      <c r="K1511" s="202">
        <f t="shared" ref="K1511:K1512" si="344">+L1511*12</f>
        <v>96</v>
      </c>
      <c r="L1511" s="203">
        <f t="shared" ref="L1511:L1512" si="345">ROUNDUP(J1511/12,0)</f>
        <v>8</v>
      </c>
      <c r="M1511" s="202">
        <v>1</v>
      </c>
      <c r="N1511" s="202">
        <v>4</v>
      </c>
      <c r="O1511" s="197"/>
      <c r="P1511" s="203">
        <f t="shared" ref="P1511:P1512" si="346">+L1511</f>
        <v>8</v>
      </c>
      <c r="Q1511" s="204">
        <f t="shared" ref="Q1511:Q1512" si="347">F1511*M1511*N1511*P1511/12</f>
        <v>16</v>
      </c>
    </row>
    <row r="1512" spans="1:17" ht="17.25" thickBot="1">
      <c r="A1512" s="207" t="s">
        <v>34</v>
      </c>
      <c r="B1512" s="208" t="s">
        <v>665</v>
      </c>
      <c r="C1512" s="209"/>
      <c r="D1512" s="210" t="str">
        <f t="shared" si="343"/>
        <v>Pieza de 1inX4inX8_Pies</v>
      </c>
      <c r="E1512" s="211" t="s">
        <v>309</v>
      </c>
      <c r="F1512" s="212">
        <v>6</v>
      </c>
      <c r="G1512" s="208"/>
      <c r="H1512" s="213">
        <v>0.75</v>
      </c>
      <c r="I1512" s="213">
        <v>3.5</v>
      </c>
      <c r="J1512" s="213">
        <v>94.5</v>
      </c>
      <c r="K1512" s="213">
        <f t="shared" si="344"/>
        <v>96</v>
      </c>
      <c r="L1512" s="214">
        <f t="shared" si="345"/>
        <v>8</v>
      </c>
      <c r="M1512" s="213">
        <v>1</v>
      </c>
      <c r="N1512" s="213">
        <v>4</v>
      </c>
      <c r="O1512" s="208"/>
      <c r="P1512" s="214">
        <f t="shared" si="346"/>
        <v>8</v>
      </c>
      <c r="Q1512" s="215">
        <f t="shared" si="347"/>
        <v>16</v>
      </c>
    </row>
    <row r="1513" spans="1:17" ht="16.5" thickBot="1">
      <c r="A1513" s="438" t="s">
        <v>142</v>
      </c>
      <c r="B1513" s="439"/>
      <c r="C1513" s="439"/>
      <c r="D1513" s="439"/>
      <c r="E1513" s="439"/>
      <c r="F1513" s="440"/>
      <c r="G1513" s="441"/>
      <c r="H1513" s="442"/>
      <c r="I1513" s="442"/>
      <c r="J1513" s="442"/>
      <c r="K1513" s="442"/>
      <c r="L1513" s="443"/>
      <c r="M1513" s="441"/>
      <c r="N1513" s="442"/>
      <c r="O1513" s="442"/>
      <c r="P1513" s="443"/>
      <c r="Q1513" s="141">
        <f>+SUM(Q1514)</f>
        <v>120</v>
      </c>
    </row>
    <row r="1514" spans="1:17" ht="17.25" thickBot="1">
      <c r="A1514" s="142"/>
      <c r="B1514" s="142" t="s">
        <v>307</v>
      </c>
      <c r="C1514" s="143"/>
      <c r="D1514" s="144" t="str">
        <f>+IF(_xlfn.NUMBERVALUE(O1514)=0,CONCATENATE("Pieza de ",M1514,"inX",N1514,"inX",P1514,"_Pies"),CONCATENATE("Rollizo de ",O1514,"''ØX",P1514,"_Pies"))</f>
        <v>Pieza de 2inX6inX15_Pies</v>
      </c>
      <c r="E1514" s="145" t="s">
        <v>137</v>
      </c>
      <c r="F1514" s="146">
        <v>8</v>
      </c>
      <c r="G1514" s="142"/>
      <c r="H1514" s="147">
        <v>1.5</v>
      </c>
      <c r="I1514" s="147">
        <v>5.5</v>
      </c>
      <c r="J1514" s="147">
        <v>171.25</v>
      </c>
      <c r="K1514" s="147">
        <f>+L1514*12</f>
        <v>180</v>
      </c>
      <c r="L1514" s="148">
        <f>ROUNDUP(J1514/12,0)</f>
        <v>15</v>
      </c>
      <c r="M1514" s="147">
        <v>2</v>
      </c>
      <c r="N1514" s="147">
        <v>6</v>
      </c>
      <c r="O1514" s="142"/>
      <c r="P1514" s="148">
        <f>+L1514</f>
        <v>15</v>
      </c>
      <c r="Q1514" s="149">
        <f>F1514*M1514*N1514*P1514/12</f>
        <v>120</v>
      </c>
    </row>
    <row r="1515" spans="1:17" ht="16.5" thickBot="1">
      <c r="A1515" s="444" t="s">
        <v>145</v>
      </c>
      <c r="B1515" s="445"/>
      <c r="C1515" s="445"/>
      <c r="D1515" s="445"/>
      <c r="E1515" s="445"/>
      <c r="F1515" s="446"/>
      <c r="G1515" s="447"/>
      <c r="H1515" s="448"/>
      <c r="I1515" s="448"/>
      <c r="J1515" s="448"/>
      <c r="K1515" s="448"/>
      <c r="L1515" s="449"/>
      <c r="M1515" s="447"/>
      <c r="N1515" s="448"/>
      <c r="O1515" s="448"/>
      <c r="P1515" s="449"/>
      <c r="Q1515" s="115">
        <f>+SUM(Q1516:Q1517)</f>
        <v>393.75</v>
      </c>
    </row>
    <row r="1516" spans="1:17" ht="16.5">
      <c r="A1516" s="453"/>
      <c r="B1516" s="116" t="s">
        <v>308</v>
      </c>
      <c r="C1516" s="117"/>
      <c r="D1516" s="118" t="str">
        <f>+IF(_xlfn.NUMBERVALUE(O1516)=0,CONCATENATE("Pieza de ",M1516,"inX",N1516,"inX",P1516,"_Pies"),CONCATENATE("Rollizo de ",O1516,"''ØX",P1516,"_Pies"))</f>
        <v>Pieza de 1,25inX3,5inX5_Pies</v>
      </c>
      <c r="E1516" s="119" t="s">
        <v>309</v>
      </c>
      <c r="F1516" s="120">
        <v>120</v>
      </c>
      <c r="G1516" s="116"/>
      <c r="H1516" s="121">
        <v>1</v>
      </c>
      <c r="I1516" s="121">
        <v>3</v>
      </c>
      <c r="J1516" s="121">
        <v>53.67</v>
      </c>
      <c r="K1516" s="121">
        <f>+L1516*12</f>
        <v>60</v>
      </c>
      <c r="L1516" s="122">
        <f>ROUNDUP(J1516/12,0)</f>
        <v>5</v>
      </c>
      <c r="M1516" s="121">
        <v>1.25</v>
      </c>
      <c r="N1516" s="121">
        <v>3.5</v>
      </c>
      <c r="O1516" s="116"/>
      <c r="P1516" s="122">
        <f>+L1516</f>
        <v>5</v>
      </c>
      <c r="Q1516" s="123">
        <f>F1516*M1516*N1516*P1516/12</f>
        <v>218.75</v>
      </c>
    </row>
    <row r="1517" spans="1:17" ht="17.25" thickBot="1">
      <c r="A1517" s="454"/>
      <c r="B1517" s="133" t="s">
        <v>310</v>
      </c>
      <c r="C1517" s="134"/>
      <c r="D1517" s="135" t="str">
        <f>+IF(_xlfn.NUMBERVALUE(O1517)=0,CONCATENATE("Pieza de ",M1517,"inX",N1517,"inX",P1517,"_Pies"),CONCATENATE("Rollizo de ",O1517,"''ØX",P1517,"_Pies"))</f>
        <v>Pieza de 1,25inX3,5inX8_Pies</v>
      </c>
      <c r="E1517" s="136" t="s">
        <v>309</v>
      </c>
      <c r="F1517" s="137">
        <v>60</v>
      </c>
      <c r="G1517" s="133"/>
      <c r="H1517" s="138">
        <v>1</v>
      </c>
      <c r="I1517" s="138">
        <v>3</v>
      </c>
      <c r="J1517" s="138">
        <v>96</v>
      </c>
      <c r="K1517" s="138">
        <f>+L1517*12</f>
        <v>96</v>
      </c>
      <c r="L1517" s="139">
        <f>ROUNDUP(J1517/12,0)</f>
        <v>8</v>
      </c>
      <c r="M1517" s="138">
        <v>1.25</v>
      </c>
      <c r="N1517" s="138">
        <v>3.5</v>
      </c>
      <c r="O1517" s="133"/>
      <c r="P1517" s="139">
        <f>+L1517</f>
        <v>8</v>
      </c>
      <c r="Q1517" s="140">
        <f>F1517*M1517*N1517*P1517/12</f>
        <v>175</v>
      </c>
    </row>
    <row r="1518" spans="1:17" ht="16.5" thickBot="1">
      <c r="A1518" s="438" t="s">
        <v>7</v>
      </c>
      <c r="B1518" s="439"/>
      <c r="C1518" s="439"/>
      <c r="D1518" s="439"/>
      <c r="E1518" s="439"/>
      <c r="F1518" s="440"/>
      <c r="G1518" s="441"/>
      <c r="H1518" s="442"/>
      <c r="I1518" s="442"/>
      <c r="J1518" s="442"/>
      <c r="K1518" s="442"/>
      <c r="L1518" s="443"/>
      <c r="M1518" s="441"/>
      <c r="N1518" s="442"/>
      <c r="O1518" s="442"/>
      <c r="P1518" s="443"/>
      <c r="Q1518" s="141">
        <f>+SUM(Q1519:Q1522)</f>
        <v>190</v>
      </c>
    </row>
    <row r="1519" spans="1:17" ht="16.5">
      <c r="A1519" s="453"/>
      <c r="B1519" s="116" t="s">
        <v>311</v>
      </c>
      <c r="C1519" s="117"/>
      <c r="D1519" s="118" t="str">
        <f>+IF(_xlfn.NUMBERVALUE(O1519)=0,CONCATENATE("Pieza de ",M1519,"inX",N1519,"inX",P1519,"_Pies"),CONCATENATE("Rollizo de ",O1519,"''ØX",P1519,"_Pies"))</f>
        <v>Pieza de 2inX6inX10_Pies</v>
      </c>
      <c r="E1519" s="119" t="s">
        <v>137</v>
      </c>
      <c r="F1519" s="120">
        <v>3</v>
      </c>
      <c r="G1519" s="116"/>
      <c r="H1519" s="121">
        <v>1.5</v>
      </c>
      <c r="I1519" s="121">
        <v>5.5</v>
      </c>
      <c r="J1519" s="121">
        <v>118.11</v>
      </c>
      <c r="K1519" s="121">
        <f>+L1519*12</f>
        <v>120</v>
      </c>
      <c r="L1519" s="122">
        <f>ROUNDUP(J1519/12,0)</f>
        <v>10</v>
      </c>
      <c r="M1519" s="121">
        <v>2</v>
      </c>
      <c r="N1519" s="121">
        <v>6</v>
      </c>
      <c r="O1519" s="116"/>
      <c r="P1519" s="122">
        <f>+L1519</f>
        <v>10</v>
      </c>
      <c r="Q1519" s="123">
        <f>F1519*M1519*N1519*P1519/12</f>
        <v>30</v>
      </c>
    </row>
    <row r="1520" spans="1:17" ht="16.5">
      <c r="A1520" s="455"/>
      <c r="B1520" s="124" t="s">
        <v>312</v>
      </c>
      <c r="C1520" s="125"/>
      <c r="D1520" s="126" t="str">
        <f>+IF(_xlfn.NUMBERVALUE(O1520)=0,CONCATENATE("Pieza de ",M1520,"inX",N1520,"inX",P1520,"_Pies"),CONCATENATE("Rollizo de ",O1520,"''ØX",P1520,"_Pies"))</f>
        <v>Pieza de 2inX6inX8_Pies</v>
      </c>
      <c r="E1520" s="127" t="s">
        <v>137</v>
      </c>
      <c r="F1520" s="128">
        <v>6</v>
      </c>
      <c r="G1520" s="124"/>
      <c r="H1520" s="129">
        <v>1.5</v>
      </c>
      <c r="I1520" s="129">
        <v>5.5</v>
      </c>
      <c r="J1520" s="129">
        <v>84.65</v>
      </c>
      <c r="K1520" s="129">
        <f>+L1520*12</f>
        <v>96</v>
      </c>
      <c r="L1520" s="130">
        <f>ROUNDUP(J1520/12,0)</f>
        <v>8</v>
      </c>
      <c r="M1520" s="129">
        <v>2</v>
      </c>
      <c r="N1520" s="129">
        <v>6</v>
      </c>
      <c r="O1520" s="124"/>
      <c r="P1520" s="130">
        <f>+L1520</f>
        <v>8</v>
      </c>
      <c r="Q1520" s="131">
        <f>F1520*M1520*N1520*P1520/12</f>
        <v>48</v>
      </c>
    </row>
    <row r="1521" spans="1:17" ht="16.5">
      <c r="A1521" s="455"/>
      <c r="B1521" s="124" t="s">
        <v>313</v>
      </c>
      <c r="C1521" s="125"/>
      <c r="D1521" s="126" t="str">
        <f>+IF(_xlfn.NUMBERVALUE(O1521)=0,CONCATENATE("Pieza de ",M1521,"inX",N1521,"inX",P1521,"_Pies"),CONCATENATE("Rollizo de ",O1521,"''ØX",P1521,"_Pies"))</f>
        <v>Pieza de 2inX6inX3_Pies</v>
      </c>
      <c r="E1521" s="127" t="s">
        <v>137</v>
      </c>
      <c r="F1521" s="128">
        <v>16</v>
      </c>
      <c r="G1521" s="124"/>
      <c r="H1521" s="129">
        <v>1.5</v>
      </c>
      <c r="I1521" s="129">
        <v>5.5</v>
      </c>
      <c r="J1521" s="129">
        <v>29.53</v>
      </c>
      <c r="K1521" s="129">
        <f>+L1521*12</f>
        <v>36</v>
      </c>
      <c r="L1521" s="130">
        <f>ROUNDUP(J1521/12,0)</f>
        <v>3</v>
      </c>
      <c r="M1521" s="129">
        <v>2</v>
      </c>
      <c r="N1521" s="129">
        <v>6</v>
      </c>
      <c r="O1521" s="124"/>
      <c r="P1521" s="130">
        <f>+L1521</f>
        <v>3</v>
      </c>
      <c r="Q1521" s="131">
        <f>F1521*M1521*N1521*P1521/12</f>
        <v>48</v>
      </c>
    </row>
    <row r="1522" spans="1:17" ht="17.25" thickBot="1">
      <c r="A1522" s="454"/>
      <c r="B1522" s="133" t="s">
        <v>314</v>
      </c>
      <c r="C1522" s="134"/>
      <c r="D1522" s="135" t="str">
        <f>+IF(_xlfn.NUMBERVALUE(O1522)=0,CONCATENATE("Pieza de ",M1522,"inX",N1522,"inX",P1522,"_Pies"),CONCATENATE("Rollizo de ",O1522,"''ØX",P1522,"_Pies"))</f>
        <v>Pieza de 2inX6inX8_Pies</v>
      </c>
      <c r="E1522" s="136" t="s">
        <v>137</v>
      </c>
      <c r="F1522" s="137">
        <v>8</v>
      </c>
      <c r="G1522" s="133"/>
      <c r="H1522" s="138">
        <v>1.5</v>
      </c>
      <c r="I1522" s="138">
        <v>5.5</v>
      </c>
      <c r="J1522" s="138">
        <v>84.65</v>
      </c>
      <c r="K1522" s="138">
        <f>+L1522*12</f>
        <v>96</v>
      </c>
      <c r="L1522" s="139">
        <f>ROUNDUP(J1522/12,0)</f>
        <v>8</v>
      </c>
      <c r="M1522" s="138">
        <v>2</v>
      </c>
      <c r="N1522" s="138">
        <v>6</v>
      </c>
      <c r="O1522" s="133"/>
      <c r="P1522" s="139">
        <f>+L1522</f>
        <v>8</v>
      </c>
      <c r="Q1522" s="140">
        <f>F1522*M1522*N1522*P1522/12</f>
        <v>64</v>
      </c>
    </row>
    <row r="1523" spans="1:17" ht="16.5" thickBot="1">
      <c r="A1523" s="438" t="s">
        <v>9</v>
      </c>
      <c r="B1523" s="439"/>
      <c r="C1523" s="439"/>
      <c r="D1523" s="439"/>
      <c r="E1523" s="439"/>
      <c r="F1523" s="440"/>
      <c r="G1523" s="441"/>
      <c r="H1523" s="442"/>
      <c r="I1523" s="442"/>
      <c r="J1523" s="442"/>
      <c r="K1523" s="442"/>
      <c r="L1523" s="443"/>
      <c r="M1523" s="441"/>
      <c r="N1523" s="442"/>
      <c r="O1523" s="442"/>
      <c r="P1523" s="443"/>
      <c r="Q1523" s="141">
        <f>+SUM(Q1524:Q1527)</f>
        <v>42.333333333333336</v>
      </c>
    </row>
    <row r="1524" spans="1:17" ht="16.5">
      <c r="A1524" s="435" t="s">
        <v>315</v>
      </c>
      <c r="B1524" s="116" t="s">
        <v>316</v>
      </c>
      <c r="C1524" s="117"/>
      <c r="D1524" s="118" t="str">
        <f t="shared" ref="D1524:D1535" si="348">+IF(_xlfn.NUMBERVALUE(O1524)=0,CONCATENATE("Pieza de ",M1524,"inX",N1524,"inX",P1524,"_Pies"),CONCATENATE("Rollizo de ",O1524,"''ØX",P1524,"_Pies"))</f>
        <v>Pieza de 1inX3,5inX6_Pies</v>
      </c>
      <c r="E1524" s="119" t="s">
        <v>317</v>
      </c>
      <c r="F1524" s="120">
        <v>16</v>
      </c>
      <c r="G1524" s="116"/>
      <c r="H1524" s="121">
        <v>0.75</v>
      </c>
      <c r="I1524" s="121">
        <v>3</v>
      </c>
      <c r="J1524" s="121">
        <v>60.44</v>
      </c>
      <c r="K1524" s="121">
        <f t="shared" ref="K1524:K1535" si="349">+L1524*12</f>
        <v>72</v>
      </c>
      <c r="L1524" s="122">
        <f t="shared" ref="L1524:L1535" si="350">ROUNDUP(J1524/12,0)</f>
        <v>6</v>
      </c>
      <c r="M1524" s="121">
        <v>1</v>
      </c>
      <c r="N1524" s="121">
        <v>3.5</v>
      </c>
      <c r="O1524" s="116"/>
      <c r="P1524" s="122">
        <f t="shared" ref="P1524:P1535" si="351">+L1524</f>
        <v>6</v>
      </c>
      <c r="Q1524" s="123">
        <f t="shared" ref="Q1524:Q1535" si="352">F1524*M1524*N1524*P1524/12</f>
        <v>28</v>
      </c>
    </row>
    <row r="1525" spans="1:17" ht="16.5">
      <c r="A1525" s="436"/>
      <c r="B1525" s="124" t="s">
        <v>318</v>
      </c>
      <c r="C1525" s="125"/>
      <c r="D1525" s="126" t="str">
        <f t="shared" si="348"/>
        <v>Pieza de 1,25inX4inX6_Pies</v>
      </c>
      <c r="E1525" s="127" t="s">
        <v>317</v>
      </c>
      <c r="F1525" s="128">
        <v>2</v>
      </c>
      <c r="G1525" s="124"/>
      <c r="H1525" s="129">
        <v>1</v>
      </c>
      <c r="I1525" s="129">
        <v>3.5</v>
      </c>
      <c r="J1525" s="129">
        <v>62.43</v>
      </c>
      <c r="K1525" s="129">
        <f t="shared" si="349"/>
        <v>72</v>
      </c>
      <c r="L1525" s="130">
        <f t="shared" si="350"/>
        <v>6</v>
      </c>
      <c r="M1525" s="129">
        <v>1.25</v>
      </c>
      <c r="N1525" s="129">
        <v>4</v>
      </c>
      <c r="O1525" s="124"/>
      <c r="P1525" s="130">
        <f t="shared" si="351"/>
        <v>6</v>
      </c>
      <c r="Q1525" s="131">
        <f t="shared" si="352"/>
        <v>5</v>
      </c>
    </row>
    <row r="1526" spans="1:17" ht="16.5">
      <c r="A1526" s="436"/>
      <c r="B1526" s="124" t="s">
        <v>319</v>
      </c>
      <c r="C1526" s="125"/>
      <c r="D1526" s="126" t="str">
        <f t="shared" si="348"/>
        <v>Pieza de 1,25inX4inX4_Pies</v>
      </c>
      <c r="E1526" s="127" t="s">
        <v>317</v>
      </c>
      <c r="F1526" s="128">
        <v>2</v>
      </c>
      <c r="G1526" s="124"/>
      <c r="H1526" s="129">
        <v>1</v>
      </c>
      <c r="I1526" s="129">
        <v>3.5</v>
      </c>
      <c r="J1526" s="129">
        <v>44.06</v>
      </c>
      <c r="K1526" s="129">
        <f t="shared" si="349"/>
        <v>48</v>
      </c>
      <c r="L1526" s="130">
        <f t="shared" si="350"/>
        <v>4</v>
      </c>
      <c r="M1526" s="129">
        <v>1.25</v>
      </c>
      <c r="N1526" s="129">
        <v>4</v>
      </c>
      <c r="O1526" s="124"/>
      <c r="P1526" s="130">
        <f t="shared" si="351"/>
        <v>4</v>
      </c>
      <c r="Q1526" s="131">
        <f t="shared" si="352"/>
        <v>3.3333333333333335</v>
      </c>
    </row>
    <row r="1527" spans="1:17" ht="17.25" thickBot="1">
      <c r="A1527" s="437"/>
      <c r="B1527" s="133" t="s">
        <v>320</v>
      </c>
      <c r="C1527" s="134"/>
      <c r="D1527" s="135" t="str">
        <f t="shared" si="348"/>
        <v>Pieza de 2inX6inX6_Pies</v>
      </c>
      <c r="E1527" s="136" t="s">
        <v>317</v>
      </c>
      <c r="F1527" s="137">
        <v>1</v>
      </c>
      <c r="G1527" s="133"/>
      <c r="H1527" s="138">
        <v>1.5</v>
      </c>
      <c r="I1527" s="138">
        <v>5.5</v>
      </c>
      <c r="J1527" s="138">
        <v>62.43</v>
      </c>
      <c r="K1527" s="138">
        <f t="shared" si="349"/>
        <v>72</v>
      </c>
      <c r="L1527" s="139">
        <f t="shared" si="350"/>
        <v>6</v>
      </c>
      <c r="M1527" s="138">
        <v>2</v>
      </c>
      <c r="N1527" s="138">
        <v>6</v>
      </c>
      <c r="O1527" s="133"/>
      <c r="P1527" s="139">
        <f t="shared" si="351"/>
        <v>6</v>
      </c>
      <c r="Q1527" s="140">
        <f t="shared" si="352"/>
        <v>6</v>
      </c>
    </row>
    <row r="1528" spans="1:17" ht="16.5">
      <c r="A1528" s="435" t="s">
        <v>321</v>
      </c>
      <c r="B1528" s="116" t="s">
        <v>316</v>
      </c>
      <c r="C1528" s="117"/>
      <c r="D1528" s="118" t="str">
        <f t="shared" si="348"/>
        <v>Pieza de 1inX3,5inX3_Pies</v>
      </c>
      <c r="E1528" s="119" t="s">
        <v>317</v>
      </c>
      <c r="F1528" s="120">
        <v>16</v>
      </c>
      <c r="G1528" s="116"/>
      <c r="H1528" s="121">
        <v>0.75</v>
      </c>
      <c r="I1528" s="121">
        <v>3</v>
      </c>
      <c r="J1528" s="121">
        <v>28.44</v>
      </c>
      <c r="K1528" s="121">
        <f t="shared" si="349"/>
        <v>36</v>
      </c>
      <c r="L1528" s="122">
        <f t="shared" si="350"/>
        <v>3</v>
      </c>
      <c r="M1528" s="121">
        <v>1</v>
      </c>
      <c r="N1528" s="121">
        <v>3.5</v>
      </c>
      <c r="O1528" s="116"/>
      <c r="P1528" s="122">
        <f t="shared" si="351"/>
        <v>3</v>
      </c>
      <c r="Q1528" s="123">
        <f t="shared" si="352"/>
        <v>14</v>
      </c>
    </row>
    <row r="1529" spans="1:17" ht="16.5">
      <c r="A1529" s="436"/>
      <c r="B1529" s="124" t="s">
        <v>318</v>
      </c>
      <c r="C1529" s="125"/>
      <c r="D1529" s="126" t="str">
        <f t="shared" si="348"/>
        <v>Pieza de 1,25inX4inX3_Pies</v>
      </c>
      <c r="E1529" s="127" t="s">
        <v>317</v>
      </c>
      <c r="F1529" s="128">
        <v>2</v>
      </c>
      <c r="G1529" s="124"/>
      <c r="H1529" s="129">
        <v>1</v>
      </c>
      <c r="I1529" s="129">
        <v>3.5</v>
      </c>
      <c r="J1529" s="129">
        <v>30.43</v>
      </c>
      <c r="K1529" s="129">
        <f t="shared" si="349"/>
        <v>36</v>
      </c>
      <c r="L1529" s="130">
        <f t="shared" si="350"/>
        <v>3</v>
      </c>
      <c r="M1529" s="129">
        <v>1.25</v>
      </c>
      <c r="N1529" s="129">
        <v>4</v>
      </c>
      <c r="O1529" s="124"/>
      <c r="P1529" s="130">
        <f t="shared" si="351"/>
        <v>3</v>
      </c>
      <c r="Q1529" s="131">
        <f t="shared" si="352"/>
        <v>2.5</v>
      </c>
    </row>
    <row r="1530" spans="1:17" ht="16.5">
      <c r="A1530" s="436"/>
      <c r="B1530" s="124" t="s">
        <v>319</v>
      </c>
      <c r="C1530" s="125"/>
      <c r="D1530" s="126" t="str">
        <f t="shared" si="348"/>
        <v>Pieza de 1,25inX4inX4_Pies</v>
      </c>
      <c r="E1530" s="127" t="s">
        <v>317</v>
      </c>
      <c r="F1530" s="128">
        <v>2</v>
      </c>
      <c r="G1530" s="124"/>
      <c r="H1530" s="129">
        <v>1</v>
      </c>
      <c r="I1530" s="129">
        <v>3.5</v>
      </c>
      <c r="J1530" s="129">
        <v>44.06</v>
      </c>
      <c r="K1530" s="129">
        <f t="shared" si="349"/>
        <v>48</v>
      </c>
      <c r="L1530" s="130">
        <f t="shared" si="350"/>
        <v>4</v>
      </c>
      <c r="M1530" s="129">
        <v>1.25</v>
      </c>
      <c r="N1530" s="129">
        <v>4</v>
      </c>
      <c r="O1530" s="124"/>
      <c r="P1530" s="130">
        <f t="shared" si="351"/>
        <v>4</v>
      </c>
      <c r="Q1530" s="131">
        <f t="shared" si="352"/>
        <v>3.3333333333333335</v>
      </c>
    </row>
    <row r="1531" spans="1:17" ht="17.25" thickBot="1">
      <c r="A1531" s="437"/>
      <c r="B1531" s="133" t="s">
        <v>320</v>
      </c>
      <c r="C1531" s="134"/>
      <c r="D1531" s="135" t="str">
        <f t="shared" si="348"/>
        <v>Pieza de 2inX6inX3_Pies</v>
      </c>
      <c r="E1531" s="136" t="s">
        <v>317</v>
      </c>
      <c r="F1531" s="137">
        <v>1</v>
      </c>
      <c r="G1531" s="133"/>
      <c r="H1531" s="138">
        <v>1.5</v>
      </c>
      <c r="I1531" s="138">
        <v>5.5</v>
      </c>
      <c r="J1531" s="138">
        <v>30.43</v>
      </c>
      <c r="K1531" s="138">
        <f t="shared" si="349"/>
        <v>36</v>
      </c>
      <c r="L1531" s="139">
        <f t="shared" si="350"/>
        <v>3</v>
      </c>
      <c r="M1531" s="138">
        <v>2</v>
      </c>
      <c r="N1531" s="138">
        <v>6</v>
      </c>
      <c r="O1531" s="133"/>
      <c r="P1531" s="139">
        <f t="shared" si="351"/>
        <v>3</v>
      </c>
      <c r="Q1531" s="140">
        <f t="shared" si="352"/>
        <v>3</v>
      </c>
    </row>
    <row r="1532" spans="1:17" ht="16.5">
      <c r="A1532" s="436" t="s">
        <v>322</v>
      </c>
      <c r="B1532" s="142" t="s">
        <v>316</v>
      </c>
      <c r="C1532" s="143"/>
      <c r="D1532" s="144" t="str">
        <f t="shared" si="348"/>
        <v>Pieza de 1inX3,5inX3_Pies</v>
      </c>
      <c r="E1532" s="145" t="s">
        <v>317</v>
      </c>
      <c r="F1532" s="146">
        <v>16</v>
      </c>
      <c r="G1532" s="142"/>
      <c r="H1532" s="121">
        <v>0.75</v>
      </c>
      <c r="I1532" s="121">
        <v>3</v>
      </c>
      <c r="J1532" s="147">
        <v>28.44</v>
      </c>
      <c r="K1532" s="147">
        <f t="shared" si="349"/>
        <v>36</v>
      </c>
      <c r="L1532" s="148">
        <f t="shared" si="350"/>
        <v>3</v>
      </c>
      <c r="M1532" s="121">
        <v>1</v>
      </c>
      <c r="N1532" s="121">
        <v>3.5</v>
      </c>
      <c r="O1532" s="142"/>
      <c r="P1532" s="148">
        <f t="shared" si="351"/>
        <v>3</v>
      </c>
      <c r="Q1532" s="150">
        <f t="shared" si="352"/>
        <v>14</v>
      </c>
    </row>
    <row r="1533" spans="1:17" ht="16.5">
      <c r="A1533" s="436"/>
      <c r="B1533" s="124" t="s">
        <v>318</v>
      </c>
      <c r="C1533" s="125"/>
      <c r="D1533" s="126" t="str">
        <f t="shared" si="348"/>
        <v>Pieza de 1,25inX4inX3_Pies</v>
      </c>
      <c r="E1533" s="127" t="s">
        <v>317</v>
      </c>
      <c r="F1533" s="128">
        <v>2</v>
      </c>
      <c r="G1533" s="124"/>
      <c r="H1533" s="129">
        <v>1</v>
      </c>
      <c r="I1533" s="129">
        <v>3.5</v>
      </c>
      <c r="J1533" s="129">
        <v>30.43</v>
      </c>
      <c r="K1533" s="129">
        <f t="shared" si="349"/>
        <v>36</v>
      </c>
      <c r="L1533" s="130">
        <f t="shared" si="350"/>
        <v>3</v>
      </c>
      <c r="M1533" s="129">
        <v>1.25</v>
      </c>
      <c r="N1533" s="129">
        <v>4</v>
      </c>
      <c r="O1533" s="124"/>
      <c r="P1533" s="130">
        <f t="shared" si="351"/>
        <v>3</v>
      </c>
      <c r="Q1533" s="131">
        <f t="shared" si="352"/>
        <v>2.5</v>
      </c>
    </row>
    <row r="1534" spans="1:17" ht="16.5">
      <c r="A1534" s="436"/>
      <c r="B1534" s="124" t="s">
        <v>319</v>
      </c>
      <c r="C1534" s="125"/>
      <c r="D1534" s="126" t="str">
        <f t="shared" si="348"/>
        <v>Pieza de 1,25inX4inX4_Pies</v>
      </c>
      <c r="E1534" s="127" t="s">
        <v>317</v>
      </c>
      <c r="F1534" s="128">
        <v>2</v>
      </c>
      <c r="G1534" s="124"/>
      <c r="H1534" s="129">
        <v>1</v>
      </c>
      <c r="I1534" s="129">
        <v>3.5</v>
      </c>
      <c r="J1534" s="129">
        <v>44.06</v>
      </c>
      <c r="K1534" s="129">
        <f t="shared" si="349"/>
        <v>48</v>
      </c>
      <c r="L1534" s="130">
        <f t="shared" si="350"/>
        <v>4</v>
      </c>
      <c r="M1534" s="129">
        <v>1.25</v>
      </c>
      <c r="N1534" s="129">
        <v>4</v>
      </c>
      <c r="O1534" s="124"/>
      <c r="P1534" s="130">
        <f t="shared" si="351"/>
        <v>4</v>
      </c>
      <c r="Q1534" s="131">
        <f t="shared" si="352"/>
        <v>3.3333333333333335</v>
      </c>
    </row>
    <row r="1535" spans="1:17" ht="17.25" thickBot="1">
      <c r="A1535" s="437"/>
      <c r="B1535" s="133" t="s">
        <v>320</v>
      </c>
      <c r="C1535" s="134"/>
      <c r="D1535" s="135" t="str">
        <f t="shared" si="348"/>
        <v>Pieza de 2inX6inX3_Pies</v>
      </c>
      <c r="E1535" s="136" t="s">
        <v>317</v>
      </c>
      <c r="F1535" s="137">
        <v>1</v>
      </c>
      <c r="G1535" s="133"/>
      <c r="H1535" s="138">
        <v>1.5</v>
      </c>
      <c r="I1535" s="138">
        <v>5.5</v>
      </c>
      <c r="J1535" s="138">
        <v>30.43</v>
      </c>
      <c r="K1535" s="138">
        <f t="shared" si="349"/>
        <v>36</v>
      </c>
      <c r="L1535" s="139">
        <f t="shared" si="350"/>
        <v>3</v>
      </c>
      <c r="M1535" s="138">
        <v>2</v>
      </c>
      <c r="N1535" s="138">
        <v>6</v>
      </c>
      <c r="O1535" s="133"/>
      <c r="P1535" s="139">
        <f t="shared" si="351"/>
        <v>3</v>
      </c>
      <c r="Q1535" s="140">
        <f t="shared" si="352"/>
        <v>3</v>
      </c>
    </row>
    <row r="1536" spans="1:17" ht="16.5" thickBot="1">
      <c r="A1536" s="419" t="s">
        <v>161</v>
      </c>
      <c r="B1536" s="420"/>
      <c r="C1536" s="420"/>
      <c r="D1536" s="420"/>
      <c r="E1536" s="420"/>
      <c r="F1536" s="421"/>
      <c r="G1536" s="422"/>
      <c r="H1536" s="423"/>
      <c r="I1536" s="423"/>
      <c r="J1536" s="423"/>
      <c r="K1536" s="423"/>
      <c r="L1536" s="424"/>
      <c r="M1536" s="423"/>
      <c r="N1536" s="423"/>
      <c r="O1536" s="423"/>
      <c r="P1536" s="423"/>
      <c r="Q1536" s="114">
        <f>+Q1537+Q1596+Q1608+Q1610+Q1613+Q1618+Q1602</f>
        <v>1484.083333333333</v>
      </c>
    </row>
    <row r="1537" spans="1:17" ht="16.5" thickBot="1">
      <c r="A1537" s="444" t="s">
        <v>8</v>
      </c>
      <c r="B1537" s="445"/>
      <c r="C1537" s="445"/>
      <c r="D1537" s="445"/>
      <c r="E1537" s="445"/>
      <c r="F1537" s="446"/>
      <c r="G1537" s="447"/>
      <c r="H1537" s="448"/>
      <c r="I1537" s="448"/>
      <c r="J1537" s="448"/>
      <c r="K1537" s="448"/>
      <c r="L1537" s="449"/>
      <c r="M1537" s="448"/>
      <c r="N1537" s="448"/>
      <c r="O1537" s="448"/>
      <c r="P1537" s="448"/>
      <c r="Q1537" s="115">
        <f>+SUM(Q1538:Q1595)</f>
        <v>604.66666666666663</v>
      </c>
    </row>
    <row r="1538" spans="1:17" ht="16.5">
      <c r="A1538" s="450">
        <v>1</v>
      </c>
      <c r="B1538" s="116" t="s">
        <v>267</v>
      </c>
      <c r="C1538" s="117"/>
      <c r="D1538" s="118" t="str">
        <f t="shared" ref="D1538:D1595" si="353">+IF(_xlfn.NUMBERVALUE(O1538)=0,CONCATENATE("Pieza de ",M1538,"inX",N1538,"inX",P1538,"_Pies"),CONCATENATE("Rollizo de ",O1538,"''ØX",P1538,"_Pies"))</f>
        <v>Pieza de 2inX4inX13_Pies</v>
      </c>
      <c r="E1538" s="119" t="s">
        <v>137</v>
      </c>
      <c r="F1538" s="120">
        <v>1</v>
      </c>
      <c r="G1538" s="116"/>
      <c r="H1538" s="121">
        <v>1.5</v>
      </c>
      <c r="I1538" s="121">
        <v>3.5</v>
      </c>
      <c r="J1538" s="121">
        <v>153</v>
      </c>
      <c r="K1538" s="121">
        <f t="shared" ref="K1538:K1550" si="354">+L1538*12</f>
        <v>156</v>
      </c>
      <c r="L1538" s="122">
        <f t="shared" ref="L1538:L1550" si="355">ROUNDUP(J1538/12,0)</f>
        <v>13</v>
      </c>
      <c r="M1538" s="121">
        <v>2</v>
      </c>
      <c r="N1538" s="121">
        <v>4</v>
      </c>
      <c r="O1538" s="116"/>
      <c r="P1538" s="122">
        <f t="shared" ref="P1538:P1550" si="356">+L1538</f>
        <v>13</v>
      </c>
      <c r="Q1538" s="123">
        <f t="shared" ref="Q1538:Q1550" si="357">F1538*M1538*N1538*P1538/12</f>
        <v>8.6666666666666661</v>
      </c>
    </row>
    <row r="1539" spans="1:17" ht="16.5">
      <c r="A1539" s="451"/>
      <c r="B1539" s="124" t="s">
        <v>268</v>
      </c>
      <c r="C1539" s="125"/>
      <c r="D1539" s="126" t="str">
        <f t="shared" si="353"/>
        <v>Pieza de 2inX6inX14_Pies</v>
      </c>
      <c r="E1539" s="127" t="s">
        <v>137</v>
      </c>
      <c r="F1539" s="128">
        <v>2</v>
      </c>
      <c r="G1539" s="124"/>
      <c r="H1539" s="129">
        <v>1.5</v>
      </c>
      <c r="I1539" s="129">
        <v>5.5</v>
      </c>
      <c r="J1539" s="129">
        <v>166</v>
      </c>
      <c r="K1539" s="129">
        <f t="shared" si="354"/>
        <v>168</v>
      </c>
      <c r="L1539" s="130">
        <f t="shared" si="355"/>
        <v>14</v>
      </c>
      <c r="M1539" s="129">
        <v>2</v>
      </c>
      <c r="N1539" s="129">
        <v>6</v>
      </c>
      <c r="O1539" s="124"/>
      <c r="P1539" s="130">
        <f t="shared" si="356"/>
        <v>14</v>
      </c>
      <c r="Q1539" s="131">
        <f t="shared" si="357"/>
        <v>28</v>
      </c>
    </row>
    <row r="1540" spans="1:17" ht="16.5">
      <c r="A1540" s="451"/>
      <c r="B1540" s="124" t="s">
        <v>269</v>
      </c>
      <c r="C1540" s="125"/>
      <c r="D1540" s="126" t="str">
        <f t="shared" si="353"/>
        <v>Pieza de 2inX4inX8_Pies</v>
      </c>
      <c r="E1540" s="127" t="s">
        <v>137</v>
      </c>
      <c r="F1540" s="128">
        <v>3</v>
      </c>
      <c r="G1540" s="124"/>
      <c r="H1540" s="129">
        <v>1.5</v>
      </c>
      <c r="I1540" s="129">
        <v>3.5</v>
      </c>
      <c r="J1540" s="132">
        <v>91.27</v>
      </c>
      <c r="K1540" s="129">
        <f t="shared" si="354"/>
        <v>96</v>
      </c>
      <c r="L1540" s="130">
        <f t="shared" si="355"/>
        <v>8</v>
      </c>
      <c r="M1540" s="129">
        <v>2</v>
      </c>
      <c r="N1540" s="129">
        <v>4</v>
      </c>
      <c r="O1540" s="124"/>
      <c r="P1540" s="130">
        <f t="shared" si="356"/>
        <v>8</v>
      </c>
      <c r="Q1540" s="131">
        <f t="shared" si="357"/>
        <v>16</v>
      </c>
    </row>
    <row r="1541" spans="1:17" ht="16.5">
      <c r="A1541" s="451"/>
      <c r="B1541" s="124" t="s">
        <v>270</v>
      </c>
      <c r="C1541" s="125"/>
      <c r="D1541" s="126" t="str">
        <f t="shared" si="353"/>
        <v>Pieza de 2inX4inX1_Pies</v>
      </c>
      <c r="E1541" s="127" t="s">
        <v>137</v>
      </c>
      <c r="F1541" s="128">
        <v>4</v>
      </c>
      <c r="G1541" s="124"/>
      <c r="H1541" s="129">
        <v>1.5</v>
      </c>
      <c r="I1541" s="129">
        <v>3.5</v>
      </c>
      <c r="J1541" s="129">
        <v>10.15</v>
      </c>
      <c r="K1541" s="129">
        <f t="shared" si="354"/>
        <v>12</v>
      </c>
      <c r="L1541" s="130">
        <f t="shared" si="355"/>
        <v>1</v>
      </c>
      <c r="M1541" s="129">
        <v>2</v>
      </c>
      <c r="N1541" s="129">
        <v>4</v>
      </c>
      <c r="O1541" s="124"/>
      <c r="P1541" s="130">
        <f t="shared" si="356"/>
        <v>1</v>
      </c>
      <c r="Q1541" s="131">
        <f t="shared" si="357"/>
        <v>2.6666666666666665</v>
      </c>
    </row>
    <row r="1542" spans="1:17" ht="16.5">
      <c r="A1542" s="451"/>
      <c r="B1542" s="124" t="s">
        <v>271</v>
      </c>
      <c r="C1542" s="125"/>
      <c r="D1542" s="126" t="str">
        <f t="shared" si="353"/>
        <v>Pieza de 2inX4inX2_Pies</v>
      </c>
      <c r="E1542" s="127" t="s">
        <v>137</v>
      </c>
      <c r="F1542" s="128">
        <v>4</v>
      </c>
      <c r="G1542" s="124"/>
      <c r="H1542" s="129">
        <v>1.5</v>
      </c>
      <c r="I1542" s="129">
        <v>3.5</v>
      </c>
      <c r="J1542" s="129">
        <v>12.85</v>
      </c>
      <c r="K1542" s="129">
        <f t="shared" si="354"/>
        <v>24</v>
      </c>
      <c r="L1542" s="130">
        <f t="shared" si="355"/>
        <v>2</v>
      </c>
      <c r="M1542" s="129">
        <v>2</v>
      </c>
      <c r="N1542" s="129">
        <v>4</v>
      </c>
      <c r="O1542" s="124"/>
      <c r="P1542" s="130">
        <f t="shared" si="356"/>
        <v>2</v>
      </c>
      <c r="Q1542" s="131">
        <f t="shared" si="357"/>
        <v>5.333333333333333</v>
      </c>
    </row>
    <row r="1543" spans="1:17" ht="16.5">
      <c r="A1543" s="451"/>
      <c r="B1543" s="124" t="s">
        <v>272</v>
      </c>
      <c r="C1543" s="125"/>
      <c r="D1543" s="126" t="str">
        <f t="shared" si="353"/>
        <v>Pieza de 2inX4inX8_Pies</v>
      </c>
      <c r="E1543" s="127" t="s">
        <v>137</v>
      </c>
      <c r="F1543" s="128">
        <v>2</v>
      </c>
      <c r="G1543" s="124"/>
      <c r="H1543" s="129">
        <v>1.5</v>
      </c>
      <c r="I1543" s="129">
        <v>3.5</v>
      </c>
      <c r="J1543" s="129">
        <v>91.27</v>
      </c>
      <c r="K1543" s="129">
        <f t="shared" si="354"/>
        <v>96</v>
      </c>
      <c r="L1543" s="130">
        <f t="shared" si="355"/>
        <v>8</v>
      </c>
      <c r="M1543" s="129">
        <v>2</v>
      </c>
      <c r="N1543" s="129">
        <v>4</v>
      </c>
      <c r="O1543" s="124"/>
      <c r="P1543" s="130">
        <f t="shared" si="356"/>
        <v>8</v>
      </c>
      <c r="Q1543" s="131">
        <f t="shared" si="357"/>
        <v>10.666666666666666</v>
      </c>
    </row>
    <row r="1544" spans="1:17" ht="16.5">
      <c r="A1544" s="451"/>
      <c r="B1544" s="124" t="s">
        <v>273</v>
      </c>
      <c r="C1544" s="125"/>
      <c r="D1544" s="126" t="str">
        <f t="shared" si="353"/>
        <v>Pieza de 2inX4inX4_Pies</v>
      </c>
      <c r="E1544" s="127" t="s">
        <v>137</v>
      </c>
      <c r="F1544" s="128">
        <v>1</v>
      </c>
      <c r="G1544" s="124"/>
      <c r="H1544" s="129">
        <v>1.5</v>
      </c>
      <c r="I1544" s="129">
        <v>3.5</v>
      </c>
      <c r="J1544" s="129">
        <v>44.06</v>
      </c>
      <c r="K1544" s="129">
        <f t="shared" si="354"/>
        <v>48</v>
      </c>
      <c r="L1544" s="130">
        <f t="shared" si="355"/>
        <v>4</v>
      </c>
      <c r="M1544" s="129">
        <v>2</v>
      </c>
      <c r="N1544" s="129">
        <v>4</v>
      </c>
      <c r="O1544" s="124"/>
      <c r="P1544" s="130">
        <f t="shared" si="356"/>
        <v>4</v>
      </c>
      <c r="Q1544" s="131">
        <f t="shared" si="357"/>
        <v>2.6666666666666665</v>
      </c>
    </row>
    <row r="1545" spans="1:17" ht="16.5">
      <c r="A1545" s="451"/>
      <c r="B1545" s="124" t="s">
        <v>274</v>
      </c>
      <c r="C1545" s="125"/>
      <c r="D1545" s="126" t="str">
        <f t="shared" si="353"/>
        <v>Pieza de 2inX4inX2_Pies</v>
      </c>
      <c r="E1545" s="127" t="s">
        <v>137</v>
      </c>
      <c r="F1545" s="128">
        <v>4</v>
      </c>
      <c r="G1545" s="124"/>
      <c r="H1545" s="129">
        <v>1.5</v>
      </c>
      <c r="I1545" s="129">
        <v>3.5</v>
      </c>
      <c r="J1545" s="129">
        <v>14.41</v>
      </c>
      <c r="K1545" s="129">
        <f t="shared" si="354"/>
        <v>24</v>
      </c>
      <c r="L1545" s="130">
        <f t="shared" si="355"/>
        <v>2</v>
      </c>
      <c r="M1545" s="129">
        <v>2</v>
      </c>
      <c r="N1545" s="129">
        <v>4</v>
      </c>
      <c r="O1545" s="124"/>
      <c r="P1545" s="130">
        <f t="shared" si="356"/>
        <v>2</v>
      </c>
      <c r="Q1545" s="131">
        <f t="shared" si="357"/>
        <v>5.333333333333333</v>
      </c>
    </row>
    <row r="1546" spans="1:17" ht="16.5">
      <c r="A1546" s="451"/>
      <c r="B1546" s="124" t="s">
        <v>275</v>
      </c>
      <c r="C1546" s="125"/>
      <c r="D1546" s="126" t="str">
        <f t="shared" si="353"/>
        <v>Pieza de 2inX4inX3_Pies</v>
      </c>
      <c r="E1546" s="127" t="s">
        <v>137</v>
      </c>
      <c r="F1546" s="128">
        <v>2</v>
      </c>
      <c r="G1546" s="124"/>
      <c r="H1546" s="129">
        <v>1.5</v>
      </c>
      <c r="I1546" s="129">
        <v>3.5</v>
      </c>
      <c r="J1546" s="129">
        <v>30.43</v>
      </c>
      <c r="K1546" s="129">
        <f t="shared" si="354"/>
        <v>36</v>
      </c>
      <c r="L1546" s="130">
        <f t="shared" si="355"/>
        <v>3</v>
      </c>
      <c r="M1546" s="129">
        <v>2</v>
      </c>
      <c r="N1546" s="129">
        <v>4</v>
      </c>
      <c r="O1546" s="124"/>
      <c r="P1546" s="130">
        <f t="shared" si="356"/>
        <v>3</v>
      </c>
      <c r="Q1546" s="131">
        <f t="shared" si="357"/>
        <v>4</v>
      </c>
    </row>
    <row r="1547" spans="1:17" ht="16.5">
      <c r="A1547" s="451"/>
      <c r="B1547" s="124" t="s">
        <v>276</v>
      </c>
      <c r="C1547" s="125"/>
      <c r="D1547" s="126" t="str">
        <f t="shared" si="353"/>
        <v>Pieza de 2inX4inX8_Pies</v>
      </c>
      <c r="E1547" s="127" t="s">
        <v>137</v>
      </c>
      <c r="F1547" s="128">
        <v>3</v>
      </c>
      <c r="G1547" s="124"/>
      <c r="H1547" s="129">
        <v>1.5</v>
      </c>
      <c r="I1547" s="129">
        <v>3.5</v>
      </c>
      <c r="J1547" s="129">
        <v>91.25</v>
      </c>
      <c r="K1547" s="129">
        <f t="shared" si="354"/>
        <v>96</v>
      </c>
      <c r="L1547" s="130">
        <f t="shared" si="355"/>
        <v>8</v>
      </c>
      <c r="M1547" s="129">
        <v>2</v>
      </c>
      <c r="N1547" s="129">
        <v>4</v>
      </c>
      <c r="O1547" s="124"/>
      <c r="P1547" s="130">
        <f t="shared" si="356"/>
        <v>8</v>
      </c>
      <c r="Q1547" s="131">
        <f t="shared" si="357"/>
        <v>16</v>
      </c>
    </row>
    <row r="1548" spans="1:17" ht="16.5">
      <c r="A1548" s="451"/>
      <c r="B1548" s="124" t="s">
        <v>277</v>
      </c>
      <c r="C1548" s="125"/>
      <c r="D1548" s="126" t="str">
        <f t="shared" si="353"/>
        <v>Pieza de 2inX4inX2_Pies</v>
      </c>
      <c r="E1548" s="127" t="s">
        <v>137</v>
      </c>
      <c r="F1548" s="128">
        <v>8</v>
      </c>
      <c r="G1548" s="124"/>
      <c r="H1548" s="129">
        <v>1.5</v>
      </c>
      <c r="I1548" s="129">
        <v>3.5</v>
      </c>
      <c r="J1548" s="129">
        <v>12.85</v>
      </c>
      <c r="K1548" s="129">
        <f t="shared" si="354"/>
        <v>24</v>
      </c>
      <c r="L1548" s="130">
        <f t="shared" si="355"/>
        <v>2</v>
      </c>
      <c r="M1548" s="129">
        <v>2</v>
      </c>
      <c r="N1548" s="129">
        <v>4</v>
      </c>
      <c r="O1548" s="124"/>
      <c r="P1548" s="130">
        <f t="shared" si="356"/>
        <v>2</v>
      </c>
      <c r="Q1548" s="131">
        <f t="shared" si="357"/>
        <v>10.666666666666666</v>
      </c>
    </row>
    <row r="1549" spans="1:17" ht="16.5">
      <c r="A1549" s="451"/>
      <c r="B1549" s="124" t="s">
        <v>278</v>
      </c>
      <c r="C1549" s="125"/>
      <c r="D1549" s="126" t="str">
        <f t="shared" si="353"/>
        <v>Pieza de 2inX4inX8_Pies</v>
      </c>
      <c r="E1549" s="127" t="s">
        <v>137</v>
      </c>
      <c r="F1549" s="128">
        <v>2</v>
      </c>
      <c r="G1549" s="124"/>
      <c r="H1549" s="129">
        <v>1.5</v>
      </c>
      <c r="I1549" s="129">
        <v>3.5</v>
      </c>
      <c r="J1549" s="129">
        <v>91.27</v>
      </c>
      <c r="K1549" s="129">
        <f t="shared" si="354"/>
        <v>96</v>
      </c>
      <c r="L1549" s="130">
        <f t="shared" si="355"/>
        <v>8</v>
      </c>
      <c r="M1549" s="129">
        <v>2</v>
      </c>
      <c r="N1549" s="129">
        <v>4</v>
      </c>
      <c r="O1549" s="124"/>
      <c r="P1549" s="130">
        <f t="shared" si="356"/>
        <v>8</v>
      </c>
      <c r="Q1549" s="131">
        <f t="shared" si="357"/>
        <v>10.666666666666666</v>
      </c>
    </row>
    <row r="1550" spans="1:17" ht="16.5">
      <c r="A1550" s="451"/>
      <c r="B1550" s="124" t="s">
        <v>279</v>
      </c>
      <c r="C1550" s="125"/>
      <c r="D1550" s="126" t="str">
        <f t="shared" si="353"/>
        <v>Pieza de 2inX4inX4_Pies</v>
      </c>
      <c r="E1550" s="127" t="s">
        <v>137</v>
      </c>
      <c r="F1550" s="128">
        <v>1</v>
      </c>
      <c r="G1550" s="124"/>
      <c r="H1550" s="129">
        <v>1.5</v>
      </c>
      <c r="I1550" s="129">
        <v>3.5</v>
      </c>
      <c r="J1550" s="129">
        <v>44.06</v>
      </c>
      <c r="K1550" s="129">
        <f t="shared" si="354"/>
        <v>48</v>
      </c>
      <c r="L1550" s="130">
        <f t="shared" si="355"/>
        <v>4</v>
      </c>
      <c r="M1550" s="129">
        <v>2</v>
      </c>
      <c r="N1550" s="129">
        <v>4</v>
      </c>
      <c r="O1550" s="124"/>
      <c r="P1550" s="130">
        <f t="shared" si="356"/>
        <v>4</v>
      </c>
      <c r="Q1550" s="131">
        <f t="shared" si="357"/>
        <v>2.6666666666666665</v>
      </c>
    </row>
    <row r="1551" spans="1:17" ht="16.5">
      <c r="A1551" s="451"/>
      <c r="B1551" s="124" t="s">
        <v>280</v>
      </c>
      <c r="C1551" s="125"/>
      <c r="D1551" s="126" t="str">
        <f t="shared" si="353"/>
        <v>Pieza de 2inX4inX2_Pies</v>
      </c>
      <c r="E1551" s="127" t="s">
        <v>137</v>
      </c>
      <c r="F1551" s="128">
        <v>4</v>
      </c>
      <c r="G1551" s="124"/>
      <c r="H1551" s="129">
        <v>1.5</v>
      </c>
      <c r="I1551" s="129">
        <v>3.5</v>
      </c>
      <c r="J1551" s="129">
        <v>14.41</v>
      </c>
      <c r="K1551" s="129">
        <f>+L1551*12</f>
        <v>24</v>
      </c>
      <c r="L1551" s="130">
        <f>ROUNDUP(J1551/12,0)</f>
        <v>2</v>
      </c>
      <c r="M1551" s="129">
        <v>2</v>
      </c>
      <c r="N1551" s="129">
        <v>4</v>
      </c>
      <c r="O1551" s="124"/>
      <c r="P1551" s="130">
        <f>+L1551</f>
        <v>2</v>
      </c>
      <c r="Q1551" s="131">
        <f>F1551*M1551*N1551*P1551/12</f>
        <v>5.333333333333333</v>
      </c>
    </row>
    <row r="1552" spans="1:17" ht="16.5">
      <c r="A1552" s="451"/>
      <c r="B1552" s="124" t="s">
        <v>281</v>
      </c>
      <c r="C1552" s="125"/>
      <c r="D1552" s="126" t="str">
        <f t="shared" si="353"/>
        <v>Pieza de 2inX4inX3_Pies</v>
      </c>
      <c r="E1552" s="127" t="s">
        <v>137</v>
      </c>
      <c r="F1552" s="128">
        <v>2</v>
      </c>
      <c r="G1552" s="124"/>
      <c r="H1552" s="129">
        <v>1.5</v>
      </c>
      <c r="I1552" s="129">
        <v>3.5</v>
      </c>
      <c r="J1552" s="129">
        <v>30.43</v>
      </c>
      <c r="K1552" s="129">
        <f>+L1552*12</f>
        <v>36</v>
      </c>
      <c r="L1552" s="130">
        <f>ROUNDUP(J1552/12,0)</f>
        <v>3</v>
      </c>
      <c r="M1552" s="129">
        <v>2</v>
      </c>
      <c r="N1552" s="129">
        <v>4</v>
      </c>
      <c r="O1552" s="124"/>
      <c r="P1552" s="130">
        <f>+L1552</f>
        <v>3</v>
      </c>
      <c r="Q1552" s="131">
        <f>F1552*M1552*N1552*P1552/12</f>
        <v>4</v>
      </c>
    </row>
    <row r="1553" spans="1:17" ht="16.5">
      <c r="A1553" s="451"/>
      <c r="B1553" s="124" t="s">
        <v>282</v>
      </c>
      <c r="C1553" s="125"/>
      <c r="D1553" s="126" t="str">
        <f t="shared" si="353"/>
        <v>Pieza de 2inX4inX8_Pies</v>
      </c>
      <c r="E1553" s="127" t="s">
        <v>137</v>
      </c>
      <c r="F1553" s="128">
        <v>3</v>
      </c>
      <c r="G1553" s="124"/>
      <c r="H1553" s="129">
        <v>1.5</v>
      </c>
      <c r="I1553" s="129">
        <v>3.5</v>
      </c>
      <c r="J1553" s="129">
        <v>91.25</v>
      </c>
      <c r="K1553" s="129">
        <f t="shared" ref="K1553:K1595" si="358">+L1553*12</f>
        <v>96</v>
      </c>
      <c r="L1553" s="130">
        <f t="shared" ref="L1553:L1595" si="359">ROUNDUP(J1553/12,0)</f>
        <v>8</v>
      </c>
      <c r="M1553" s="129">
        <v>2</v>
      </c>
      <c r="N1553" s="129">
        <v>4</v>
      </c>
      <c r="O1553" s="124"/>
      <c r="P1553" s="130">
        <f t="shared" ref="P1553:P1595" si="360">+L1553</f>
        <v>8</v>
      </c>
      <c r="Q1553" s="131">
        <f t="shared" ref="Q1553:Q1595" si="361">F1553*M1553*N1553*P1553/12</f>
        <v>16</v>
      </c>
    </row>
    <row r="1554" spans="1:17" ht="16.5">
      <c r="A1554" s="451"/>
      <c r="B1554" s="124" t="s">
        <v>283</v>
      </c>
      <c r="C1554" s="125"/>
      <c r="D1554" s="126" t="str">
        <f t="shared" si="353"/>
        <v>Pieza de 2inX4inX1_Pies</v>
      </c>
      <c r="E1554" s="127" t="s">
        <v>137</v>
      </c>
      <c r="F1554" s="128">
        <v>4</v>
      </c>
      <c r="G1554" s="124"/>
      <c r="H1554" s="129">
        <v>1.5</v>
      </c>
      <c r="I1554" s="129">
        <v>3.5</v>
      </c>
      <c r="J1554" s="129">
        <v>10.14</v>
      </c>
      <c r="K1554" s="129">
        <f t="shared" si="358"/>
        <v>12</v>
      </c>
      <c r="L1554" s="130">
        <f t="shared" si="359"/>
        <v>1</v>
      </c>
      <c r="M1554" s="129">
        <v>2</v>
      </c>
      <c r="N1554" s="129">
        <v>4</v>
      </c>
      <c r="O1554" s="124"/>
      <c r="P1554" s="130">
        <f t="shared" si="360"/>
        <v>1</v>
      </c>
      <c r="Q1554" s="131">
        <f t="shared" si="361"/>
        <v>2.6666666666666665</v>
      </c>
    </row>
    <row r="1555" spans="1:17" ht="17.25" thickBot="1">
      <c r="A1555" s="452"/>
      <c r="B1555" s="133" t="s">
        <v>284</v>
      </c>
      <c r="C1555" s="134"/>
      <c r="D1555" s="135" t="str">
        <f t="shared" si="353"/>
        <v>Pieza de 2inX4inX2_Pies</v>
      </c>
      <c r="E1555" s="136" t="s">
        <v>137</v>
      </c>
      <c r="F1555" s="137">
        <v>4</v>
      </c>
      <c r="G1555" s="133"/>
      <c r="H1555" s="138">
        <v>1.5</v>
      </c>
      <c r="I1555" s="138">
        <v>3.5</v>
      </c>
      <c r="J1555" s="138">
        <v>12.85</v>
      </c>
      <c r="K1555" s="138">
        <f t="shared" si="358"/>
        <v>24</v>
      </c>
      <c r="L1555" s="139">
        <f t="shared" si="359"/>
        <v>2</v>
      </c>
      <c r="M1555" s="138">
        <v>2</v>
      </c>
      <c r="N1555" s="138">
        <v>4</v>
      </c>
      <c r="O1555" s="133"/>
      <c r="P1555" s="139">
        <f t="shared" si="360"/>
        <v>2</v>
      </c>
      <c r="Q1555" s="140">
        <f t="shared" si="361"/>
        <v>5.333333333333333</v>
      </c>
    </row>
    <row r="1556" spans="1:17" ht="16.5">
      <c r="A1556" s="435">
        <v>2</v>
      </c>
      <c r="B1556" s="116" t="s">
        <v>267</v>
      </c>
      <c r="C1556" s="117"/>
      <c r="D1556" s="118" t="str">
        <f t="shared" si="353"/>
        <v>Pieza de 2inX4inX13_Pies</v>
      </c>
      <c r="E1556" s="119" t="s">
        <v>137</v>
      </c>
      <c r="F1556" s="120">
        <v>1</v>
      </c>
      <c r="G1556" s="116"/>
      <c r="H1556" s="121">
        <v>1.5</v>
      </c>
      <c r="I1556" s="121">
        <v>3.5</v>
      </c>
      <c r="J1556" s="121">
        <v>153</v>
      </c>
      <c r="K1556" s="121">
        <f t="shared" si="358"/>
        <v>156</v>
      </c>
      <c r="L1556" s="122">
        <f t="shared" si="359"/>
        <v>13</v>
      </c>
      <c r="M1556" s="121">
        <v>2</v>
      </c>
      <c r="N1556" s="121">
        <v>4</v>
      </c>
      <c r="O1556" s="116"/>
      <c r="P1556" s="122">
        <f t="shared" si="360"/>
        <v>13</v>
      </c>
      <c r="Q1556" s="123">
        <f t="shared" si="361"/>
        <v>8.6666666666666661</v>
      </c>
    </row>
    <row r="1557" spans="1:17" ht="16.5">
      <c r="A1557" s="436"/>
      <c r="B1557" s="124" t="s">
        <v>268</v>
      </c>
      <c r="C1557" s="125"/>
      <c r="D1557" s="126" t="str">
        <f t="shared" si="353"/>
        <v>Pieza de 2inX6inX14_Pies</v>
      </c>
      <c r="E1557" s="127" t="s">
        <v>137</v>
      </c>
      <c r="F1557" s="128">
        <v>2</v>
      </c>
      <c r="G1557" s="124"/>
      <c r="H1557" s="129">
        <v>1.5</v>
      </c>
      <c r="I1557" s="129">
        <v>5.5</v>
      </c>
      <c r="J1557" s="129">
        <v>159.1</v>
      </c>
      <c r="K1557" s="129">
        <f t="shared" si="358"/>
        <v>168</v>
      </c>
      <c r="L1557" s="130">
        <f t="shared" si="359"/>
        <v>14</v>
      </c>
      <c r="M1557" s="129">
        <v>2</v>
      </c>
      <c r="N1557" s="129">
        <v>6</v>
      </c>
      <c r="O1557" s="124"/>
      <c r="P1557" s="130">
        <f t="shared" si="360"/>
        <v>14</v>
      </c>
      <c r="Q1557" s="131">
        <f t="shared" si="361"/>
        <v>28</v>
      </c>
    </row>
    <row r="1558" spans="1:17" ht="16.5">
      <c r="A1558" s="436"/>
      <c r="B1558" s="124" t="s">
        <v>269</v>
      </c>
      <c r="C1558" s="125"/>
      <c r="D1558" s="126" t="str">
        <f t="shared" si="353"/>
        <v>Pieza de 2inX4inX8_Pies</v>
      </c>
      <c r="E1558" s="127" t="s">
        <v>137</v>
      </c>
      <c r="F1558" s="128">
        <v>8</v>
      </c>
      <c r="G1558" s="124"/>
      <c r="H1558" s="129">
        <v>1.5</v>
      </c>
      <c r="I1558" s="129">
        <v>3.5</v>
      </c>
      <c r="J1558" s="132">
        <v>91.28</v>
      </c>
      <c r="K1558" s="129">
        <f t="shared" si="358"/>
        <v>96</v>
      </c>
      <c r="L1558" s="130">
        <f t="shared" si="359"/>
        <v>8</v>
      </c>
      <c r="M1558" s="129">
        <v>2</v>
      </c>
      <c r="N1558" s="129">
        <v>4</v>
      </c>
      <c r="O1558" s="124"/>
      <c r="P1558" s="130">
        <f t="shared" si="360"/>
        <v>8</v>
      </c>
      <c r="Q1558" s="131">
        <f t="shared" si="361"/>
        <v>42.666666666666664</v>
      </c>
    </row>
    <row r="1559" spans="1:17" ht="16.5">
      <c r="A1559" s="436"/>
      <c r="B1559" s="124" t="s">
        <v>270</v>
      </c>
      <c r="C1559" s="125"/>
      <c r="D1559" s="126" t="str">
        <f t="shared" si="353"/>
        <v>Pieza de 2inX4inX1_Pies</v>
      </c>
      <c r="E1559" s="127" t="s">
        <v>137</v>
      </c>
      <c r="F1559" s="128">
        <v>4</v>
      </c>
      <c r="G1559" s="124"/>
      <c r="H1559" s="129">
        <v>1.5</v>
      </c>
      <c r="I1559" s="129">
        <v>3.5</v>
      </c>
      <c r="J1559" s="129">
        <v>10.14</v>
      </c>
      <c r="K1559" s="129">
        <f t="shared" si="358"/>
        <v>12</v>
      </c>
      <c r="L1559" s="130">
        <f t="shared" si="359"/>
        <v>1</v>
      </c>
      <c r="M1559" s="129">
        <v>2</v>
      </c>
      <c r="N1559" s="129">
        <v>4</v>
      </c>
      <c r="O1559" s="124"/>
      <c r="P1559" s="130">
        <f t="shared" si="360"/>
        <v>1</v>
      </c>
      <c r="Q1559" s="131">
        <f t="shared" si="361"/>
        <v>2.6666666666666665</v>
      </c>
    </row>
    <row r="1560" spans="1:17" ht="16.5">
      <c r="A1560" s="436"/>
      <c r="B1560" s="124" t="s">
        <v>271</v>
      </c>
      <c r="C1560" s="125"/>
      <c r="D1560" s="126" t="str">
        <f t="shared" si="353"/>
        <v>Pieza de 2inX4inX2_Pies</v>
      </c>
      <c r="E1560" s="127" t="s">
        <v>137</v>
      </c>
      <c r="F1560" s="128">
        <v>16</v>
      </c>
      <c r="G1560" s="124"/>
      <c r="H1560" s="129">
        <v>1.5</v>
      </c>
      <c r="I1560" s="129">
        <v>3.5</v>
      </c>
      <c r="J1560" s="129">
        <v>14.43</v>
      </c>
      <c r="K1560" s="129">
        <f t="shared" si="358"/>
        <v>24</v>
      </c>
      <c r="L1560" s="130">
        <f t="shared" si="359"/>
        <v>2</v>
      </c>
      <c r="M1560" s="129">
        <v>2</v>
      </c>
      <c r="N1560" s="129">
        <v>4</v>
      </c>
      <c r="O1560" s="124"/>
      <c r="P1560" s="130">
        <f t="shared" si="360"/>
        <v>2</v>
      </c>
      <c r="Q1560" s="131">
        <f t="shared" si="361"/>
        <v>21.333333333333332</v>
      </c>
    </row>
    <row r="1561" spans="1:17" ht="16.5">
      <c r="A1561" s="436"/>
      <c r="B1561" s="124" t="s">
        <v>285</v>
      </c>
      <c r="C1561" s="125"/>
      <c r="D1561" s="126" t="str">
        <f t="shared" si="353"/>
        <v>Pieza de 2inX4inX2_Pies</v>
      </c>
      <c r="E1561" s="127" t="s">
        <v>137</v>
      </c>
      <c r="F1561" s="128">
        <v>4</v>
      </c>
      <c r="G1561" s="124"/>
      <c r="H1561" s="129">
        <v>1.5</v>
      </c>
      <c r="I1561" s="129">
        <v>3.5</v>
      </c>
      <c r="J1561" s="129">
        <v>12.85</v>
      </c>
      <c r="K1561" s="129">
        <f t="shared" si="358"/>
        <v>24</v>
      </c>
      <c r="L1561" s="130">
        <f t="shared" si="359"/>
        <v>2</v>
      </c>
      <c r="M1561" s="129">
        <v>2</v>
      </c>
      <c r="N1561" s="129">
        <v>4</v>
      </c>
      <c r="O1561" s="124"/>
      <c r="P1561" s="130">
        <f t="shared" si="360"/>
        <v>2</v>
      </c>
      <c r="Q1561" s="131">
        <f t="shared" si="361"/>
        <v>5.333333333333333</v>
      </c>
    </row>
    <row r="1562" spans="1:17" ht="16.5">
      <c r="A1562" s="436"/>
      <c r="B1562" s="124" t="s">
        <v>286</v>
      </c>
      <c r="C1562" s="125"/>
      <c r="D1562" s="126" t="str">
        <f t="shared" si="353"/>
        <v>Pieza de 2inX4inX8_Pies</v>
      </c>
      <c r="E1562" s="127" t="s">
        <v>137</v>
      </c>
      <c r="F1562" s="128">
        <v>4</v>
      </c>
      <c r="G1562" s="124"/>
      <c r="H1562" s="129">
        <v>1.5</v>
      </c>
      <c r="I1562" s="129">
        <v>3.5</v>
      </c>
      <c r="J1562" s="129">
        <v>91.28</v>
      </c>
      <c r="K1562" s="129">
        <f t="shared" si="358"/>
        <v>96</v>
      </c>
      <c r="L1562" s="130">
        <f t="shared" si="359"/>
        <v>8</v>
      </c>
      <c r="M1562" s="129">
        <v>2</v>
      </c>
      <c r="N1562" s="129">
        <v>4</v>
      </c>
      <c r="O1562" s="124"/>
      <c r="P1562" s="130">
        <f t="shared" si="360"/>
        <v>8</v>
      </c>
      <c r="Q1562" s="131">
        <f t="shared" si="361"/>
        <v>21.333333333333332</v>
      </c>
    </row>
    <row r="1563" spans="1:17" ht="16.5">
      <c r="A1563" s="436"/>
      <c r="B1563" s="124" t="s">
        <v>274</v>
      </c>
      <c r="C1563" s="125"/>
      <c r="D1563" s="126" t="str">
        <f t="shared" si="353"/>
        <v>Pieza de 2inX4inX2_Pies</v>
      </c>
      <c r="E1563" s="127" t="s">
        <v>137</v>
      </c>
      <c r="F1563" s="128">
        <v>4</v>
      </c>
      <c r="G1563" s="124"/>
      <c r="H1563" s="129">
        <v>1.5</v>
      </c>
      <c r="I1563" s="129">
        <v>3.5</v>
      </c>
      <c r="J1563" s="129">
        <v>12.85</v>
      </c>
      <c r="K1563" s="129">
        <f t="shared" si="358"/>
        <v>24</v>
      </c>
      <c r="L1563" s="130">
        <f t="shared" si="359"/>
        <v>2</v>
      </c>
      <c r="M1563" s="129">
        <v>2</v>
      </c>
      <c r="N1563" s="129">
        <v>4</v>
      </c>
      <c r="O1563" s="124"/>
      <c r="P1563" s="130">
        <f t="shared" si="360"/>
        <v>2</v>
      </c>
      <c r="Q1563" s="131">
        <f t="shared" si="361"/>
        <v>5.333333333333333</v>
      </c>
    </row>
    <row r="1564" spans="1:17" ht="16.5">
      <c r="A1564" s="436"/>
      <c r="B1564" s="124" t="s">
        <v>275</v>
      </c>
      <c r="C1564" s="125"/>
      <c r="D1564" s="126" t="str">
        <f t="shared" si="353"/>
        <v>Pieza de 2inX4inX1_Pies</v>
      </c>
      <c r="E1564" s="127" t="s">
        <v>137</v>
      </c>
      <c r="F1564" s="128">
        <v>4</v>
      </c>
      <c r="G1564" s="124"/>
      <c r="H1564" s="129">
        <v>1.5</v>
      </c>
      <c r="I1564" s="129">
        <v>3.5</v>
      </c>
      <c r="J1564" s="129">
        <v>10.14</v>
      </c>
      <c r="K1564" s="129">
        <f t="shared" si="358"/>
        <v>12</v>
      </c>
      <c r="L1564" s="130">
        <f t="shared" si="359"/>
        <v>1</v>
      </c>
      <c r="M1564" s="129">
        <v>2</v>
      </c>
      <c r="N1564" s="129">
        <v>4</v>
      </c>
      <c r="O1564" s="124"/>
      <c r="P1564" s="130">
        <f t="shared" si="360"/>
        <v>1</v>
      </c>
      <c r="Q1564" s="131">
        <f t="shared" si="361"/>
        <v>2.6666666666666665</v>
      </c>
    </row>
    <row r="1565" spans="1:17" ht="16.5">
      <c r="A1565" s="436"/>
      <c r="B1565" s="124" t="s">
        <v>287</v>
      </c>
      <c r="C1565" s="125"/>
      <c r="D1565" s="126" t="str">
        <f t="shared" si="353"/>
        <v>Pieza de 2inX4inX13_Pies</v>
      </c>
      <c r="E1565" s="127" t="s">
        <v>137</v>
      </c>
      <c r="F1565" s="128">
        <v>1</v>
      </c>
      <c r="G1565" s="124"/>
      <c r="H1565" s="129">
        <v>1.5</v>
      </c>
      <c r="I1565" s="129">
        <v>3.5</v>
      </c>
      <c r="J1565" s="129">
        <v>153</v>
      </c>
      <c r="K1565" s="129">
        <f t="shared" si="358"/>
        <v>156</v>
      </c>
      <c r="L1565" s="130">
        <f t="shared" si="359"/>
        <v>13</v>
      </c>
      <c r="M1565" s="129">
        <v>2</v>
      </c>
      <c r="N1565" s="129">
        <v>4</v>
      </c>
      <c r="O1565" s="124"/>
      <c r="P1565" s="130">
        <f t="shared" si="360"/>
        <v>13</v>
      </c>
      <c r="Q1565" s="131">
        <f t="shared" si="361"/>
        <v>8.6666666666666661</v>
      </c>
    </row>
    <row r="1566" spans="1:17" ht="17.25" thickBot="1">
      <c r="A1566" s="437"/>
      <c r="B1566" s="133" t="s">
        <v>288</v>
      </c>
      <c r="C1566" s="134"/>
      <c r="D1566" s="135" t="str">
        <f t="shared" si="353"/>
        <v>Pieza de 2inX4inX2_Pies</v>
      </c>
      <c r="E1566" s="136" t="s">
        <v>137</v>
      </c>
      <c r="F1566" s="137">
        <v>8</v>
      </c>
      <c r="G1566" s="133"/>
      <c r="H1566" s="138">
        <v>1.5</v>
      </c>
      <c r="I1566" s="138">
        <v>3.5</v>
      </c>
      <c r="J1566" s="138">
        <v>17.100000000000001</v>
      </c>
      <c r="K1566" s="138">
        <f t="shared" si="358"/>
        <v>24</v>
      </c>
      <c r="L1566" s="139">
        <f t="shared" si="359"/>
        <v>2</v>
      </c>
      <c r="M1566" s="138">
        <v>2</v>
      </c>
      <c r="N1566" s="138">
        <v>4</v>
      </c>
      <c r="O1566" s="133"/>
      <c r="P1566" s="139">
        <f t="shared" si="360"/>
        <v>2</v>
      </c>
      <c r="Q1566" s="140">
        <f t="shared" si="361"/>
        <v>10.666666666666666</v>
      </c>
    </row>
    <row r="1567" spans="1:17" ht="16.5">
      <c r="A1567" s="435" t="s">
        <v>33</v>
      </c>
      <c r="B1567" s="116" t="s">
        <v>267</v>
      </c>
      <c r="C1567" s="117"/>
      <c r="D1567" s="118" t="str">
        <f t="shared" si="353"/>
        <v>Pieza de 2inX4inX11_Pies</v>
      </c>
      <c r="E1567" s="119" t="s">
        <v>137</v>
      </c>
      <c r="F1567" s="120">
        <v>1</v>
      </c>
      <c r="G1567" s="116"/>
      <c r="H1567" s="121">
        <v>1.5</v>
      </c>
      <c r="I1567" s="121">
        <v>3.5</v>
      </c>
      <c r="J1567" s="121">
        <v>121.7</v>
      </c>
      <c r="K1567" s="121">
        <f t="shared" si="358"/>
        <v>132</v>
      </c>
      <c r="L1567" s="122">
        <f t="shared" si="359"/>
        <v>11</v>
      </c>
      <c r="M1567" s="121">
        <v>2</v>
      </c>
      <c r="N1567" s="121">
        <v>4</v>
      </c>
      <c r="O1567" s="116"/>
      <c r="P1567" s="122">
        <f t="shared" si="360"/>
        <v>11</v>
      </c>
      <c r="Q1567" s="123">
        <f t="shared" si="361"/>
        <v>7.333333333333333</v>
      </c>
    </row>
    <row r="1568" spans="1:17" ht="16.5">
      <c r="A1568" s="436"/>
      <c r="B1568" s="124" t="s">
        <v>268</v>
      </c>
      <c r="C1568" s="125"/>
      <c r="D1568" s="126" t="str">
        <f t="shared" si="353"/>
        <v>Pieza de 2inX6inX12_Pies</v>
      </c>
      <c r="E1568" s="127" t="s">
        <v>137</v>
      </c>
      <c r="F1568" s="128">
        <v>2</v>
      </c>
      <c r="G1568" s="124"/>
      <c r="H1568" s="129">
        <v>1.5</v>
      </c>
      <c r="I1568" s="129">
        <v>5.5</v>
      </c>
      <c r="J1568" s="129">
        <v>134</v>
      </c>
      <c r="K1568" s="129">
        <f t="shared" si="358"/>
        <v>144</v>
      </c>
      <c r="L1568" s="130">
        <f t="shared" si="359"/>
        <v>12</v>
      </c>
      <c r="M1568" s="129">
        <v>2</v>
      </c>
      <c r="N1568" s="129">
        <v>6</v>
      </c>
      <c r="O1568" s="124"/>
      <c r="P1568" s="130">
        <f t="shared" si="360"/>
        <v>12</v>
      </c>
      <c r="Q1568" s="131">
        <f t="shared" si="361"/>
        <v>24</v>
      </c>
    </row>
    <row r="1569" spans="1:17" ht="16.5">
      <c r="A1569" s="436"/>
      <c r="B1569" s="124" t="s">
        <v>289</v>
      </c>
      <c r="C1569" s="125"/>
      <c r="D1569" s="126" t="str">
        <f t="shared" si="353"/>
        <v>Pieza de 2inX4inX8_Pies</v>
      </c>
      <c r="E1569" s="127" t="s">
        <v>137</v>
      </c>
      <c r="F1569" s="128">
        <v>4</v>
      </c>
      <c r="G1569" s="124"/>
      <c r="H1569" s="129">
        <v>1.5</v>
      </c>
      <c r="I1569" s="129">
        <v>3.5</v>
      </c>
      <c r="J1569" s="129">
        <v>96</v>
      </c>
      <c r="K1569" s="129">
        <f t="shared" si="358"/>
        <v>96</v>
      </c>
      <c r="L1569" s="130">
        <f t="shared" si="359"/>
        <v>8</v>
      </c>
      <c r="M1569" s="129">
        <v>2</v>
      </c>
      <c r="N1569" s="129">
        <v>4</v>
      </c>
      <c r="O1569" s="124"/>
      <c r="P1569" s="130">
        <f t="shared" si="360"/>
        <v>8</v>
      </c>
      <c r="Q1569" s="131">
        <f t="shared" si="361"/>
        <v>21.333333333333332</v>
      </c>
    </row>
    <row r="1570" spans="1:17" ht="16.5">
      <c r="A1570" s="436"/>
      <c r="B1570" s="124" t="s">
        <v>290</v>
      </c>
      <c r="C1570" s="125"/>
      <c r="D1570" s="126" t="str">
        <f t="shared" si="353"/>
        <v>Pieza de 2inX4inX8_Pies</v>
      </c>
      <c r="E1570" s="127" t="s">
        <v>137</v>
      </c>
      <c r="F1570" s="128">
        <v>7</v>
      </c>
      <c r="G1570" s="124"/>
      <c r="H1570" s="129">
        <v>1.5</v>
      </c>
      <c r="I1570" s="129">
        <v>3.5</v>
      </c>
      <c r="J1570" s="129">
        <v>91.28</v>
      </c>
      <c r="K1570" s="129">
        <f t="shared" si="358"/>
        <v>96</v>
      </c>
      <c r="L1570" s="130">
        <f t="shared" si="359"/>
        <v>8</v>
      </c>
      <c r="M1570" s="129">
        <v>2</v>
      </c>
      <c r="N1570" s="129">
        <v>4</v>
      </c>
      <c r="O1570" s="124"/>
      <c r="P1570" s="130">
        <f t="shared" si="360"/>
        <v>8</v>
      </c>
      <c r="Q1570" s="131">
        <f t="shared" si="361"/>
        <v>37.333333333333336</v>
      </c>
    </row>
    <row r="1571" spans="1:17" ht="16.5">
      <c r="A1571" s="436"/>
      <c r="B1571" s="124" t="s">
        <v>291</v>
      </c>
      <c r="C1571" s="125"/>
      <c r="D1571" s="126" t="str">
        <f t="shared" si="353"/>
        <v>Pieza de 2inX4inX2_Pies</v>
      </c>
      <c r="E1571" s="127" t="s">
        <v>137</v>
      </c>
      <c r="F1571" s="128">
        <v>8</v>
      </c>
      <c r="G1571" s="124"/>
      <c r="H1571" s="129">
        <v>1.5</v>
      </c>
      <c r="I1571" s="129">
        <v>3.5</v>
      </c>
      <c r="J1571" s="129">
        <v>12.07</v>
      </c>
      <c r="K1571" s="129">
        <f t="shared" si="358"/>
        <v>24</v>
      </c>
      <c r="L1571" s="130">
        <f t="shared" si="359"/>
        <v>2</v>
      </c>
      <c r="M1571" s="129">
        <v>2</v>
      </c>
      <c r="N1571" s="129">
        <v>4</v>
      </c>
      <c r="O1571" s="124"/>
      <c r="P1571" s="130">
        <f t="shared" si="360"/>
        <v>2</v>
      </c>
      <c r="Q1571" s="131">
        <f t="shared" si="361"/>
        <v>10.666666666666666</v>
      </c>
    </row>
    <row r="1572" spans="1:17" ht="16.5">
      <c r="A1572" s="436"/>
      <c r="B1572" s="124" t="s">
        <v>292</v>
      </c>
      <c r="C1572" s="125"/>
      <c r="D1572" s="126" t="str">
        <f t="shared" si="353"/>
        <v>Pieza de 2inX4inX2_Pies</v>
      </c>
      <c r="E1572" s="127" t="s">
        <v>137</v>
      </c>
      <c r="F1572" s="128">
        <v>24</v>
      </c>
      <c r="G1572" s="124"/>
      <c r="H1572" s="129">
        <v>1.5</v>
      </c>
      <c r="I1572" s="129">
        <v>3.5</v>
      </c>
      <c r="J1572" s="129">
        <v>14.43</v>
      </c>
      <c r="K1572" s="129">
        <f t="shared" si="358"/>
        <v>24</v>
      </c>
      <c r="L1572" s="130">
        <f t="shared" si="359"/>
        <v>2</v>
      </c>
      <c r="M1572" s="129">
        <v>2</v>
      </c>
      <c r="N1572" s="129">
        <v>4</v>
      </c>
      <c r="O1572" s="124"/>
      <c r="P1572" s="130">
        <f t="shared" si="360"/>
        <v>2</v>
      </c>
      <c r="Q1572" s="131">
        <f t="shared" si="361"/>
        <v>32</v>
      </c>
    </row>
    <row r="1573" spans="1:17" ht="16.5">
      <c r="A1573" s="436"/>
      <c r="B1573" s="124" t="s">
        <v>293</v>
      </c>
      <c r="C1573" s="125"/>
      <c r="D1573" s="126" t="str">
        <f t="shared" si="353"/>
        <v>Pieza de 2inX4inX11_Pies</v>
      </c>
      <c r="E1573" s="127" t="s">
        <v>137</v>
      </c>
      <c r="F1573" s="128">
        <v>1</v>
      </c>
      <c r="G1573" s="124"/>
      <c r="H1573" s="129">
        <v>1.5</v>
      </c>
      <c r="I1573" s="129">
        <v>3.5</v>
      </c>
      <c r="J1573" s="129">
        <v>124.5</v>
      </c>
      <c r="K1573" s="129">
        <f t="shared" si="358"/>
        <v>132</v>
      </c>
      <c r="L1573" s="130">
        <f t="shared" si="359"/>
        <v>11</v>
      </c>
      <c r="M1573" s="129">
        <v>2</v>
      </c>
      <c r="N1573" s="129">
        <v>4</v>
      </c>
      <c r="O1573" s="124"/>
      <c r="P1573" s="130">
        <f t="shared" si="360"/>
        <v>11</v>
      </c>
      <c r="Q1573" s="131">
        <f t="shared" si="361"/>
        <v>7.333333333333333</v>
      </c>
    </row>
    <row r="1574" spans="1:17" ht="16.5">
      <c r="A1574" s="436"/>
      <c r="B1574" s="124" t="s">
        <v>294</v>
      </c>
      <c r="C1574" s="125"/>
      <c r="D1574" s="126" t="str">
        <f t="shared" si="353"/>
        <v>Pieza de 2inX4inX2_Pies</v>
      </c>
      <c r="E1574" s="127" t="s">
        <v>137</v>
      </c>
      <c r="F1574" s="128">
        <v>2</v>
      </c>
      <c r="G1574" s="124"/>
      <c r="H1574" s="129">
        <v>1.5</v>
      </c>
      <c r="I1574" s="129">
        <v>3.5</v>
      </c>
      <c r="J1574" s="129">
        <v>17.100000000000001</v>
      </c>
      <c r="K1574" s="129">
        <f t="shared" si="358"/>
        <v>24</v>
      </c>
      <c r="L1574" s="130">
        <f t="shared" si="359"/>
        <v>2</v>
      </c>
      <c r="M1574" s="129">
        <v>2</v>
      </c>
      <c r="N1574" s="129">
        <v>4</v>
      </c>
      <c r="O1574" s="124"/>
      <c r="P1574" s="130">
        <f t="shared" si="360"/>
        <v>2</v>
      </c>
      <c r="Q1574" s="131">
        <f t="shared" si="361"/>
        <v>2.6666666666666665</v>
      </c>
    </row>
    <row r="1575" spans="1:17" ht="16.5">
      <c r="A1575" s="436"/>
      <c r="B1575" s="124" t="s">
        <v>295</v>
      </c>
      <c r="C1575" s="125"/>
      <c r="D1575" s="126" t="str">
        <f t="shared" si="353"/>
        <v>Pieza de 2inX4inX2_Pies</v>
      </c>
      <c r="E1575" s="127" t="s">
        <v>137</v>
      </c>
      <c r="F1575" s="128">
        <v>1</v>
      </c>
      <c r="G1575" s="124"/>
      <c r="H1575" s="129">
        <v>1.5</v>
      </c>
      <c r="I1575" s="129">
        <v>3.5</v>
      </c>
      <c r="J1575" s="129">
        <v>12.57</v>
      </c>
      <c r="K1575" s="129">
        <f t="shared" si="358"/>
        <v>24</v>
      </c>
      <c r="L1575" s="130">
        <f t="shared" si="359"/>
        <v>2</v>
      </c>
      <c r="M1575" s="129">
        <v>2</v>
      </c>
      <c r="N1575" s="129">
        <v>4</v>
      </c>
      <c r="O1575" s="124"/>
      <c r="P1575" s="130">
        <f t="shared" si="360"/>
        <v>2</v>
      </c>
      <c r="Q1575" s="131">
        <f t="shared" si="361"/>
        <v>1.3333333333333333</v>
      </c>
    </row>
    <row r="1576" spans="1:17" ht="16.5">
      <c r="A1576" s="436"/>
      <c r="B1576" s="124" t="s">
        <v>296</v>
      </c>
      <c r="C1576" s="125"/>
      <c r="D1576" s="126" t="str">
        <f t="shared" si="353"/>
        <v>Pieza de 2inX4inX1_Pies</v>
      </c>
      <c r="E1576" s="127" t="s">
        <v>137</v>
      </c>
      <c r="F1576" s="128">
        <v>1</v>
      </c>
      <c r="G1576" s="124"/>
      <c r="H1576" s="129">
        <v>1.5</v>
      </c>
      <c r="I1576" s="129">
        <v>3.5</v>
      </c>
      <c r="J1576" s="129">
        <v>7.6</v>
      </c>
      <c r="K1576" s="129">
        <f t="shared" si="358"/>
        <v>12</v>
      </c>
      <c r="L1576" s="130">
        <f t="shared" si="359"/>
        <v>1</v>
      </c>
      <c r="M1576" s="129">
        <v>2</v>
      </c>
      <c r="N1576" s="129">
        <v>4</v>
      </c>
      <c r="O1576" s="124"/>
      <c r="P1576" s="130">
        <f t="shared" si="360"/>
        <v>1</v>
      </c>
      <c r="Q1576" s="131">
        <f t="shared" si="361"/>
        <v>0.66666666666666663</v>
      </c>
    </row>
    <row r="1577" spans="1:17" ht="17.25" thickBot="1">
      <c r="A1577" s="437"/>
      <c r="B1577" s="133" t="s">
        <v>297</v>
      </c>
      <c r="C1577" s="134"/>
      <c r="D1577" s="135" t="str">
        <f t="shared" si="353"/>
        <v>Pieza de 2inX4inX1_Pies</v>
      </c>
      <c r="E1577" s="136" t="s">
        <v>137</v>
      </c>
      <c r="F1577" s="137">
        <v>1</v>
      </c>
      <c r="G1577" s="133"/>
      <c r="H1577" s="138">
        <v>1.5</v>
      </c>
      <c r="I1577" s="138">
        <v>3.5</v>
      </c>
      <c r="J1577" s="138">
        <v>2.7</v>
      </c>
      <c r="K1577" s="138">
        <f t="shared" si="358"/>
        <v>12</v>
      </c>
      <c r="L1577" s="139">
        <f t="shared" si="359"/>
        <v>1</v>
      </c>
      <c r="M1577" s="138">
        <v>2</v>
      </c>
      <c r="N1577" s="138">
        <v>4</v>
      </c>
      <c r="O1577" s="133"/>
      <c r="P1577" s="139">
        <f t="shared" si="360"/>
        <v>1</v>
      </c>
      <c r="Q1577" s="140">
        <f t="shared" si="361"/>
        <v>0.66666666666666663</v>
      </c>
    </row>
    <row r="1578" spans="1:17" ht="16.5">
      <c r="A1578" s="435" t="s">
        <v>34</v>
      </c>
      <c r="B1578" s="116" t="s">
        <v>267</v>
      </c>
      <c r="C1578" s="117"/>
      <c r="D1578" s="118" t="str">
        <f t="shared" si="353"/>
        <v>Pieza de 2inX4inX11_Pies</v>
      </c>
      <c r="E1578" s="119" t="s">
        <v>137</v>
      </c>
      <c r="F1578" s="120">
        <v>1</v>
      </c>
      <c r="G1578" s="116"/>
      <c r="H1578" s="121">
        <v>1.5</v>
      </c>
      <c r="I1578" s="121">
        <v>3.5</v>
      </c>
      <c r="J1578" s="121">
        <v>121.7</v>
      </c>
      <c r="K1578" s="121">
        <f t="shared" si="358"/>
        <v>132</v>
      </c>
      <c r="L1578" s="122">
        <f t="shared" si="359"/>
        <v>11</v>
      </c>
      <c r="M1578" s="121">
        <v>2</v>
      </c>
      <c r="N1578" s="121">
        <v>4</v>
      </c>
      <c r="O1578" s="116"/>
      <c r="P1578" s="122">
        <f t="shared" si="360"/>
        <v>11</v>
      </c>
      <c r="Q1578" s="123">
        <f t="shared" si="361"/>
        <v>7.333333333333333</v>
      </c>
    </row>
    <row r="1579" spans="1:17" ht="16.5">
      <c r="A1579" s="436"/>
      <c r="B1579" s="124" t="s">
        <v>268</v>
      </c>
      <c r="C1579" s="125"/>
      <c r="D1579" s="126" t="str">
        <f t="shared" si="353"/>
        <v>Pieza de 2inX6inX12_Pies</v>
      </c>
      <c r="E1579" s="127" t="s">
        <v>137</v>
      </c>
      <c r="F1579" s="128">
        <v>2</v>
      </c>
      <c r="G1579" s="124"/>
      <c r="H1579" s="129">
        <v>1.5</v>
      </c>
      <c r="I1579" s="129">
        <v>5.5</v>
      </c>
      <c r="J1579" s="129">
        <v>134</v>
      </c>
      <c r="K1579" s="129">
        <f t="shared" si="358"/>
        <v>144</v>
      </c>
      <c r="L1579" s="130">
        <f t="shared" si="359"/>
        <v>12</v>
      </c>
      <c r="M1579" s="129">
        <v>2</v>
      </c>
      <c r="N1579" s="129">
        <v>6</v>
      </c>
      <c r="O1579" s="124"/>
      <c r="P1579" s="130">
        <f t="shared" si="360"/>
        <v>12</v>
      </c>
      <c r="Q1579" s="131">
        <f t="shared" si="361"/>
        <v>24</v>
      </c>
    </row>
    <row r="1580" spans="1:17" ht="16.5">
      <c r="A1580" s="436"/>
      <c r="B1580" s="124" t="s">
        <v>298</v>
      </c>
      <c r="C1580" s="125"/>
      <c r="D1580" s="126" t="str">
        <f t="shared" si="353"/>
        <v>Pieza de 2inX4inX8_Pies</v>
      </c>
      <c r="E1580" s="127" t="s">
        <v>137</v>
      </c>
      <c r="F1580" s="128">
        <v>4</v>
      </c>
      <c r="G1580" s="124"/>
      <c r="H1580" s="129">
        <v>1.5</v>
      </c>
      <c r="I1580" s="129">
        <v>3.5</v>
      </c>
      <c r="J1580" s="129">
        <v>96</v>
      </c>
      <c r="K1580" s="129">
        <f t="shared" si="358"/>
        <v>96</v>
      </c>
      <c r="L1580" s="130">
        <f t="shared" si="359"/>
        <v>8</v>
      </c>
      <c r="M1580" s="129">
        <v>2</v>
      </c>
      <c r="N1580" s="129">
        <v>4</v>
      </c>
      <c r="O1580" s="124"/>
      <c r="P1580" s="130">
        <f t="shared" si="360"/>
        <v>8</v>
      </c>
      <c r="Q1580" s="131">
        <f t="shared" si="361"/>
        <v>21.333333333333332</v>
      </c>
    </row>
    <row r="1581" spans="1:17" ht="16.5">
      <c r="A1581" s="436"/>
      <c r="B1581" s="124" t="s">
        <v>299</v>
      </c>
      <c r="C1581" s="125"/>
      <c r="D1581" s="126" t="str">
        <f t="shared" si="353"/>
        <v>Pieza de 2inX4inX8_Pies</v>
      </c>
      <c r="E1581" s="127" t="s">
        <v>137</v>
      </c>
      <c r="F1581" s="128">
        <v>2</v>
      </c>
      <c r="G1581" s="124"/>
      <c r="H1581" s="129">
        <v>1.5</v>
      </c>
      <c r="I1581" s="129">
        <v>3.5</v>
      </c>
      <c r="J1581" s="129">
        <v>91.28</v>
      </c>
      <c r="K1581" s="129">
        <f t="shared" si="358"/>
        <v>96</v>
      </c>
      <c r="L1581" s="130">
        <f t="shared" si="359"/>
        <v>8</v>
      </c>
      <c r="M1581" s="129">
        <v>2</v>
      </c>
      <c r="N1581" s="129">
        <v>4</v>
      </c>
      <c r="O1581" s="124"/>
      <c r="P1581" s="130">
        <f t="shared" si="360"/>
        <v>8</v>
      </c>
      <c r="Q1581" s="131">
        <f t="shared" si="361"/>
        <v>10.666666666666666</v>
      </c>
    </row>
    <row r="1582" spans="1:17" ht="16.5">
      <c r="A1582" s="436"/>
      <c r="B1582" s="124" t="s">
        <v>270</v>
      </c>
      <c r="C1582" s="125"/>
      <c r="D1582" s="126" t="str">
        <f t="shared" si="353"/>
        <v>Pieza de 2inX4inX2_Pies</v>
      </c>
      <c r="E1582" s="127" t="s">
        <v>137</v>
      </c>
      <c r="F1582" s="128">
        <v>4</v>
      </c>
      <c r="G1582" s="124"/>
      <c r="H1582" s="129">
        <v>1.5</v>
      </c>
      <c r="I1582" s="129">
        <v>3.5</v>
      </c>
      <c r="J1582" s="129">
        <v>12.06</v>
      </c>
      <c r="K1582" s="129">
        <f t="shared" si="358"/>
        <v>24</v>
      </c>
      <c r="L1582" s="130">
        <f t="shared" si="359"/>
        <v>2</v>
      </c>
      <c r="M1582" s="129">
        <v>2</v>
      </c>
      <c r="N1582" s="129">
        <v>4</v>
      </c>
      <c r="O1582" s="124"/>
      <c r="P1582" s="130">
        <f t="shared" si="360"/>
        <v>2</v>
      </c>
      <c r="Q1582" s="131">
        <f t="shared" si="361"/>
        <v>5.333333333333333</v>
      </c>
    </row>
    <row r="1583" spans="1:17" ht="16.5">
      <c r="A1583" s="436"/>
      <c r="B1583" s="124" t="s">
        <v>271</v>
      </c>
      <c r="C1583" s="125"/>
      <c r="D1583" s="126" t="str">
        <f t="shared" si="353"/>
        <v>Pieza de 2inX4inX2_Pies</v>
      </c>
      <c r="E1583" s="127" t="s">
        <v>137</v>
      </c>
      <c r="F1583" s="128">
        <v>4</v>
      </c>
      <c r="G1583" s="124"/>
      <c r="H1583" s="129">
        <v>1.5</v>
      </c>
      <c r="I1583" s="129">
        <v>3.5</v>
      </c>
      <c r="J1583" s="129">
        <v>12.85</v>
      </c>
      <c r="K1583" s="129">
        <f t="shared" si="358"/>
        <v>24</v>
      </c>
      <c r="L1583" s="130">
        <f t="shared" si="359"/>
        <v>2</v>
      </c>
      <c r="M1583" s="129">
        <v>2</v>
      </c>
      <c r="N1583" s="129">
        <v>4</v>
      </c>
      <c r="O1583" s="124"/>
      <c r="P1583" s="130">
        <f t="shared" si="360"/>
        <v>2</v>
      </c>
      <c r="Q1583" s="131">
        <f t="shared" si="361"/>
        <v>5.333333333333333</v>
      </c>
    </row>
    <row r="1584" spans="1:17" ht="16.5">
      <c r="A1584" s="436"/>
      <c r="B1584" s="124" t="s">
        <v>300</v>
      </c>
      <c r="C1584" s="125"/>
      <c r="D1584" s="126" t="str">
        <f t="shared" si="353"/>
        <v>Pieza de 2inX4inX8_Pies</v>
      </c>
      <c r="E1584" s="127" t="s">
        <v>137</v>
      </c>
      <c r="F1584" s="128">
        <v>2</v>
      </c>
      <c r="G1584" s="124"/>
      <c r="H1584" s="129">
        <v>1.5</v>
      </c>
      <c r="I1584" s="129">
        <v>3.5</v>
      </c>
      <c r="J1584" s="129">
        <v>91.28</v>
      </c>
      <c r="K1584" s="129">
        <f t="shared" si="358"/>
        <v>96</v>
      </c>
      <c r="L1584" s="130">
        <f t="shared" si="359"/>
        <v>8</v>
      </c>
      <c r="M1584" s="129">
        <v>2</v>
      </c>
      <c r="N1584" s="129">
        <v>4</v>
      </c>
      <c r="O1584" s="124"/>
      <c r="P1584" s="130">
        <f t="shared" si="360"/>
        <v>8</v>
      </c>
      <c r="Q1584" s="131">
        <f t="shared" si="361"/>
        <v>10.666666666666666</v>
      </c>
    </row>
    <row r="1585" spans="1:17" ht="16.5">
      <c r="A1585" s="436"/>
      <c r="B1585" s="124" t="s">
        <v>301</v>
      </c>
      <c r="C1585" s="125"/>
      <c r="D1585" s="126" t="str">
        <f t="shared" si="353"/>
        <v>Pieza de 2inX4inX4_Pies</v>
      </c>
      <c r="E1585" s="127" t="s">
        <v>137</v>
      </c>
      <c r="F1585" s="128">
        <v>3</v>
      </c>
      <c r="G1585" s="124"/>
      <c r="H1585" s="129">
        <v>1.5</v>
      </c>
      <c r="I1585" s="129">
        <v>3.5</v>
      </c>
      <c r="J1585" s="129">
        <v>44.1</v>
      </c>
      <c r="K1585" s="129">
        <f t="shared" si="358"/>
        <v>48</v>
      </c>
      <c r="L1585" s="130">
        <f t="shared" si="359"/>
        <v>4</v>
      </c>
      <c r="M1585" s="129">
        <v>2</v>
      </c>
      <c r="N1585" s="129">
        <v>4</v>
      </c>
      <c r="O1585" s="124"/>
      <c r="P1585" s="130">
        <f t="shared" si="360"/>
        <v>4</v>
      </c>
      <c r="Q1585" s="131">
        <f t="shared" si="361"/>
        <v>8</v>
      </c>
    </row>
    <row r="1586" spans="1:17" ht="16.5">
      <c r="A1586" s="436"/>
      <c r="B1586" s="124" t="s">
        <v>302</v>
      </c>
      <c r="C1586" s="125"/>
      <c r="D1586" s="126" t="str">
        <f t="shared" si="353"/>
        <v>Pieza de 2inX4inX2_Pies</v>
      </c>
      <c r="E1586" s="127" t="s">
        <v>137</v>
      </c>
      <c r="F1586" s="128">
        <v>8</v>
      </c>
      <c r="G1586" s="124"/>
      <c r="H1586" s="129">
        <v>1.5</v>
      </c>
      <c r="I1586" s="129">
        <v>3.5</v>
      </c>
      <c r="J1586" s="129">
        <v>14.43</v>
      </c>
      <c r="K1586" s="129">
        <f t="shared" si="358"/>
        <v>24</v>
      </c>
      <c r="L1586" s="130">
        <f t="shared" si="359"/>
        <v>2</v>
      </c>
      <c r="M1586" s="129">
        <v>2</v>
      </c>
      <c r="N1586" s="129">
        <v>4</v>
      </c>
      <c r="O1586" s="124"/>
      <c r="P1586" s="130">
        <f t="shared" si="360"/>
        <v>2</v>
      </c>
      <c r="Q1586" s="131">
        <f t="shared" si="361"/>
        <v>10.666666666666666</v>
      </c>
    </row>
    <row r="1587" spans="1:17" ht="16.5">
      <c r="A1587" s="436"/>
      <c r="B1587" s="124" t="s">
        <v>303</v>
      </c>
      <c r="C1587" s="125"/>
      <c r="D1587" s="126" t="str">
        <f t="shared" si="353"/>
        <v>Pieza de 2inX4inX6_Pies</v>
      </c>
      <c r="E1587" s="127" t="s">
        <v>137</v>
      </c>
      <c r="F1587" s="128">
        <v>2</v>
      </c>
      <c r="G1587" s="124"/>
      <c r="H1587" s="129">
        <v>1.5</v>
      </c>
      <c r="I1587" s="129">
        <v>3.5</v>
      </c>
      <c r="J1587" s="129">
        <v>62.43</v>
      </c>
      <c r="K1587" s="129">
        <f t="shared" si="358"/>
        <v>72</v>
      </c>
      <c r="L1587" s="130">
        <f t="shared" si="359"/>
        <v>6</v>
      </c>
      <c r="M1587" s="129">
        <v>2</v>
      </c>
      <c r="N1587" s="129">
        <v>4</v>
      </c>
      <c r="O1587" s="124"/>
      <c r="P1587" s="130">
        <f t="shared" si="360"/>
        <v>6</v>
      </c>
      <c r="Q1587" s="131">
        <f t="shared" si="361"/>
        <v>8</v>
      </c>
    </row>
    <row r="1588" spans="1:17" ht="16.5">
      <c r="A1588" s="436"/>
      <c r="B1588" s="124" t="s">
        <v>304</v>
      </c>
      <c r="C1588" s="125"/>
      <c r="D1588" s="126" t="str">
        <f t="shared" si="353"/>
        <v>Pieza de 2inX4inX8_Pies</v>
      </c>
      <c r="E1588" s="127" t="s">
        <v>137</v>
      </c>
      <c r="F1588" s="128">
        <v>2</v>
      </c>
      <c r="G1588" s="124"/>
      <c r="H1588" s="129">
        <v>1.5</v>
      </c>
      <c r="I1588" s="129">
        <v>3.5</v>
      </c>
      <c r="J1588" s="129">
        <v>91.28</v>
      </c>
      <c r="K1588" s="129">
        <f t="shared" si="358"/>
        <v>96</v>
      </c>
      <c r="L1588" s="130">
        <f t="shared" si="359"/>
        <v>8</v>
      </c>
      <c r="M1588" s="129">
        <v>2</v>
      </c>
      <c r="N1588" s="129">
        <v>4</v>
      </c>
      <c r="O1588" s="124"/>
      <c r="P1588" s="130">
        <f t="shared" si="360"/>
        <v>8</v>
      </c>
      <c r="Q1588" s="131">
        <f t="shared" si="361"/>
        <v>10.666666666666666</v>
      </c>
    </row>
    <row r="1589" spans="1:17" ht="16.5">
      <c r="A1589" s="436"/>
      <c r="B1589" s="124" t="s">
        <v>305</v>
      </c>
      <c r="C1589" s="125"/>
      <c r="D1589" s="126" t="str">
        <f t="shared" si="353"/>
        <v>Pieza de 2inX4inX2_Pies</v>
      </c>
      <c r="E1589" s="127" t="s">
        <v>137</v>
      </c>
      <c r="F1589" s="128">
        <v>4</v>
      </c>
      <c r="G1589" s="124"/>
      <c r="H1589" s="129">
        <v>1.5</v>
      </c>
      <c r="I1589" s="129">
        <v>3.5</v>
      </c>
      <c r="J1589" s="129">
        <v>12.85</v>
      </c>
      <c r="K1589" s="129">
        <f t="shared" si="358"/>
        <v>24</v>
      </c>
      <c r="L1589" s="130">
        <f t="shared" si="359"/>
        <v>2</v>
      </c>
      <c r="M1589" s="129">
        <v>2</v>
      </c>
      <c r="N1589" s="129">
        <v>4</v>
      </c>
      <c r="O1589" s="124"/>
      <c r="P1589" s="130">
        <f t="shared" si="360"/>
        <v>2</v>
      </c>
      <c r="Q1589" s="131">
        <f t="shared" si="361"/>
        <v>5.333333333333333</v>
      </c>
    </row>
    <row r="1590" spans="1:17" ht="16.5">
      <c r="A1590" s="436"/>
      <c r="B1590" s="124" t="s">
        <v>306</v>
      </c>
      <c r="C1590" s="125"/>
      <c r="D1590" s="126" t="str">
        <f t="shared" si="353"/>
        <v>Pieza de 2inX4inX2_Pies</v>
      </c>
      <c r="E1590" s="127" t="s">
        <v>137</v>
      </c>
      <c r="F1590" s="128">
        <v>4</v>
      </c>
      <c r="G1590" s="124"/>
      <c r="H1590" s="129">
        <v>1.5</v>
      </c>
      <c r="I1590" s="129">
        <v>3.5</v>
      </c>
      <c r="J1590" s="129">
        <v>12.1</v>
      </c>
      <c r="K1590" s="129">
        <f t="shared" si="358"/>
        <v>24</v>
      </c>
      <c r="L1590" s="130">
        <f t="shared" si="359"/>
        <v>2</v>
      </c>
      <c r="M1590" s="129">
        <v>2</v>
      </c>
      <c r="N1590" s="129">
        <v>4</v>
      </c>
      <c r="O1590" s="124"/>
      <c r="P1590" s="130">
        <f t="shared" si="360"/>
        <v>2</v>
      </c>
      <c r="Q1590" s="131">
        <f t="shared" si="361"/>
        <v>5.333333333333333</v>
      </c>
    </row>
    <row r="1591" spans="1:17" ht="16.5">
      <c r="A1591" s="436"/>
      <c r="B1591" s="124" t="s">
        <v>293</v>
      </c>
      <c r="C1591" s="125"/>
      <c r="D1591" s="126" t="str">
        <f t="shared" si="353"/>
        <v>Pieza de 2inX4inX11_Pies</v>
      </c>
      <c r="E1591" s="127" t="s">
        <v>137</v>
      </c>
      <c r="F1591" s="128">
        <v>1</v>
      </c>
      <c r="G1591" s="124"/>
      <c r="H1591" s="129">
        <v>1.5</v>
      </c>
      <c r="I1591" s="129">
        <v>3.5</v>
      </c>
      <c r="J1591" s="129">
        <v>124.5</v>
      </c>
      <c r="K1591" s="129">
        <f t="shared" si="358"/>
        <v>132</v>
      </c>
      <c r="L1591" s="130">
        <f t="shared" si="359"/>
        <v>11</v>
      </c>
      <c r="M1591" s="129">
        <v>2</v>
      </c>
      <c r="N1591" s="129">
        <v>4</v>
      </c>
      <c r="O1591" s="124"/>
      <c r="P1591" s="130">
        <f t="shared" si="360"/>
        <v>11</v>
      </c>
      <c r="Q1591" s="131">
        <f t="shared" si="361"/>
        <v>7.333333333333333</v>
      </c>
    </row>
    <row r="1592" spans="1:17" ht="16.5">
      <c r="A1592" s="436"/>
      <c r="B1592" s="124" t="s">
        <v>294</v>
      </c>
      <c r="C1592" s="125"/>
      <c r="D1592" s="126" t="str">
        <f t="shared" si="353"/>
        <v>Pieza de 2inX4inX2_Pies</v>
      </c>
      <c r="E1592" s="127" t="s">
        <v>137</v>
      </c>
      <c r="F1592" s="128">
        <v>2</v>
      </c>
      <c r="G1592" s="124"/>
      <c r="H1592" s="129">
        <v>1.5</v>
      </c>
      <c r="I1592" s="129">
        <v>3.5</v>
      </c>
      <c r="J1592" s="129">
        <v>17.100000000000001</v>
      </c>
      <c r="K1592" s="129">
        <f t="shared" si="358"/>
        <v>24</v>
      </c>
      <c r="L1592" s="130">
        <f t="shared" si="359"/>
        <v>2</v>
      </c>
      <c r="M1592" s="129">
        <v>2</v>
      </c>
      <c r="N1592" s="129">
        <v>4</v>
      </c>
      <c r="O1592" s="124"/>
      <c r="P1592" s="130">
        <f t="shared" si="360"/>
        <v>2</v>
      </c>
      <c r="Q1592" s="131">
        <f t="shared" si="361"/>
        <v>2.6666666666666665</v>
      </c>
    </row>
    <row r="1593" spans="1:17" ht="16.5">
      <c r="A1593" s="436"/>
      <c r="B1593" s="124" t="s">
        <v>295</v>
      </c>
      <c r="C1593" s="125"/>
      <c r="D1593" s="126" t="str">
        <f t="shared" si="353"/>
        <v>Pieza de 2inX4inX2_Pies</v>
      </c>
      <c r="E1593" s="127" t="s">
        <v>137</v>
      </c>
      <c r="F1593" s="128">
        <v>1</v>
      </c>
      <c r="G1593" s="124"/>
      <c r="H1593" s="129">
        <v>1.5</v>
      </c>
      <c r="I1593" s="129">
        <v>3.5</v>
      </c>
      <c r="J1593" s="129">
        <v>12.57</v>
      </c>
      <c r="K1593" s="129">
        <f t="shared" si="358"/>
        <v>24</v>
      </c>
      <c r="L1593" s="130">
        <f t="shared" si="359"/>
        <v>2</v>
      </c>
      <c r="M1593" s="129">
        <v>2</v>
      </c>
      <c r="N1593" s="129">
        <v>4</v>
      </c>
      <c r="O1593" s="124"/>
      <c r="P1593" s="130">
        <f t="shared" si="360"/>
        <v>2</v>
      </c>
      <c r="Q1593" s="131">
        <f t="shared" si="361"/>
        <v>1.3333333333333333</v>
      </c>
    </row>
    <row r="1594" spans="1:17" ht="16.5">
      <c r="A1594" s="436"/>
      <c r="B1594" s="124" t="s">
        <v>296</v>
      </c>
      <c r="C1594" s="125"/>
      <c r="D1594" s="126" t="str">
        <f t="shared" si="353"/>
        <v>Pieza de 2inX4inX1_Pies</v>
      </c>
      <c r="E1594" s="127" t="s">
        <v>137</v>
      </c>
      <c r="F1594" s="128">
        <v>1</v>
      </c>
      <c r="G1594" s="124"/>
      <c r="H1594" s="129">
        <v>1.5</v>
      </c>
      <c r="I1594" s="129">
        <v>3.5</v>
      </c>
      <c r="J1594" s="129">
        <v>7.6</v>
      </c>
      <c r="K1594" s="129">
        <f t="shared" si="358"/>
        <v>12</v>
      </c>
      <c r="L1594" s="130">
        <f t="shared" si="359"/>
        <v>1</v>
      </c>
      <c r="M1594" s="129">
        <v>2</v>
      </c>
      <c r="N1594" s="129">
        <v>4</v>
      </c>
      <c r="O1594" s="124"/>
      <c r="P1594" s="130">
        <f t="shared" si="360"/>
        <v>1</v>
      </c>
      <c r="Q1594" s="131">
        <f t="shared" si="361"/>
        <v>0.66666666666666663</v>
      </c>
    </row>
    <row r="1595" spans="1:17" ht="17.25" thickBot="1">
      <c r="A1595" s="437"/>
      <c r="B1595" s="133" t="s">
        <v>297</v>
      </c>
      <c r="C1595" s="134"/>
      <c r="D1595" s="135" t="str">
        <f t="shared" si="353"/>
        <v>Pieza de 2inX4inX1_Pies</v>
      </c>
      <c r="E1595" s="136" t="s">
        <v>137</v>
      </c>
      <c r="F1595" s="137">
        <v>1</v>
      </c>
      <c r="G1595" s="133"/>
      <c r="H1595" s="138">
        <v>1.5</v>
      </c>
      <c r="I1595" s="138">
        <v>3.5</v>
      </c>
      <c r="J1595" s="138">
        <v>2.7</v>
      </c>
      <c r="K1595" s="138">
        <f t="shared" si="358"/>
        <v>12</v>
      </c>
      <c r="L1595" s="139">
        <f t="shared" si="359"/>
        <v>1</v>
      </c>
      <c r="M1595" s="138">
        <v>2</v>
      </c>
      <c r="N1595" s="138">
        <v>4</v>
      </c>
      <c r="O1595" s="133"/>
      <c r="P1595" s="139">
        <f t="shared" si="360"/>
        <v>1</v>
      </c>
      <c r="Q1595" s="140">
        <f t="shared" si="361"/>
        <v>0.66666666666666663</v>
      </c>
    </row>
    <row r="1596" spans="1:17" ht="16.5" thickBot="1">
      <c r="A1596" s="444" t="s">
        <v>376</v>
      </c>
      <c r="B1596" s="445"/>
      <c r="C1596" s="445"/>
      <c r="D1596" s="445"/>
      <c r="E1596" s="445"/>
      <c r="F1596" s="446"/>
      <c r="G1596" s="447"/>
      <c r="H1596" s="448"/>
      <c r="I1596" s="448"/>
      <c r="J1596" s="448"/>
      <c r="K1596" s="448"/>
      <c r="L1596" s="449"/>
      <c r="M1596" s="448"/>
      <c r="N1596" s="448"/>
      <c r="O1596" s="448"/>
      <c r="P1596" s="448"/>
      <c r="Q1596" s="115">
        <f>+SUM(Q1597:Q1601)</f>
        <v>76</v>
      </c>
    </row>
    <row r="1597" spans="1:17" ht="17.25" thickBot="1">
      <c r="A1597" s="174">
        <v>2</v>
      </c>
      <c r="B1597" s="175" t="s">
        <v>377</v>
      </c>
      <c r="C1597" s="176"/>
      <c r="D1597" s="177" t="str">
        <f>+IF(_xlfn.NUMBERVALUE(O1597)=0,CONCATENATE("Pieza de ",M1597,"inX",N1597,"inX",P1597,"_Pies"),CONCATENATE("Rollizo de ",O1597,"''ØX",P1597,"_Pies"))</f>
        <v>Pieza de 1inX6inX2_Pies</v>
      </c>
      <c r="E1597" s="178" t="s">
        <v>309</v>
      </c>
      <c r="F1597" s="179">
        <v>34</v>
      </c>
      <c r="G1597" s="175"/>
      <c r="H1597" s="180">
        <v>0.75</v>
      </c>
      <c r="I1597" s="180">
        <v>5.5</v>
      </c>
      <c r="J1597" s="180">
        <v>23.02</v>
      </c>
      <c r="K1597" s="180">
        <f>+L1597*12</f>
        <v>24</v>
      </c>
      <c r="L1597" s="181">
        <f>ROUNDUP(J1597/12,0)</f>
        <v>2</v>
      </c>
      <c r="M1597" s="180">
        <v>1</v>
      </c>
      <c r="N1597" s="180">
        <v>6</v>
      </c>
      <c r="O1597" s="175"/>
      <c r="P1597" s="181">
        <f>+L1597</f>
        <v>2</v>
      </c>
      <c r="Q1597" s="182">
        <f>F1597*M1597*N1597*P1597/12</f>
        <v>34</v>
      </c>
    </row>
    <row r="1598" spans="1:17" ht="16.5">
      <c r="A1598" s="450" t="s">
        <v>33</v>
      </c>
      <c r="B1598" s="116" t="s">
        <v>377</v>
      </c>
      <c r="C1598" s="117"/>
      <c r="D1598" s="118" t="str">
        <f>+IF(_xlfn.NUMBERVALUE(O1598)=0,CONCATENATE("Pieza de ",M1598,"inX",N1598,"inX",P1598,"_Pies"),CONCATENATE("Rollizo de ",O1598,"''ØX",P1598,"_Pies"))</f>
        <v>Pieza de 1inX6inX2_Pies</v>
      </c>
      <c r="E1598" s="119" t="s">
        <v>309</v>
      </c>
      <c r="F1598" s="120">
        <v>14</v>
      </c>
      <c r="G1598" s="116"/>
      <c r="H1598" s="121">
        <v>0.75</v>
      </c>
      <c r="I1598" s="121">
        <v>5.5</v>
      </c>
      <c r="J1598" s="121">
        <v>23.02</v>
      </c>
      <c r="K1598" s="121">
        <f>+L1598*12</f>
        <v>24</v>
      </c>
      <c r="L1598" s="122">
        <f>ROUNDUP(J1598/12,0)</f>
        <v>2</v>
      </c>
      <c r="M1598" s="121">
        <v>1</v>
      </c>
      <c r="N1598" s="121">
        <v>6</v>
      </c>
      <c r="O1598" s="116"/>
      <c r="P1598" s="122">
        <f>+L1598</f>
        <v>2</v>
      </c>
      <c r="Q1598" s="123">
        <f>F1598*M1598*N1598*P1598/12</f>
        <v>14</v>
      </c>
    </row>
    <row r="1599" spans="1:17" ht="17.25" thickBot="1">
      <c r="A1599" s="452"/>
      <c r="B1599" s="133" t="s">
        <v>378</v>
      </c>
      <c r="C1599" s="134"/>
      <c r="D1599" s="135" t="str">
        <f>+IF(_xlfn.NUMBERVALUE(O1599)=0,CONCATENATE("Pieza de ",M1599,"inX",N1599,"inX",P1599,"_Pies"),CONCATENATE("Rollizo de ",O1599,"''ØX",P1599,"_Pies"))</f>
        <v>Pieza de 1inX3inX2_Pies</v>
      </c>
      <c r="E1599" s="136" t="s">
        <v>309</v>
      </c>
      <c r="F1599" s="137">
        <v>14</v>
      </c>
      <c r="G1599" s="133"/>
      <c r="H1599" s="138">
        <v>0.75</v>
      </c>
      <c r="I1599" s="138">
        <v>2.5</v>
      </c>
      <c r="J1599" s="138">
        <v>14.05</v>
      </c>
      <c r="K1599" s="138">
        <f>+L1599*12</f>
        <v>24</v>
      </c>
      <c r="L1599" s="139">
        <f>ROUNDUP(J1599/12,0)</f>
        <v>2</v>
      </c>
      <c r="M1599" s="138">
        <v>1</v>
      </c>
      <c r="N1599" s="138">
        <v>3</v>
      </c>
      <c r="O1599" s="133"/>
      <c r="P1599" s="139">
        <f>+L1599</f>
        <v>2</v>
      </c>
      <c r="Q1599" s="140">
        <f>F1599*M1599*N1599*P1599/12</f>
        <v>7</v>
      </c>
    </row>
    <row r="1600" spans="1:17" ht="16.5">
      <c r="A1600" s="450" t="s">
        <v>34</v>
      </c>
      <c r="B1600" s="116" t="s">
        <v>377</v>
      </c>
      <c r="C1600" s="117"/>
      <c r="D1600" s="118" t="str">
        <f>+IF(_xlfn.NUMBERVALUE(O1600)=0,CONCATENATE("Pieza de ",M1600,"inX",N1600,"inX",P1600,"_Pies"),CONCATENATE("Rollizo de ",O1600,"''ØX",P1600,"_Pies"))</f>
        <v>Pieza de 1inX6inX2_Pies</v>
      </c>
      <c r="E1600" s="119" t="s">
        <v>309</v>
      </c>
      <c r="F1600" s="120">
        <v>14</v>
      </c>
      <c r="G1600" s="116"/>
      <c r="H1600" s="121">
        <v>0.75</v>
      </c>
      <c r="I1600" s="121">
        <v>5.5</v>
      </c>
      <c r="J1600" s="121">
        <v>23.02</v>
      </c>
      <c r="K1600" s="121">
        <f>+L1600*12</f>
        <v>24</v>
      </c>
      <c r="L1600" s="122">
        <f>ROUNDUP(J1600/12,0)</f>
        <v>2</v>
      </c>
      <c r="M1600" s="121">
        <v>1</v>
      </c>
      <c r="N1600" s="121">
        <v>6</v>
      </c>
      <c r="O1600" s="116"/>
      <c r="P1600" s="122">
        <f>+L1600</f>
        <v>2</v>
      </c>
      <c r="Q1600" s="123">
        <f>F1600*M1600*N1600*P1600/12</f>
        <v>14</v>
      </c>
    </row>
    <row r="1601" spans="1:17" ht="17.25" thickBot="1">
      <c r="A1601" s="452"/>
      <c r="B1601" s="133" t="s">
        <v>378</v>
      </c>
      <c r="C1601" s="134"/>
      <c r="D1601" s="135" t="str">
        <f>+IF(_xlfn.NUMBERVALUE(O1601)=0,CONCATENATE("Pieza de ",M1601,"inX",N1601,"inX",P1601,"_Pies"),CONCATENATE("Rollizo de ",O1601,"''ØX",P1601,"_Pies"))</f>
        <v>Pieza de 1inX3inX2_Pies</v>
      </c>
      <c r="E1601" s="136" t="s">
        <v>309</v>
      </c>
      <c r="F1601" s="137">
        <v>14</v>
      </c>
      <c r="G1601" s="133"/>
      <c r="H1601" s="138">
        <v>0.75</v>
      </c>
      <c r="I1601" s="138">
        <v>2.5</v>
      </c>
      <c r="J1601" s="138">
        <v>14.05</v>
      </c>
      <c r="K1601" s="138">
        <f>+L1601*12</f>
        <v>24</v>
      </c>
      <c r="L1601" s="139">
        <f>ROUNDUP(J1601/12,0)</f>
        <v>2</v>
      </c>
      <c r="M1601" s="138">
        <v>1</v>
      </c>
      <c r="N1601" s="138">
        <v>3</v>
      </c>
      <c r="O1601" s="133"/>
      <c r="P1601" s="139">
        <f>+L1601</f>
        <v>2</v>
      </c>
      <c r="Q1601" s="140">
        <f>F1601*M1601*N1601*P1601/12</f>
        <v>7</v>
      </c>
    </row>
    <row r="1602" spans="1:17" ht="16.5" thickBot="1">
      <c r="A1602" s="438" t="s">
        <v>664</v>
      </c>
      <c r="B1602" s="439"/>
      <c r="C1602" s="439"/>
      <c r="D1602" s="439"/>
      <c r="E1602" s="439"/>
      <c r="F1602" s="440"/>
      <c r="G1602" s="441"/>
      <c r="H1602" s="442"/>
      <c r="I1602" s="442"/>
      <c r="J1602" s="442"/>
      <c r="K1602" s="442"/>
      <c r="L1602" s="443"/>
      <c r="M1602" s="442"/>
      <c r="N1602" s="442"/>
      <c r="O1602" s="442"/>
      <c r="P1602" s="442"/>
      <c r="Q1602" s="141">
        <f>+SUM(Q1603:Q1607)</f>
        <v>57.333333333333329</v>
      </c>
    </row>
    <row r="1603" spans="1:17" ht="17.25" thickBot="1">
      <c r="A1603" s="174">
        <v>1</v>
      </c>
      <c r="B1603" s="175" t="s">
        <v>665</v>
      </c>
      <c r="C1603" s="176"/>
      <c r="D1603" s="177" t="str">
        <f t="shared" ref="D1603:D1604" si="362">+IF(_xlfn.NUMBERVALUE(O1603)=0,CONCATENATE("Pieza de ",M1603,"inX",N1603,"inX",P1603,"_Pies"),CONCATENATE("Rollizo de ",O1603,"''ØX",P1603,"_Pies"))</f>
        <v>Pieza de 1inX4inX8_Pies</v>
      </c>
      <c r="E1603" s="178" t="s">
        <v>309</v>
      </c>
      <c r="F1603" s="179">
        <v>5</v>
      </c>
      <c r="G1603" s="175"/>
      <c r="H1603" s="180">
        <v>0.75</v>
      </c>
      <c r="I1603" s="180">
        <v>3.5</v>
      </c>
      <c r="J1603" s="180">
        <v>94.5</v>
      </c>
      <c r="K1603" s="180">
        <f t="shared" ref="K1603:K1604" si="363">+L1603*12</f>
        <v>96</v>
      </c>
      <c r="L1603" s="181">
        <f t="shared" ref="L1603:L1604" si="364">ROUNDUP(J1603/12,0)</f>
        <v>8</v>
      </c>
      <c r="M1603" s="180">
        <v>1</v>
      </c>
      <c r="N1603" s="180">
        <v>4</v>
      </c>
      <c r="O1603" s="175"/>
      <c r="P1603" s="181">
        <f t="shared" ref="P1603:P1604" si="365">+L1603</f>
        <v>8</v>
      </c>
      <c r="Q1603" s="182">
        <f t="shared" ref="Q1603:Q1604" si="366">F1603*M1603*N1603*P1603/12</f>
        <v>13.333333333333334</v>
      </c>
    </row>
    <row r="1604" spans="1:17" ht="16.5">
      <c r="A1604" s="450">
        <v>2</v>
      </c>
      <c r="B1604" s="116" t="s">
        <v>665</v>
      </c>
      <c r="C1604" s="117"/>
      <c r="D1604" s="118" t="str">
        <f t="shared" si="362"/>
        <v>Pieza de 1inX4inX8_Pies</v>
      </c>
      <c r="E1604" s="119" t="s">
        <v>309</v>
      </c>
      <c r="F1604" s="120">
        <v>4</v>
      </c>
      <c r="G1604" s="116"/>
      <c r="H1604" s="121">
        <v>0.75</v>
      </c>
      <c r="I1604" s="121">
        <v>3.5</v>
      </c>
      <c r="J1604" s="121">
        <v>94.5</v>
      </c>
      <c r="K1604" s="121">
        <f t="shared" si="363"/>
        <v>96</v>
      </c>
      <c r="L1604" s="122">
        <f t="shared" si="364"/>
        <v>8</v>
      </c>
      <c r="M1604" s="121">
        <v>1</v>
      </c>
      <c r="N1604" s="121">
        <v>4</v>
      </c>
      <c r="O1604" s="116"/>
      <c r="P1604" s="122">
        <f t="shared" si="365"/>
        <v>8</v>
      </c>
      <c r="Q1604" s="123">
        <f t="shared" si="366"/>
        <v>10.666666666666666</v>
      </c>
    </row>
    <row r="1605" spans="1:17" ht="17.25" thickBot="1">
      <c r="A1605" s="452"/>
      <c r="B1605" s="133" t="s">
        <v>666</v>
      </c>
      <c r="C1605" s="134"/>
      <c r="D1605" s="135" t="str">
        <f>+IF(_xlfn.NUMBERVALUE(O1605)=0,CONCATENATE("Pieza de ",M1605,"inX",N1605,"inX",P1605,"_Pies"),CONCATENATE("Rollizo de ",O1605,"''ØX",P1605,"_Pies"))</f>
        <v>Pieza de 1inX4inX4_Pies</v>
      </c>
      <c r="E1605" s="136" t="s">
        <v>309</v>
      </c>
      <c r="F1605" s="137">
        <v>1</v>
      </c>
      <c r="G1605" s="133"/>
      <c r="H1605" s="138">
        <v>0.75</v>
      </c>
      <c r="I1605" s="138">
        <v>3.5</v>
      </c>
      <c r="J1605" s="138">
        <v>46.62</v>
      </c>
      <c r="K1605" s="138">
        <f>+L1605*12</f>
        <v>48</v>
      </c>
      <c r="L1605" s="139">
        <f>ROUNDUP(J1605/12,0)</f>
        <v>4</v>
      </c>
      <c r="M1605" s="138">
        <v>1</v>
      </c>
      <c r="N1605" s="138">
        <v>4</v>
      </c>
      <c r="O1605" s="133"/>
      <c r="P1605" s="139">
        <f>+L1605</f>
        <v>4</v>
      </c>
      <c r="Q1605" s="140">
        <f>F1605*M1605*N1605*P1605/12</f>
        <v>1.3333333333333333</v>
      </c>
    </row>
    <row r="1606" spans="1:17" ht="17.25" thickBot="1">
      <c r="A1606" s="206" t="s">
        <v>33</v>
      </c>
      <c r="B1606" s="197" t="s">
        <v>665</v>
      </c>
      <c r="C1606" s="198"/>
      <c r="D1606" s="199" t="str">
        <f t="shared" ref="D1606:D1607" si="367">+IF(_xlfn.NUMBERVALUE(O1606)=0,CONCATENATE("Pieza de ",M1606,"inX",N1606,"inX",P1606,"_Pies"),CONCATENATE("Rollizo de ",O1606,"''ØX",P1606,"_Pies"))</f>
        <v>Pieza de 1inX4inX8_Pies</v>
      </c>
      <c r="E1606" s="200" t="s">
        <v>309</v>
      </c>
      <c r="F1606" s="201">
        <v>6</v>
      </c>
      <c r="G1606" s="197"/>
      <c r="H1606" s="202">
        <v>0.75</v>
      </c>
      <c r="I1606" s="202">
        <v>3.5</v>
      </c>
      <c r="J1606" s="202">
        <v>94.5</v>
      </c>
      <c r="K1606" s="202">
        <f t="shared" ref="K1606:K1607" si="368">+L1606*12</f>
        <v>96</v>
      </c>
      <c r="L1606" s="203">
        <f t="shared" ref="L1606:L1607" si="369">ROUNDUP(J1606/12,0)</f>
        <v>8</v>
      </c>
      <c r="M1606" s="202">
        <v>1</v>
      </c>
      <c r="N1606" s="202">
        <v>4</v>
      </c>
      <c r="O1606" s="197"/>
      <c r="P1606" s="203">
        <f t="shared" ref="P1606:P1607" si="370">+L1606</f>
        <v>8</v>
      </c>
      <c r="Q1606" s="204">
        <f t="shared" ref="Q1606:Q1607" si="371">F1606*M1606*N1606*P1606/12</f>
        <v>16</v>
      </c>
    </row>
    <row r="1607" spans="1:17" ht="17.25" thickBot="1">
      <c r="A1607" s="207" t="s">
        <v>34</v>
      </c>
      <c r="B1607" s="208" t="s">
        <v>665</v>
      </c>
      <c r="C1607" s="209"/>
      <c r="D1607" s="210" t="str">
        <f t="shared" si="367"/>
        <v>Pieza de 1inX4inX8_Pies</v>
      </c>
      <c r="E1607" s="211" t="s">
        <v>309</v>
      </c>
      <c r="F1607" s="212">
        <v>6</v>
      </c>
      <c r="G1607" s="208"/>
      <c r="H1607" s="213">
        <v>0.75</v>
      </c>
      <c r="I1607" s="213">
        <v>3.5</v>
      </c>
      <c r="J1607" s="213">
        <v>94.5</v>
      </c>
      <c r="K1607" s="213">
        <f t="shared" si="368"/>
        <v>96</v>
      </c>
      <c r="L1607" s="214">
        <f t="shared" si="369"/>
        <v>8</v>
      </c>
      <c r="M1607" s="213">
        <v>1</v>
      </c>
      <c r="N1607" s="213">
        <v>4</v>
      </c>
      <c r="O1607" s="208"/>
      <c r="P1607" s="214">
        <f t="shared" si="370"/>
        <v>8</v>
      </c>
      <c r="Q1607" s="215">
        <f t="shared" si="371"/>
        <v>16</v>
      </c>
    </row>
    <row r="1608" spans="1:17" ht="16.5" thickBot="1">
      <c r="A1608" s="438" t="s">
        <v>142</v>
      </c>
      <c r="B1608" s="439"/>
      <c r="C1608" s="439"/>
      <c r="D1608" s="439"/>
      <c r="E1608" s="439"/>
      <c r="F1608" s="440"/>
      <c r="G1608" s="441"/>
      <c r="H1608" s="442"/>
      <c r="I1608" s="442"/>
      <c r="J1608" s="442"/>
      <c r="K1608" s="442"/>
      <c r="L1608" s="443"/>
      <c r="M1608" s="441"/>
      <c r="N1608" s="442"/>
      <c r="O1608" s="442"/>
      <c r="P1608" s="443"/>
      <c r="Q1608" s="141">
        <f>+SUM(Q1609)</f>
        <v>120</v>
      </c>
    </row>
    <row r="1609" spans="1:17" ht="17.25" thickBot="1">
      <c r="A1609" s="142"/>
      <c r="B1609" s="142" t="s">
        <v>307</v>
      </c>
      <c r="C1609" s="143"/>
      <c r="D1609" s="144" t="str">
        <f>+IF(_xlfn.NUMBERVALUE(O1609)=0,CONCATENATE("Pieza de ",M1609,"inX",N1609,"inX",P1609,"_Pies"),CONCATENATE("Rollizo de ",O1609,"''ØX",P1609,"_Pies"))</f>
        <v>Pieza de 2inX6inX15_Pies</v>
      </c>
      <c r="E1609" s="145" t="s">
        <v>137</v>
      </c>
      <c r="F1609" s="146">
        <v>8</v>
      </c>
      <c r="G1609" s="142"/>
      <c r="H1609" s="147">
        <v>1.5</v>
      </c>
      <c r="I1609" s="147">
        <v>5.5</v>
      </c>
      <c r="J1609" s="147">
        <v>171.25</v>
      </c>
      <c r="K1609" s="147">
        <f>+L1609*12</f>
        <v>180</v>
      </c>
      <c r="L1609" s="148">
        <f>ROUNDUP(J1609/12,0)</f>
        <v>15</v>
      </c>
      <c r="M1609" s="147">
        <v>2</v>
      </c>
      <c r="N1609" s="147">
        <v>6</v>
      </c>
      <c r="O1609" s="142"/>
      <c r="P1609" s="148">
        <f>+L1609</f>
        <v>15</v>
      </c>
      <c r="Q1609" s="149">
        <f>F1609*M1609*N1609*P1609/12</f>
        <v>120</v>
      </c>
    </row>
    <row r="1610" spans="1:17" ht="16.5" thickBot="1">
      <c r="A1610" s="444" t="s">
        <v>145</v>
      </c>
      <c r="B1610" s="445"/>
      <c r="C1610" s="445"/>
      <c r="D1610" s="445"/>
      <c r="E1610" s="445"/>
      <c r="F1610" s="446"/>
      <c r="G1610" s="447"/>
      <c r="H1610" s="448"/>
      <c r="I1610" s="448"/>
      <c r="J1610" s="448"/>
      <c r="K1610" s="448"/>
      <c r="L1610" s="449"/>
      <c r="M1610" s="447"/>
      <c r="N1610" s="448"/>
      <c r="O1610" s="448"/>
      <c r="P1610" s="449"/>
      <c r="Q1610" s="115">
        <f>+SUM(Q1611:Q1612)</f>
        <v>393.75</v>
      </c>
    </row>
    <row r="1611" spans="1:17" ht="16.5">
      <c r="A1611" s="453"/>
      <c r="B1611" s="116" t="s">
        <v>308</v>
      </c>
      <c r="C1611" s="117"/>
      <c r="D1611" s="118" t="str">
        <f>+IF(_xlfn.NUMBERVALUE(O1611)=0,CONCATENATE("Pieza de ",M1611,"inX",N1611,"inX",P1611,"_Pies"),CONCATENATE("Rollizo de ",O1611,"''ØX",P1611,"_Pies"))</f>
        <v>Pieza de 1,25inX3,5inX5_Pies</v>
      </c>
      <c r="E1611" s="119" t="s">
        <v>309</v>
      </c>
      <c r="F1611" s="120">
        <v>120</v>
      </c>
      <c r="G1611" s="116"/>
      <c r="H1611" s="121">
        <v>1</v>
      </c>
      <c r="I1611" s="121">
        <v>3</v>
      </c>
      <c r="J1611" s="121">
        <v>53.67</v>
      </c>
      <c r="K1611" s="121">
        <f>+L1611*12</f>
        <v>60</v>
      </c>
      <c r="L1611" s="122">
        <f>ROUNDUP(J1611/12,0)</f>
        <v>5</v>
      </c>
      <c r="M1611" s="121">
        <v>1.25</v>
      </c>
      <c r="N1611" s="121">
        <v>3.5</v>
      </c>
      <c r="O1611" s="116"/>
      <c r="P1611" s="122">
        <f>+L1611</f>
        <v>5</v>
      </c>
      <c r="Q1611" s="123">
        <f>F1611*M1611*N1611*P1611/12</f>
        <v>218.75</v>
      </c>
    </row>
    <row r="1612" spans="1:17" ht="17.25" thickBot="1">
      <c r="A1612" s="454"/>
      <c r="B1612" s="133" t="s">
        <v>310</v>
      </c>
      <c r="C1612" s="134"/>
      <c r="D1612" s="135" t="str">
        <f>+IF(_xlfn.NUMBERVALUE(O1612)=0,CONCATENATE("Pieza de ",M1612,"inX",N1612,"inX",P1612,"_Pies"),CONCATENATE("Rollizo de ",O1612,"''ØX",P1612,"_Pies"))</f>
        <v>Pieza de 1,25inX3,5inX8_Pies</v>
      </c>
      <c r="E1612" s="136" t="s">
        <v>309</v>
      </c>
      <c r="F1612" s="137">
        <v>60</v>
      </c>
      <c r="G1612" s="133"/>
      <c r="H1612" s="138">
        <v>1</v>
      </c>
      <c r="I1612" s="138">
        <v>3</v>
      </c>
      <c r="J1612" s="138">
        <v>96</v>
      </c>
      <c r="K1612" s="138">
        <f>+L1612*12</f>
        <v>96</v>
      </c>
      <c r="L1612" s="139">
        <f>ROUNDUP(J1612/12,0)</f>
        <v>8</v>
      </c>
      <c r="M1612" s="138">
        <v>1.25</v>
      </c>
      <c r="N1612" s="138">
        <v>3.5</v>
      </c>
      <c r="O1612" s="133"/>
      <c r="P1612" s="139">
        <f>+L1612</f>
        <v>8</v>
      </c>
      <c r="Q1612" s="140">
        <f>F1612*M1612*N1612*P1612/12</f>
        <v>175</v>
      </c>
    </row>
    <row r="1613" spans="1:17" ht="16.5" thickBot="1">
      <c r="A1613" s="438" t="s">
        <v>7</v>
      </c>
      <c r="B1613" s="439"/>
      <c r="C1613" s="439"/>
      <c r="D1613" s="439"/>
      <c r="E1613" s="439"/>
      <c r="F1613" s="440"/>
      <c r="G1613" s="441"/>
      <c r="H1613" s="442"/>
      <c r="I1613" s="442"/>
      <c r="J1613" s="442"/>
      <c r="K1613" s="442"/>
      <c r="L1613" s="443"/>
      <c r="M1613" s="441"/>
      <c r="N1613" s="442"/>
      <c r="O1613" s="442"/>
      <c r="P1613" s="443"/>
      <c r="Q1613" s="141">
        <f>+SUM(Q1614:Q1617)</f>
        <v>190</v>
      </c>
    </row>
    <row r="1614" spans="1:17" ht="16.5">
      <c r="A1614" s="453"/>
      <c r="B1614" s="116" t="s">
        <v>311</v>
      </c>
      <c r="C1614" s="117"/>
      <c r="D1614" s="118" t="str">
        <f>+IF(_xlfn.NUMBERVALUE(O1614)=0,CONCATENATE("Pieza de ",M1614,"inX",N1614,"inX",P1614,"_Pies"),CONCATENATE("Rollizo de ",O1614,"''ØX",P1614,"_Pies"))</f>
        <v>Pieza de 2inX6inX10_Pies</v>
      </c>
      <c r="E1614" s="119" t="s">
        <v>137</v>
      </c>
      <c r="F1614" s="120">
        <v>3</v>
      </c>
      <c r="G1614" s="116"/>
      <c r="H1614" s="121">
        <v>1.5</v>
      </c>
      <c r="I1614" s="121">
        <v>5.5</v>
      </c>
      <c r="J1614" s="121">
        <v>118.11</v>
      </c>
      <c r="K1614" s="121">
        <f>+L1614*12</f>
        <v>120</v>
      </c>
      <c r="L1614" s="122">
        <f>ROUNDUP(J1614/12,0)</f>
        <v>10</v>
      </c>
      <c r="M1614" s="121">
        <v>2</v>
      </c>
      <c r="N1614" s="121">
        <v>6</v>
      </c>
      <c r="O1614" s="116"/>
      <c r="P1614" s="122">
        <f>+L1614</f>
        <v>10</v>
      </c>
      <c r="Q1614" s="123">
        <f>F1614*M1614*N1614*P1614/12</f>
        <v>30</v>
      </c>
    </row>
    <row r="1615" spans="1:17" ht="16.5">
      <c r="A1615" s="455"/>
      <c r="B1615" s="124" t="s">
        <v>312</v>
      </c>
      <c r="C1615" s="125"/>
      <c r="D1615" s="126" t="str">
        <f>+IF(_xlfn.NUMBERVALUE(O1615)=0,CONCATENATE("Pieza de ",M1615,"inX",N1615,"inX",P1615,"_Pies"),CONCATENATE("Rollizo de ",O1615,"''ØX",P1615,"_Pies"))</f>
        <v>Pieza de 2inX6inX8_Pies</v>
      </c>
      <c r="E1615" s="127" t="s">
        <v>137</v>
      </c>
      <c r="F1615" s="128">
        <v>6</v>
      </c>
      <c r="G1615" s="124"/>
      <c r="H1615" s="129">
        <v>1.5</v>
      </c>
      <c r="I1615" s="129">
        <v>5.5</v>
      </c>
      <c r="J1615" s="129">
        <v>84.65</v>
      </c>
      <c r="K1615" s="129">
        <f>+L1615*12</f>
        <v>96</v>
      </c>
      <c r="L1615" s="130">
        <f>ROUNDUP(J1615/12,0)</f>
        <v>8</v>
      </c>
      <c r="M1615" s="129">
        <v>2</v>
      </c>
      <c r="N1615" s="129">
        <v>6</v>
      </c>
      <c r="O1615" s="124"/>
      <c r="P1615" s="130">
        <f>+L1615</f>
        <v>8</v>
      </c>
      <c r="Q1615" s="131">
        <f>F1615*M1615*N1615*P1615/12</f>
        <v>48</v>
      </c>
    </row>
    <row r="1616" spans="1:17" ht="16.5">
      <c r="A1616" s="455"/>
      <c r="B1616" s="124" t="s">
        <v>313</v>
      </c>
      <c r="C1616" s="125"/>
      <c r="D1616" s="126" t="str">
        <f>+IF(_xlfn.NUMBERVALUE(O1616)=0,CONCATENATE("Pieza de ",M1616,"inX",N1616,"inX",P1616,"_Pies"),CONCATENATE("Rollizo de ",O1616,"''ØX",P1616,"_Pies"))</f>
        <v>Pieza de 2inX6inX3_Pies</v>
      </c>
      <c r="E1616" s="127" t="s">
        <v>137</v>
      </c>
      <c r="F1616" s="128">
        <v>16</v>
      </c>
      <c r="G1616" s="124"/>
      <c r="H1616" s="129">
        <v>1.5</v>
      </c>
      <c r="I1616" s="129">
        <v>5.5</v>
      </c>
      <c r="J1616" s="129">
        <v>29.53</v>
      </c>
      <c r="K1616" s="129">
        <f>+L1616*12</f>
        <v>36</v>
      </c>
      <c r="L1616" s="130">
        <f>ROUNDUP(J1616/12,0)</f>
        <v>3</v>
      </c>
      <c r="M1616" s="129">
        <v>2</v>
      </c>
      <c r="N1616" s="129">
        <v>6</v>
      </c>
      <c r="O1616" s="124"/>
      <c r="P1616" s="130">
        <f>+L1616</f>
        <v>3</v>
      </c>
      <c r="Q1616" s="131">
        <f>F1616*M1616*N1616*P1616/12</f>
        <v>48</v>
      </c>
    </row>
    <row r="1617" spans="1:17" ht="17.25" thickBot="1">
      <c r="A1617" s="454"/>
      <c r="B1617" s="133" t="s">
        <v>314</v>
      </c>
      <c r="C1617" s="134"/>
      <c r="D1617" s="135" t="str">
        <f>+IF(_xlfn.NUMBERVALUE(O1617)=0,CONCATENATE("Pieza de ",M1617,"inX",N1617,"inX",P1617,"_Pies"),CONCATENATE("Rollizo de ",O1617,"''ØX",P1617,"_Pies"))</f>
        <v>Pieza de 2inX6inX8_Pies</v>
      </c>
      <c r="E1617" s="136" t="s">
        <v>137</v>
      </c>
      <c r="F1617" s="137">
        <v>8</v>
      </c>
      <c r="G1617" s="133"/>
      <c r="H1617" s="138">
        <v>1.5</v>
      </c>
      <c r="I1617" s="138">
        <v>5.5</v>
      </c>
      <c r="J1617" s="138">
        <v>84.65</v>
      </c>
      <c r="K1617" s="138">
        <f>+L1617*12</f>
        <v>96</v>
      </c>
      <c r="L1617" s="139">
        <f>ROUNDUP(J1617/12,0)</f>
        <v>8</v>
      </c>
      <c r="M1617" s="138">
        <v>2</v>
      </c>
      <c r="N1617" s="138">
        <v>6</v>
      </c>
      <c r="O1617" s="133"/>
      <c r="P1617" s="139">
        <f>+L1617</f>
        <v>8</v>
      </c>
      <c r="Q1617" s="140">
        <f>F1617*M1617*N1617*P1617/12</f>
        <v>64</v>
      </c>
    </row>
    <row r="1618" spans="1:17" ht="16.5" thickBot="1">
      <c r="A1618" s="438" t="s">
        <v>9</v>
      </c>
      <c r="B1618" s="439"/>
      <c r="C1618" s="439"/>
      <c r="D1618" s="439"/>
      <c r="E1618" s="439"/>
      <c r="F1618" s="440"/>
      <c r="G1618" s="441"/>
      <c r="H1618" s="442"/>
      <c r="I1618" s="442"/>
      <c r="J1618" s="442"/>
      <c r="K1618" s="442"/>
      <c r="L1618" s="443"/>
      <c r="M1618" s="441"/>
      <c r="N1618" s="442"/>
      <c r="O1618" s="442"/>
      <c r="P1618" s="443"/>
      <c r="Q1618" s="141">
        <f>+SUM(Q1619:Q1622)</f>
        <v>42.333333333333336</v>
      </c>
    </row>
    <row r="1619" spans="1:17" ht="16.5">
      <c r="A1619" s="435" t="s">
        <v>315</v>
      </c>
      <c r="B1619" s="116" t="s">
        <v>316</v>
      </c>
      <c r="C1619" s="117"/>
      <c r="D1619" s="118" t="str">
        <f t="shared" ref="D1619:D1630" si="372">+IF(_xlfn.NUMBERVALUE(O1619)=0,CONCATENATE("Pieza de ",M1619,"inX",N1619,"inX",P1619,"_Pies"),CONCATENATE("Rollizo de ",O1619,"''ØX",P1619,"_Pies"))</f>
        <v>Pieza de 1inX3,5inX6_Pies</v>
      </c>
      <c r="E1619" s="119" t="s">
        <v>317</v>
      </c>
      <c r="F1619" s="120">
        <v>16</v>
      </c>
      <c r="G1619" s="116"/>
      <c r="H1619" s="121">
        <v>0.75</v>
      </c>
      <c r="I1619" s="121">
        <v>3</v>
      </c>
      <c r="J1619" s="121">
        <v>60.44</v>
      </c>
      <c r="K1619" s="121">
        <f t="shared" ref="K1619:K1630" si="373">+L1619*12</f>
        <v>72</v>
      </c>
      <c r="L1619" s="122">
        <f t="shared" ref="L1619:L1630" si="374">ROUNDUP(J1619/12,0)</f>
        <v>6</v>
      </c>
      <c r="M1619" s="121">
        <v>1</v>
      </c>
      <c r="N1619" s="121">
        <v>3.5</v>
      </c>
      <c r="O1619" s="116"/>
      <c r="P1619" s="122">
        <f t="shared" ref="P1619:P1630" si="375">+L1619</f>
        <v>6</v>
      </c>
      <c r="Q1619" s="123">
        <f t="shared" ref="Q1619:Q1630" si="376">F1619*M1619*N1619*P1619/12</f>
        <v>28</v>
      </c>
    </row>
    <row r="1620" spans="1:17" ht="16.5">
      <c r="A1620" s="436"/>
      <c r="B1620" s="124" t="s">
        <v>318</v>
      </c>
      <c r="C1620" s="125"/>
      <c r="D1620" s="126" t="str">
        <f t="shared" si="372"/>
        <v>Pieza de 1,25inX4inX6_Pies</v>
      </c>
      <c r="E1620" s="127" t="s">
        <v>317</v>
      </c>
      <c r="F1620" s="128">
        <v>2</v>
      </c>
      <c r="G1620" s="124"/>
      <c r="H1620" s="129">
        <v>1</v>
      </c>
      <c r="I1620" s="129">
        <v>3.5</v>
      </c>
      <c r="J1620" s="129">
        <v>62.43</v>
      </c>
      <c r="K1620" s="129">
        <f t="shared" si="373"/>
        <v>72</v>
      </c>
      <c r="L1620" s="130">
        <f t="shared" si="374"/>
        <v>6</v>
      </c>
      <c r="M1620" s="129">
        <v>1.25</v>
      </c>
      <c r="N1620" s="129">
        <v>4</v>
      </c>
      <c r="O1620" s="124"/>
      <c r="P1620" s="130">
        <f t="shared" si="375"/>
        <v>6</v>
      </c>
      <c r="Q1620" s="131">
        <f t="shared" si="376"/>
        <v>5</v>
      </c>
    </row>
    <row r="1621" spans="1:17" ht="16.5">
      <c r="A1621" s="436"/>
      <c r="B1621" s="124" t="s">
        <v>319</v>
      </c>
      <c r="C1621" s="125"/>
      <c r="D1621" s="126" t="str">
        <f t="shared" si="372"/>
        <v>Pieza de 1,25inX4inX4_Pies</v>
      </c>
      <c r="E1621" s="127" t="s">
        <v>317</v>
      </c>
      <c r="F1621" s="128">
        <v>2</v>
      </c>
      <c r="G1621" s="124"/>
      <c r="H1621" s="129">
        <v>1</v>
      </c>
      <c r="I1621" s="129">
        <v>3.5</v>
      </c>
      <c r="J1621" s="129">
        <v>44.06</v>
      </c>
      <c r="K1621" s="129">
        <f t="shared" si="373"/>
        <v>48</v>
      </c>
      <c r="L1621" s="130">
        <f t="shared" si="374"/>
        <v>4</v>
      </c>
      <c r="M1621" s="129">
        <v>1.25</v>
      </c>
      <c r="N1621" s="129">
        <v>4</v>
      </c>
      <c r="O1621" s="124"/>
      <c r="P1621" s="130">
        <f t="shared" si="375"/>
        <v>4</v>
      </c>
      <c r="Q1621" s="131">
        <f t="shared" si="376"/>
        <v>3.3333333333333335</v>
      </c>
    </row>
    <row r="1622" spans="1:17" ht="17.25" thickBot="1">
      <c r="A1622" s="437"/>
      <c r="B1622" s="133" t="s">
        <v>320</v>
      </c>
      <c r="C1622" s="134"/>
      <c r="D1622" s="135" t="str">
        <f t="shared" si="372"/>
        <v>Pieza de 2inX6inX6_Pies</v>
      </c>
      <c r="E1622" s="136" t="s">
        <v>317</v>
      </c>
      <c r="F1622" s="137">
        <v>1</v>
      </c>
      <c r="G1622" s="133"/>
      <c r="H1622" s="138">
        <v>1.5</v>
      </c>
      <c r="I1622" s="138">
        <v>5.5</v>
      </c>
      <c r="J1622" s="138">
        <v>62.43</v>
      </c>
      <c r="K1622" s="138">
        <f t="shared" si="373"/>
        <v>72</v>
      </c>
      <c r="L1622" s="139">
        <f t="shared" si="374"/>
        <v>6</v>
      </c>
      <c r="M1622" s="138">
        <v>2</v>
      </c>
      <c r="N1622" s="138">
        <v>6</v>
      </c>
      <c r="O1622" s="133"/>
      <c r="P1622" s="139">
        <f t="shared" si="375"/>
        <v>6</v>
      </c>
      <c r="Q1622" s="140">
        <f t="shared" si="376"/>
        <v>6</v>
      </c>
    </row>
    <row r="1623" spans="1:17" ht="16.5">
      <c r="A1623" s="435" t="s">
        <v>321</v>
      </c>
      <c r="B1623" s="116" t="s">
        <v>316</v>
      </c>
      <c r="C1623" s="117"/>
      <c r="D1623" s="118" t="str">
        <f t="shared" si="372"/>
        <v>Pieza de 1inX3,5inX3_Pies</v>
      </c>
      <c r="E1623" s="119" t="s">
        <v>317</v>
      </c>
      <c r="F1623" s="120">
        <v>16</v>
      </c>
      <c r="G1623" s="116"/>
      <c r="H1623" s="121">
        <v>0.75</v>
      </c>
      <c r="I1623" s="121">
        <v>3</v>
      </c>
      <c r="J1623" s="121">
        <v>28.44</v>
      </c>
      <c r="K1623" s="121">
        <f t="shared" si="373"/>
        <v>36</v>
      </c>
      <c r="L1623" s="122">
        <f t="shared" si="374"/>
        <v>3</v>
      </c>
      <c r="M1623" s="121">
        <v>1</v>
      </c>
      <c r="N1623" s="121">
        <v>3.5</v>
      </c>
      <c r="O1623" s="116"/>
      <c r="P1623" s="122">
        <f t="shared" si="375"/>
        <v>3</v>
      </c>
      <c r="Q1623" s="123">
        <f t="shared" si="376"/>
        <v>14</v>
      </c>
    </row>
    <row r="1624" spans="1:17" ht="16.5">
      <c r="A1624" s="436"/>
      <c r="B1624" s="124" t="s">
        <v>318</v>
      </c>
      <c r="C1624" s="125"/>
      <c r="D1624" s="126" t="str">
        <f t="shared" si="372"/>
        <v>Pieza de 1,25inX4inX3_Pies</v>
      </c>
      <c r="E1624" s="127" t="s">
        <v>317</v>
      </c>
      <c r="F1624" s="128">
        <v>2</v>
      </c>
      <c r="G1624" s="124"/>
      <c r="H1624" s="129">
        <v>1</v>
      </c>
      <c r="I1624" s="129">
        <v>3.5</v>
      </c>
      <c r="J1624" s="129">
        <v>30.43</v>
      </c>
      <c r="K1624" s="129">
        <f t="shared" si="373"/>
        <v>36</v>
      </c>
      <c r="L1624" s="130">
        <f t="shared" si="374"/>
        <v>3</v>
      </c>
      <c r="M1624" s="129">
        <v>1.25</v>
      </c>
      <c r="N1624" s="129">
        <v>4</v>
      </c>
      <c r="O1624" s="124"/>
      <c r="P1624" s="130">
        <f t="shared" si="375"/>
        <v>3</v>
      </c>
      <c r="Q1624" s="131">
        <f t="shared" si="376"/>
        <v>2.5</v>
      </c>
    </row>
    <row r="1625" spans="1:17" ht="16.5">
      <c r="A1625" s="436"/>
      <c r="B1625" s="124" t="s">
        <v>319</v>
      </c>
      <c r="C1625" s="125"/>
      <c r="D1625" s="126" t="str">
        <f t="shared" si="372"/>
        <v>Pieza de 1,25inX4inX4_Pies</v>
      </c>
      <c r="E1625" s="127" t="s">
        <v>317</v>
      </c>
      <c r="F1625" s="128">
        <v>2</v>
      </c>
      <c r="G1625" s="124"/>
      <c r="H1625" s="129">
        <v>1</v>
      </c>
      <c r="I1625" s="129">
        <v>3.5</v>
      </c>
      <c r="J1625" s="129">
        <v>44.06</v>
      </c>
      <c r="K1625" s="129">
        <f t="shared" si="373"/>
        <v>48</v>
      </c>
      <c r="L1625" s="130">
        <f t="shared" si="374"/>
        <v>4</v>
      </c>
      <c r="M1625" s="129">
        <v>1.25</v>
      </c>
      <c r="N1625" s="129">
        <v>4</v>
      </c>
      <c r="O1625" s="124"/>
      <c r="P1625" s="130">
        <f t="shared" si="375"/>
        <v>4</v>
      </c>
      <c r="Q1625" s="131">
        <f t="shared" si="376"/>
        <v>3.3333333333333335</v>
      </c>
    </row>
    <row r="1626" spans="1:17" ht="17.25" thickBot="1">
      <c r="A1626" s="437"/>
      <c r="B1626" s="133" t="s">
        <v>320</v>
      </c>
      <c r="C1626" s="134"/>
      <c r="D1626" s="135" t="str">
        <f t="shared" si="372"/>
        <v>Pieza de 2inX6inX3_Pies</v>
      </c>
      <c r="E1626" s="136" t="s">
        <v>317</v>
      </c>
      <c r="F1626" s="137">
        <v>1</v>
      </c>
      <c r="G1626" s="133"/>
      <c r="H1626" s="138">
        <v>1.5</v>
      </c>
      <c r="I1626" s="138">
        <v>5.5</v>
      </c>
      <c r="J1626" s="138">
        <v>30.43</v>
      </c>
      <c r="K1626" s="138">
        <f t="shared" si="373"/>
        <v>36</v>
      </c>
      <c r="L1626" s="139">
        <f t="shared" si="374"/>
        <v>3</v>
      </c>
      <c r="M1626" s="138">
        <v>2</v>
      </c>
      <c r="N1626" s="138">
        <v>6</v>
      </c>
      <c r="O1626" s="133"/>
      <c r="P1626" s="139">
        <f t="shared" si="375"/>
        <v>3</v>
      </c>
      <c r="Q1626" s="140">
        <f t="shared" si="376"/>
        <v>3</v>
      </c>
    </row>
    <row r="1627" spans="1:17" ht="16.5">
      <c r="A1627" s="436" t="s">
        <v>322</v>
      </c>
      <c r="B1627" s="142" t="s">
        <v>316</v>
      </c>
      <c r="C1627" s="143"/>
      <c r="D1627" s="144" t="str">
        <f t="shared" si="372"/>
        <v>Pieza de 1inX3,5inX3_Pies</v>
      </c>
      <c r="E1627" s="145" t="s">
        <v>317</v>
      </c>
      <c r="F1627" s="146">
        <v>16</v>
      </c>
      <c r="G1627" s="142"/>
      <c r="H1627" s="121">
        <v>0.75</v>
      </c>
      <c r="I1627" s="121">
        <v>3</v>
      </c>
      <c r="J1627" s="147">
        <v>28.44</v>
      </c>
      <c r="K1627" s="147">
        <f t="shared" si="373"/>
        <v>36</v>
      </c>
      <c r="L1627" s="148">
        <f t="shared" si="374"/>
        <v>3</v>
      </c>
      <c r="M1627" s="121">
        <v>1</v>
      </c>
      <c r="N1627" s="121">
        <v>3.5</v>
      </c>
      <c r="O1627" s="142"/>
      <c r="P1627" s="148">
        <f t="shared" si="375"/>
        <v>3</v>
      </c>
      <c r="Q1627" s="150">
        <f t="shared" si="376"/>
        <v>14</v>
      </c>
    </row>
    <row r="1628" spans="1:17" ht="16.5">
      <c r="A1628" s="436"/>
      <c r="B1628" s="124" t="s">
        <v>318</v>
      </c>
      <c r="C1628" s="125"/>
      <c r="D1628" s="126" t="str">
        <f t="shared" si="372"/>
        <v>Pieza de 1,25inX4inX3_Pies</v>
      </c>
      <c r="E1628" s="127" t="s">
        <v>317</v>
      </c>
      <c r="F1628" s="128">
        <v>2</v>
      </c>
      <c r="G1628" s="124"/>
      <c r="H1628" s="129">
        <v>1</v>
      </c>
      <c r="I1628" s="129">
        <v>3.5</v>
      </c>
      <c r="J1628" s="129">
        <v>30.43</v>
      </c>
      <c r="K1628" s="129">
        <f t="shared" si="373"/>
        <v>36</v>
      </c>
      <c r="L1628" s="130">
        <f t="shared" si="374"/>
        <v>3</v>
      </c>
      <c r="M1628" s="129">
        <v>1.25</v>
      </c>
      <c r="N1628" s="129">
        <v>4</v>
      </c>
      <c r="O1628" s="124"/>
      <c r="P1628" s="130">
        <f t="shared" si="375"/>
        <v>3</v>
      </c>
      <c r="Q1628" s="131">
        <f t="shared" si="376"/>
        <v>2.5</v>
      </c>
    </row>
    <row r="1629" spans="1:17" ht="16.5">
      <c r="A1629" s="436"/>
      <c r="B1629" s="124" t="s">
        <v>319</v>
      </c>
      <c r="C1629" s="125"/>
      <c r="D1629" s="126" t="str">
        <f t="shared" si="372"/>
        <v>Pieza de 1,25inX4inX4_Pies</v>
      </c>
      <c r="E1629" s="127" t="s">
        <v>317</v>
      </c>
      <c r="F1629" s="128">
        <v>2</v>
      </c>
      <c r="G1629" s="124"/>
      <c r="H1629" s="129">
        <v>1</v>
      </c>
      <c r="I1629" s="129">
        <v>3.5</v>
      </c>
      <c r="J1629" s="129">
        <v>44.06</v>
      </c>
      <c r="K1629" s="129">
        <f t="shared" si="373"/>
        <v>48</v>
      </c>
      <c r="L1629" s="130">
        <f t="shared" si="374"/>
        <v>4</v>
      </c>
      <c r="M1629" s="129">
        <v>1.25</v>
      </c>
      <c r="N1629" s="129">
        <v>4</v>
      </c>
      <c r="O1629" s="124"/>
      <c r="P1629" s="130">
        <f t="shared" si="375"/>
        <v>4</v>
      </c>
      <c r="Q1629" s="131">
        <f t="shared" si="376"/>
        <v>3.3333333333333335</v>
      </c>
    </row>
    <row r="1630" spans="1:17" ht="17.25" thickBot="1">
      <c r="A1630" s="437"/>
      <c r="B1630" s="133" t="s">
        <v>320</v>
      </c>
      <c r="C1630" s="134"/>
      <c r="D1630" s="135" t="str">
        <f t="shared" si="372"/>
        <v>Pieza de 2inX6inX3_Pies</v>
      </c>
      <c r="E1630" s="136" t="s">
        <v>317</v>
      </c>
      <c r="F1630" s="137">
        <v>1</v>
      </c>
      <c r="G1630" s="133"/>
      <c r="H1630" s="138">
        <v>1.5</v>
      </c>
      <c r="I1630" s="138">
        <v>5.5</v>
      </c>
      <c r="J1630" s="138">
        <v>30.43</v>
      </c>
      <c r="K1630" s="138">
        <f t="shared" si="373"/>
        <v>36</v>
      </c>
      <c r="L1630" s="139">
        <f t="shared" si="374"/>
        <v>3</v>
      </c>
      <c r="M1630" s="138">
        <v>2</v>
      </c>
      <c r="N1630" s="138">
        <v>6</v>
      </c>
      <c r="O1630" s="133"/>
      <c r="P1630" s="139">
        <f t="shared" si="375"/>
        <v>3</v>
      </c>
      <c r="Q1630" s="140">
        <f t="shared" si="376"/>
        <v>3</v>
      </c>
    </row>
    <row r="1631" spans="1:17" ht="16.5" thickBot="1">
      <c r="A1631" s="419" t="s">
        <v>654</v>
      </c>
      <c r="B1631" s="420"/>
      <c r="C1631" s="420"/>
      <c r="D1631" s="420"/>
      <c r="E1631" s="420"/>
      <c r="F1631" s="421"/>
      <c r="G1631" s="422"/>
      <c r="H1631" s="423"/>
      <c r="I1631" s="423"/>
      <c r="J1631" s="423"/>
      <c r="K1631" s="423"/>
      <c r="L1631" s="424"/>
      <c r="M1631" s="423"/>
      <c r="N1631" s="423"/>
      <c r="O1631" s="423"/>
      <c r="P1631" s="423"/>
      <c r="Q1631" s="114">
        <f>+Q1632+Q1706+Q1719+Q1721+Q1724+Q1729+Q1734+Q1712</f>
        <v>1535.9166666666665</v>
      </c>
    </row>
    <row r="1632" spans="1:17" ht="16.5" thickBot="1">
      <c r="A1632" s="444" t="s">
        <v>8</v>
      </c>
      <c r="B1632" s="445"/>
      <c r="C1632" s="445"/>
      <c r="D1632" s="445"/>
      <c r="E1632" s="445"/>
      <c r="F1632" s="446"/>
      <c r="G1632" s="447"/>
      <c r="H1632" s="448"/>
      <c r="I1632" s="448"/>
      <c r="J1632" s="448"/>
      <c r="K1632" s="448"/>
      <c r="L1632" s="449"/>
      <c r="M1632" s="448"/>
      <c r="N1632" s="448"/>
      <c r="O1632" s="448"/>
      <c r="P1632" s="448"/>
      <c r="Q1632" s="115">
        <f>+SUM(Q1633:Q1705)</f>
        <v>658.00000000000011</v>
      </c>
    </row>
    <row r="1633" spans="1:17" ht="16.5">
      <c r="A1633" s="450">
        <v>1</v>
      </c>
      <c r="B1633" s="116" t="s">
        <v>323</v>
      </c>
      <c r="C1633" s="117"/>
      <c r="D1633" s="118" t="str">
        <f t="shared" ref="D1633:D1635" si="377">+IF(_xlfn.NUMBERVALUE(O1633)=0,CONCATENATE("Pieza de ",M1633,"inX",N1633,"inX",P1633,"_Pies"),CONCATENATE("Rollizo de ",O1633,"''ØX",P1633,"_Pies"))</f>
        <v>Pieza de 2inX4inX11_Pies</v>
      </c>
      <c r="E1633" s="119" t="s">
        <v>137</v>
      </c>
      <c r="F1633" s="120">
        <v>1</v>
      </c>
      <c r="G1633" s="116"/>
      <c r="H1633" s="121">
        <v>1.5</v>
      </c>
      <c r="I1633" s="121">
        <v>3.5</v>
      </c>
      <c r="J1633" s="121">
        <v>121.35</v>
      </c>
      <c r="K1633" s="121">
        <f t="shared" ref="K1633:K1635" si="378">+L1633*12</f>
        <v>132</v>
      </c>
      <c r="L1633" s="122">
        <f t="shared" ref="L1633:L1635" si="379">ROUNDUP(J1633/12,0)</f>
        <v>11</v>
      </c>
      <c r="M1633" s="121">
        <v>2</v>
      </c>
      <c r="N1633" s="121">
        <v>4</v>
      </c>
      <c r="O1633" s="116"/>
      <c r="P1633" s="122">
        <f t="shared" ref="P1633:P1635" si="380">+L1633</f>
        <v>11</v>
      </c>
      <c r="Q1633" s="123">
        <f t="shared" ref="Q1633:Q1635" si="381">F1633*M1633*N1633*P1633/12</f>
        <v>7.333333333333333</v>
      </c>
    </row>
    <row r="1634" spans="1:17" ht="16.5">
      <c r="A1634" s="451"/>
      <c r="B1634" s="124" t="s">
        <v>268</v>
      </c>
      <c r="C1634" s="125"/>
      <c r="D1634" s="126" t="str">
        <f t="shared" si="377"/>
        <v>Pieza de 2inX6inX12_Pies</v>
      </c>
      <c r="E1634" s="127" t="s">
        <v>137</v>
      </c>
      <c r="F1634" s="128">
        <v>2</v>
      </c>
      <c r="G1634" s="124"/>
      <c r="H1634" s="129">
        <v>1.5</v>
      </c>
      <c r="I1634" s="129">
        <v>5.5</v>
      </c>
      <c r="J1634" s="129">
        <v>132.81</v>
      </c>
      <c r="K1634" s="129">
        <f t="shared" si="378"/>
        <v>144</v>
      </c>
      <c r="L1634" s="130">
        <f t="shared" si="379"/>
        <v>12</v>
      </c>
      <c r="M1634" s="129">
        <v>2</v>
      </c>
      <c r="N1634" s="129">
        <v>6</v>
      </c>
      <c r="O1634" s="124"/>
      <c r="P1634" s="130">
        <f t="shared" si="380"/>
        <v>12</v>
      </c>
      <c r="Q1634" s="131">
        <f t="shared" si="381"/>
        <v>24</v>
      </c>
    </row>
    <row r="1635" spans="1:17" ht="16.5">
      <c r="A1635" s="451"/>
      <c r="B1635" s="124" t="s">
        <v>324</v>
      </c>
      <c r="C1635" s="125"/>
      <c r="D1635" s="126" t="str">
        <f t="shared" si="377"/>
        <v>Pieza de 2inX4inX8_Pies</v>
      </c>
      <c r="E1635" s="127" t="s">
        <v>137</v>
      </c>
      <c r="F1635" s="128">
        <v>4</v>
      </c>
      <c r="G1635" s="124"/>
      <c r="H1635" s="129">
        <v>1.5</v>
      </c>
      <c r="I1635" s="129">
        <v>3.5</v>
      </c>
      <c r="J1635" s="132">
        <v>96</v>
      </c>
      <c r="K1635" s="129">
        <f t="shared" si="378"/>
        <v>96</v>
      </c>
      <c r="L1635" s="130">
        <f t="shared" si="379"/>
        <v>8</v>
      </c>
      <c r="M1635" s="129">
        <v>2</v>
      </c>
      <c r="N1635" s="129">
        <v>4</v>
      </c>
      <c r="O1635" s="124"/>
      <c r="P1635" s="130">
        <f t="shared" si="380"/>
        <v>8</v>
      </c>
      <c r="Q1635" s="131">
        <f t="shared" si="381"/>
        <v>21.333333333333332</v>
      </c>
    </row>
    <row r="1636" spans="1:17" ht="16.5">
      <c r="A1636" s="451"/>
      <c r="B1636" s="124" t="s">
        <v>325</v>
      </c>
      <c r="C1636" s="125"/>
      <c r="D1636" s="126" t="str">
        <f>+IF(_xlfn.NUMBERVALUE(O1636)=0,CONCATENATE("Pieza de ",M1636,"inX",N1636,"inX",P1636,"_Pies"),CONCATENATE("Rollizo de ",O1636,"''ØX",P1636,"_Pies"))</f>
        <v>Pieza de 2inX4inX8_Pies</v>
      </c>
      <c r="E1636" s="127" t="s">
        <v>137</v>
      </c>
      <c r="F1636" s="128">
        <v>4</v>
      </c>
      <c r="G1636" s="124"/>
      <c r="H1636" s="129">
        <v>1.5</v>
      </c>
      <c r="I1636" s="129">
        <v>3.5</v>
      </c>
      <c r="J1636" s="129">
        <v>91.28</v>
      </c>
      <c r="K1636" s="129">
        <f>+L1636*12</f>
        <v>96</v>
      </c>
      <c r="L1636" s="130">
        <f>ROUNDUP(J1636/12,0)</f>
        <v>8</v>
      </c>
      <c r="M1636" s="129">
        <v>2</v>
      </c>
      <c r="N1636" s="129">
        <v>4</v>
      </c>
      <c r="O1636" s="124"/>
      <c r="P1636" s="130">
        <f>+L1636</f>
        <v>8</v>
      </c>
      <c r="Q1636" s="131">
        <f>F1636*M1636*N1636*P1636/12</f>
        <v>21.333333333333332</v>
      </c>
    </row>
    <row r="1637" spans="1:17" ht="16.5">
      <c r="A1637" s="451"/>
      <c r="B1637" s="124" t="s">
        <v>326</v>
      </c>
      <c r="C1637" s="125"/>
      <c r="D1637" s="126" t="str">
        <f t="shared" ref="D1637:D1639" si="382">+IF(_xlfn.NUMBERVALUE(O1637)=0,CONCATENATE("Pieza de ",M1637,"inX",N1637,"inX",P1637,"_Pies"),CONCATENATE("Rollizo de ",O1637,"''ØX",P1637,"_Pies"))</f>
        <v>Pieza de 2inX4inX2_Pies</v>
      </c>
      <c r="E1637" s="127" t="s">
        <v>137</v>
      </c>
      <c r="F1637" s="128">
        <v>4</v>
      </c>
      <c r="G1637" s="124"/>
      <c r="H1637" s="129">
        <v>1.5</v>
      </c>
      <c r="I1637" s="129">
        <v>3.5</v>
      </c>
      <c r="J1637" s="129">
        <v>12.06</v>
      </c>
      <c r="K1637" s="129">
        <f t="shared" ref="K1637:K1639" si="383">+L1637*12</f>
        <v>24</v>
      </c>
      <c r="L1637" s="130">
        <f t="shared" ref="L1637:L1639" si="384">ROUNDUP(J1637/12,0)</f>
        <v>2</v>
      </c>
      <c r="M1637" s="129">
        <v>2</v>
      </c>
      <c r="N1637" s="129">
        <v>4</v>
      </c>
      <c r="O1637" s="124"/>
      <c r="P1637" s="130">
        <f t="shared" ref="P1637:P1639" si="385">+L1637</f>
        <v>2</v>
      </c>
      <c r="Q1637" s="131">
        <f t="shared" ref="Q1637:Q1639" si="386">F1637*M1637*N1637*P1637/12</f>
        <v>5.333333333333333</v>
      </c>
    </row>
    <row r="1638" spans="1:17" ht="16.5">
      <c r="A1638" s="451"/>
      <c r="B1638" s="124" t="s">
        <v>327</v>
      </c>
      <c r="C1638" s="125"/>
      <c r="D1638" s="126" t="str">
        <f t="shared" si="382"/>
        <v>Pieza de 2inX4inX2_Pies</v>
      </c>
      <c r="E1638" s="127" t="s">
        <v>137</v>
      </c>
      <c r="F1638" s="128">
        <v>8</v>
      </c>
      <c r="G1638" s="124"/>
      <c r="H1638" s="129">
        <v>1.5</v>
      </c>
      <c r="I1638" s="129">
        <v>3.5</v>
      </c>
      <c r="J1638" s="129">
        <v>14.43</v>
      </c>
      <c r="K1638" s="129">
        <f t="shared" si="383"/>
        <v>24</v>
      </c>
      <c r="L1638" s="130">
        <f t="shared" si="384"/>
        <v>2</v>
      </c>
      <c r="M1638" s="129">
        <v>2</v>
      </c>
      <c r="N1638" s="129">
        <v>4</v>
      </c>
      <c r="O1638" s="124"/>
      <c r="P1638" s="130">
        <f t="shared" si="385"/>
        <v>2</v>
      </c>
      <c r="Q1638" s="131">
        <f t="shared" si="386"/>
        <v>10.666666666666666</v>
      </c>
    </row>
    <row r="1639" spans="1:17" ht="16.5">
      <c r="A1639" s="451"/>
      <c r="B1639" s="124" t="s">
        <v>328</v>
      </c>
      <c r="C1639" s="125"/>
      <c r="D1639" s="126" t="str">
        <f t="shared" si="382"/>
        <v>Pieza de 2inX4inX2_Pies</v>
      </c>
      <c r="E1639" s="127" t="s">
        <v>137</v>
      </c>
      <c r="F1639" s="128">
        <v>4</v>
      </c>
      <c r="G1639" s="124"/>
      <c r="H1639" s="129">
        <v>1.5</v>
      </c>
      <c r="I1639" s="129">
        <v>3.5</v>
      </c>
      <c r="J1639" s="129">
        <v>12.85</v>
      </c>
      <c r="K1639" s="129">
        <f t="shared" si="383"/>
        <v>24</v>
      </c>
      <c r="L1639" s="130">
        <f t="shared" si="384"/>
        <v>2</v>
      </c>
      <c r="M1639" s="129">
        <v>2</v>
      </c>
      <c r="N1639" s="129">
        <v>4</v>
      </c>
      <c r="O1639" s="124"/>
      <c r="P1639" s="130">
        <f t="shared" si="385"/>
        <v>2</v>
      </c>
      <c r="Q1639" s="131">
        <f t="shared" si="386"/>
        <v>5.333333333333333</v>
      </c>
    </row>
    <row r="1640" spans="1:17" ht="16.5">
      <c r="A1640" s="451"/>
      <c r="B1640" s="124" t="s">
        <v>329</v>
      </c>
      <c r="C1640" s="125"/>
      <c r="D1640" s="126" t="str">
        <f>+IF(_xlfn.NUMBERVALUE(O1640)=0,CONCATENATE("Pieza de ",M1640,"inX",N1640,"inX",P1640,"_Pies"),CONCATENATE("Rollizo de ",O1640,"''ØX",P1640,"_Pies"))</f>
        <v>Pieza de 2inX4inX8_Pies</v>
      </c>
      <c r="E1640" s="127" t="s">
        <v>137</v>
      </c>
      <c r="F1640" s="128">
        <v>4</v>
      </c>
      <c r="G1640" s="124"/>
      <c r="H1640" s="129">
        <v>1.5</v>
      </c>
      <c r="I1640" s="129">
        <v>3.5</v>
      </c>
      <c r="J1640" s="129">
        <v>91.28</v>
      </c>
      <c r="K1640" s="129">
        <f>+L1640*12</f>
        <v>96</v>
      </c>
      <c r="L1640" s="130">
        <f>ROUNDUP(J1640/12,0)</f>
        <v>8</v>
      </c>
      <c r="M1640" s="129">
        <v>2</v>
      </c>
      <c r="N1640" s="129">
        <v>4</v>
      </c>
      <c r="O1640" s="124"/>
      <c r="P1640" s="130">
        <f>+L1640</f>
        <v>8</v>
      </c>
      <c r="Q1640" s="131">
        <f>F1640*M1640*N1640*P1640/12</f>
        <v>21.333333333333332</v>
      </c>
    </row>
    <row r="1641" spans="1:17" ht="16.5">
      <c r="A1641" s="451"/>
      <c r="B1641" s="124" t="s">
        <v>330</v>
      </c>
      <c r="C1641" s="125"/>
      <c r="D1641" s="126" t="str">
        <f t="shared" ref="D1641:D1665" si="387">+IF(_xlfn.NUMBERVALUE(O1641)=0,CONCATENATE("Pieza de ",M1641,"inX",N1641,"inX",P1641,"_Pies"),CONCATENATE("Rollizo de ",O1641,"''ØX",P1641,"_Pies"))</f>
        <v>Pieza de 2inX4inX4_Pies</v>
      </c>
      <c r="E1641" s="127" t="s">
        <v>137</v>
      </c>
      <c r="F1641" s="128">
        <v>1</v>
      </c>
      <c r="G1641" s="124"/>
      <c r="H1641" s="129">
        <v>1.5</v>
      </c>
      <c r="I1641" s="129">
        <v>3.5</v>
      </c>
      <c r="J1641" s="129">
        <v>45.64</v>
      </c>
      <c r="K1641" s="129">
        <f t="shared" ref="K1641:K1665" si="388">+L1641*12</f>
        <v>48</v>
      </c>
      <c r="L1641" s="130">
        <f t="shared" ref="L1641:L1665" si="389">ROUNDUP(J1641/12,0)</f>
        <v>4</v>
      </c>
      <c r="M1641" s="129">
        <v>2</v>
      </c>
      <c r="N1641" s="129">
        <v>4</v>
      </c>
      <c r="O1641" s="124"/>
      <c r="P1641" s="130">
        <f t="shared" ref="P1641:P1665" si="390">+L1641</f>
        <v>4</v>
      </c>
      <c r="Q1641" s="131">
        <f t="shared" ref="Q1641:Q1665" si="391">F1641*M1641*N1641*P1641/12</f>
        <v>2.6666666666666665</v>
      </c>
    </row>
    <row r="1642" spans="1:17" ht="16.5">
      <c r="A1642" s="451"/>
      <c r="B1642" s="124" t="s">
        <v>331</v>
      </c>
      <c r="C1642" s="125"/>
      <c r="D1642" s="126" t="str">
        <f t="shared" si="387"/>
        <v>Pieza de 2inX4inX2_Pies</v>
      </c>
      <c r="E1642" s="127" t="s">
        <v>137</v>
      </c>
      <c r="F1642" s="128">
        <v>4</v>
      </c>
      <c r="G1642" s="124"/>
      <c r="H1642" s="129">
        <v>1.5</v>
      </c>
      <c r="I1642" s="129">
        <v>3.5</v>
      </c>
      <c r="J1642" s="129">
        <v>14.43</v>
      </c>
      <c r="K1642" s="129">
        <f t="shared" si="388"/>
        <v>24</v>
      </c>
      <c r="L1642" s="130">
        <f t="shared" si="389"/>
        <v>2</v>
      </c>
      <c r="M1642" s="129">
        <v>2</v>
      </c>
      <c r="N1642" s="129">
        <v>4</v>
      </c>
      <c r="O1642" s="124"/>
      <c r="P1642" s="130">
        <f t="shared" si="390"/>
        <v>2</v>
      </c>
      <c r="Q1642" s="131">
        <f t="shared" si="391"/>
        <v>5.333333333333333</v>
      </c>
    </row>
    <row r="1643" spans="1:17" ht="16.5">
      <c r="A1643" s="451"/>
      <c r="B1643" s="124" t="s">
        <v>332</v>
      </c>
      <c r="C1643" s="125"/>
      <c r="D1643" s="126" t="str">
        <f t="shared" si="387"/>
        <v>Pieza de 2inX4inX2_Pies</v>
      </c>
      <c r="E1643" s="127" t="s">
        <v>137</v>
      </c>
      <c r="F1643" s="128">
        <v>4</v>
      </c>
      <c r="G1643" s="124"/>
      <c r="H1643" s="129">
        <v>1.5</v>
      </c>
      <c r="I1643" s="129">
        <v>3.5</v>
      </c>
      <c r="J1643" s="129">
        <v>12.06</v>
      </c>
      <c r="K1643" s="129">
        <f t="shared" si="388"/>
        <v>24</v>
      </c>
      <c r="L1643" s="130">
        <f t="shared" si="389"/>
        <v>2</v>
      </c>
      <c r="M1643" s="129">
        <v>2</v>
      </c>
      <c r="N1643" s="129">
        <v>4</v>
      </c>
      <c r="O1643" s="124"/>
      <c r="P1643" s="130">
        <f t="shared" si="390"/>
        <v>2</v>
      </c>
      <c r="Q1643" s="131">
        <f t="shared" si="391"/>
        <v>5.333333333333333</v>
      </c>
    </row>
    <row r="1644" spans="1:17" ht="16.5">
      <c r="A1644" s="451"/>
      <c r="B1644" s="124" t="s">
        <v>333</v>
      </c>
      <c r="C1644" s="125"/>
      <c r="D1644" s="126" t="str">
        <f t="shared" si="387"/>
        <v>Pieza de 2inX4inX2_Pies</v>
      </c>
      <c r="E1644" s="127" t="s">
        <v>137</v>
      </c>
      <c r="F1644" s="128">
        <v>4</v>
      </c>
      <c r="G1644" s="124"/>
      <c r="H1644" s="129">
        <v>1.5</v>
      </c>
      <c r="I1644" s="129">
        <v>3.5</v>
      </c>
      <c r="J1644" s="129">
        <v>12.85</v>
      </c>
      <c r="K1644" s="129">
        <f t="shared" si="388"/>
        <v>24</v>
      </c>
      <c r="L1644" s="130">
        <f t="shared" si="389"/>
        <v>2</v>
      </c>
      <c r="M1644" s="129">
        <v>2</v>
      </c>
      <c r="N1644" s="129">
        <v>4</v>
      </c>
      <c r="O1644" s="124"/>
      <c r="P1644" s="130">
        <f t="shared" si="390"/>
        <v>2</v>
      </c>
      <c r="Q1644" s="131">
        <f t="shared" si="391"/>
        <v>5.333333333333333</v>
      </c>
    </row>
    <row r="1645" spans="1:17" ht="16.5">
      <c r="A1645" s="451"/>
      <c r="B1645" s="124" t="s">
        <v>334</v>
      </c>
      <c r="C1645" s="125"/>
      <c r="D1645" s="126" t="str">
        <f t="shared" si="387"/>
        <v>Pieza de 2inX4inX3_Pies</v>
      </c>
      <c r="E1645" s="127" t="s">
        <v>137</v>
      </c>
      <c r="F1645" s="128">
        <v>1</v>
      </c>
      <c r="G1645" s="124"/>
      <c r="H1645" s="129">
        <v>1.5</v>
      </c>
      <c r="I1645" s="129">
        <v>3.5</v>
      </c>
      <c r="J1645" s="129">
        <v>30.66</v>
      </c>
      <c r="K1645" s="129">
        <f t="shared" si="388"/>
        <v>36</v>
      </c>
      <c r="L1645" s="130">
        <f t="shared" si="389"/>
        <v>3</v>
      </c>
      <c r="M1645" s="129">
        <v>2</v>
      </c>
      <c r="N1645" s="129">
        <v>4</v>
      </c>
      <c r="O1645" s="124"/>
      <c r="P1645" s="130">
        <f t="shared" si="390"/>
        <v>3</v>
      </c>
      <c r="Q1645" s="131">
        <f t="shared" si="391"/>
        <v>2</v>
      </c>
    </row>
    <row r="1646" spans="1:17" ht="16.5">
      <c r="A1646" s="451"/>
      <c r="B1646" s="124" t="s">
        <v>293</v>
      </c>
      <c r="C1646" s="125"/>
      <c r="D1646" s="126" t="str">
        <f t="shared" si="387"/>
        <v>Pieza de 2inX4inX11_Pies</v>
      </c>
      <c r="E1646" s="127" t="s">
        <v>137</v>
      </c>
      <c r="F1646" s="128">
        <v>1</v>
      </c>
      <c r="G1646" s="124"/>
      <c r="H1646" s="129">
        <v>1.5</v>
      </c>
      <c r="I1646" s="129">
        <v>3.5</v>
      </c>
      <c r="J1646" s="129">
        <v>124.89</v>
      </c>
      <c r="K1646" s="129">
        <f t="shared" si="388"/>
        <v>132</v>
      </c>
      <c r="L1646" s="130">
        <f t="shared" si="389"/>
        <v>11</v>
      </c>
      <c r="M1646" s="129">
        <v>2</v>
      </c>
      <c r="N1646" s="129">
        <v>4</v>
      </c>
      <c r="O1646" s="124"/>
      <c r="P1646" s="130">
        <f t="shared" si="390"/>
        <v>11</v>
      </c>
      <c r="Q1646" s="131">
        <f t="shared" si="391"/>
        <v>7.333333333333333</v>
      </c>
    </row>
    <row r="1647" spans="1:17" ht="16.5">
      <c r="A1647" s="451"/>
      <c r="B1647" s="124" t="s">
        <v>294</v>
      </c>
      <c r="C1647" s="125"/>
      <c r="D1647" s="126" t="str">
        <f t="shared" si="387"/>
        <v>Pieza de 2inX4inX2_Pies</v>
      </c>
      <c r="E1647" s="127" t="s">
        <v>137</v>
      </c>
      <c r="F1647" s="128">
        <v>2</v>
      </c>
      <c r="G1647" s="124"/>
      <c r="H1647" s="129">
        <v>1.5</v>
      </c>
      <c r="I1647" s="129">
        <v>3.5</v>
      </c>
      <c r="J1647" s="129">
        <v>17.059999999999999</v>
      </c>
      <c r="K1647" s="129">
        <f t="shared" si="388"/>
        <v>24</v>
      </c>
      <c r="L1647" s="130">
        <f t="shared" si="389"/>
        <v>2</v>
      </c>
      <c r="M1647" s="129">
        <v>2</v>
      </c>
      <c r="N1647" s="129">
        <v>4</v>
      </c>
      <c r="O1647" s="124"/>
      <c r="P1647" s="130">
        <f t="shared" si="390"/>
        <v>2</v>
      </c>
      <c r="Q1647" s="131">
        <f t="shared" si="391"/>
        <v>2.6666666666666665</v>
      </c>
    </row>
    <row r="1648" spans="1:17" ht="16.5">
      <c r="A1648" s="451"/>
      <c r="B1648" s="124" t="s">
        <v>295</v>
      </c>
      <c r="C1648" s="125"/>
      <c r="D1648" s="126" t="str">
        <f t="shared" si="387"/>
        <v>Pieza de 2inX4inX2_Pies</v>
      </c>
      <c r="E1648" s="127" t="s">
        <v>137</v>
      </c>
      <c r="F1648" s="128">
        <v>1</v>
      </c>
      <c r="G1648" s="124"/>
      <c r="H1648" s="129">
        <v>1.5</v>
      </c>
      <c r="I1648" s="129">
        <v>3.5</v>
      </c>
      <c r="J1648" s="129">
        <v>12.57</v>
      </c>
      <c r="K1648" s="129">
        <f t="shared" si="388"/>
        <v>24</v>
      </c>
      <c r="L1648" s="130">
        <f t="shared" si="389"/>
        <v>2</v>
      </c>
      <c r="M1648" s="129">
        <v>2</v>
      </c>
      <c r="N1648" s="129">
        <v>4</v>
      </c>
      <c r="O1648" s="124"/>
      <c r="P1648" s="130">
        <f t="shared" si="390"/>
        <v>2</v>
      </c>
      <c r="Q1648" s="131">
        <f t="shared" si="391"/>
        <v>1.3333333333333333</v>
      </c>
    </row>
    <row r="1649" spans="1:17" ht="16.5">
      <c r="A1649" s="451"/>
      <c r="B1649" s="124" t="s">
        <v>296</v>
      </c>
      <c r="C1649" s="125"/>
      <c r="D1649" s="126" t="str">
        <f t="shared" si="387"/>
        <v>Pieza de 2inX4inX1_Pies</v>
      </c>
      <c r="E1649" s="127" t="s">
        <v>137</v>
      </c>
      <c r="F1649" s="128">
        <v>1</v>
      </c>
      <c r="G1649" s="124"/>
      <c r="H1649" s="129">
        <v>1.5</v>
      </c>
      <c r="I1649" s="129">
        <v>3.5</v>
      </c>
      <c r="J1649" s="129">
        <v>7.49</v>
      </c>
      <c r="K1649" s="129">
        <f t="shared" si="388"/>
        <v>12</v>
      </c>
      <c r="L1649" s="130">
        <f t="shared" si="389"/>
        <v>1</v>
      </c>
      <c r="M1649" s="129">
        <v>2</v>
      </c>
      <c r="N1649" s="129">
        <v>4</v>
      </c>
      <c r="O1649" s="124"/>
      <c r="P1649" s="130">
        <f t="shared" si="390"/>
        <v>1</v>
      </c>
      <c r="Q1649" s="131">
        <f t="shared" si="391"/>
        <v>0.66666666666666663</v>
      </c>
    </row>
    <row r="1650" spans="1:17" ht="17.25" thickBot="1">
      <c r="A1650" s="452"/>
      <c r="B1650" s="133" t="s">
        <v>297</v>
      </c>
      <c r="C1650" s="134"/>
      <c r="D1650" s="135" t="str">
        <f t="shared" si="387"/>
        <v>Pieza de 2inX4inX1_Pies</v>
      </c>
      <c r="E1650" s="136" t="s">
        <v>137</v>
      </c>
      <c r="F1650" s="137">
        <v>1</v>
      </c>
      <c r="G1650" s="133"/>
      <c r="H1650" s="138">
        <v>1.5</v>
      </c>
      <c r="I1650" s="138">
        <v>3.5</v>
      </c>
      <c r="J1650" s="138">
        <v>2.76</v>
      </c>
      <c r="K1650" s="138">
        <f t="shared" si="388"/>
        <v>12</v>
      </c>
      <c r="L1650" s="139">
        <f t="shared" si="389"/>
        <v>1</v>
      </c>
      <c r="M1650" s="138">
        <v>2</v>
      </c>
      <c r="N1650" s="138">
        <v>4</v>
      </c>
      <c r="O1650" s="133"/>
      <c r="P1650" s="139">
        <f t="shared" si="390"/>
        <v>1</v>
      </c>
      <c r="Q1650" s="140">
        <f t="shared" si="391"/>
        <v>0.66666666666666663</v>
      </c>
    </row>
    <row r="1651" spans="1:17" ht="16.5">
      <c r="A1651" s="435">
        <v>2</v>
      </c>
      <c r="B1651" s="116" t="s">
        <v>323</v>
      </c>
      <c r="C1651" s="117"/>
      <c r="D1651" s="118" t="str">
        <f t="shared" si="387"/>
        <v>Pieza de 2inX4inX11_Pies</v>
      </c>
      <c r="E1651" s="119" t="s">
        <v>137</v>
      </c>
      <c r="F1651" s="120">
        <v>3</v>
      </c>
      <c r="G1651" s="116"/>
      <c r="H1651" s="121">
        <v>1.5</v>
      </c>
      <c r="I1651" s="121">
        <v>3.5</v>
      </c>
      <c r="J1651" s="121">
        <v>121.7</v>
      </c>
      <c r="K1651" s="121">
        <f t="shared" si="388"/>
        <v>132</v>
      </c>
      <c r="L1651" s="122">
        <f t="shared" si="389"/>
        <v>11</v>
      </c>
      <c r="M1651" s="121">
        <v>2</v>
      </c>
      <c r="N1651" s="121">
        <v>4</v>
      </c>
      <c r="O1651" s="116"/>
      <c r="P1651" s="122">
        <f t="shared" si="390"/>
        <v>11</v>
      </c>
      <c r="Q1651" s="123">
        <f t="shared" si="391"/>
        <v>22</v>
      </c>
    </row>
    <row r="1652" spans="1:17" ht="16.5">
      <c r="A1652" s="436"/>
      <c r="B1652" s="124" t="s">
        <v>325</v>
      </c>
      <c r="C1652" s="125"/>
      <c r="D1652" s="126" t="str">
        <f t="shared" si="387"/>
        <v>Pieza de 2inX4inX8_Pies</v>
      </c>
      <c r="E1652" s="127" t="s">
        <v>137</v>
      </c>
      <c r="F1652" s="128">
        <v>1</v>
      </c>
      <c r="G1652" s="124"/>
      <c r="H1652" s="129">
        <v>1.5</v>
      </c>
      <c r="I1652" s="129">
        <v>3.5</v>
      </c>
      <c r="J1652" s="132">
        <v>91.28</v>
      </c>
      <c r="K1652" s="129">
        <f t="shared" si="388"/>
        <v>96</v>
      </c>
      <c r="L1652" s="130">
        <f t="shared" si="389"/>
        <v>8</v>
      </c>
      <c r="M1652" s="129">
        <v>2</v>
      </c>
      <c r="N1652" s="129">
        <v>4</v>
      </c>
      <c r="O1652" s="124"/>
      <c r="P1652" s="130">
        <f t="shared" si="390"/>
        <v>8</v>
      </c>
      <c r="Q1652" s="131">
        <f t="shared" si="391"/>
        <v>5.333333333333333</v>
      </c>
    </row>
    <row r="1653" spans="1:17" ht="16.5">
      <c r="A1653" s="436"/>
      <c r="B1653" s="124" t="s">
        <v>335</v>
      </c>
      <c r="C1653" s="125"/>
      <c r="D1653" s="126" t="str">
        <f t="shared" si="387"/>
        <v>Pieza de 2inX4inX3_Pies</v>
      </c>
      <c r="E1653" s="127" t="s">
        <v>137</v>
      </c>
      <c r="F1653" s="128">
        <v>4</v>
      </c>
      <c r="G1653" s="124"/>
      <c r="H1653" s="129">
        <v>1.5</v>
      </c>
      <c r="I1653" s="129">
        <v>3.5</v>
      </c>
      <c r="J1653" s="129">
        <v>25.79</v>
      </c>
      <c r="K1653" s="129">
        <f t="shared" si="388"/>
        <v>36</v>
      </c>
      <c r="L1653" s="130">
        <f t="shared" si="389"/>
        <v>3</v>
      </c>
      <c r="M1653" s="129">
        <v>2</v>
      </c>
      <c r="N1653" s="129">
        <v>4</v>
      </c>
      <c r="O1653" s="124"/>
      <c r="P1653" s="130">
        <f t="shared" si="390"/>
        <v>3</v>
      </c>
      <c r="Q1653" s="131">
        <f t="shared" si="391"/>
        <v>8</v>
      </c>
    </row>
    <row r="1654" spans="1:17" ht="16.5">
      <c r="A1654" s="436"/>
      <c r="B1654" s="124" t="s">
        <v>336</v>
      </c>
      <c r="C1654" s="125"/>
      <c r="D1654" s="126" t="str">
        <f t="shared" si="387"/>
        <v>Pieza de 2inX4inX8_Pies</v>
      </c>
      <c r="E1654" s="127" t="s">
        <v>137</v>
      </c>
      <c r="F1654" s="128">
        <v>3</v>
      </c>
      <c r="G1654" s="124"/>
      <c r="H1654" s="129">
        <v>1.5</v>
      </c>
      <c r="I1654" s="129">
        <v>3.5</v>
      </c>
      <c r="J1654" s="129">
        <v>91.28</v>
      </c>
      <c r="K1654" s="129">
        <f t="shared" si="388"/>
        <v>96</v>
      </c>
      <c r="L1654" s="130">
        <f t="shared" si="389"/>
        <v>8</v>
      </c>
      <c r="M1654" s="129">
        <v>2</v>
      </c>
      <c r="N1654" s="129">
        <v>4</v>
      </c>
      <c r="O1654" s="124"/>
      <c r="P1654" s="130">
        <f t="shared" si="390"/>
        <v>8</v>
      </c>
      <c r="Q1654" s="131">
        <f t="shared" si="391"/>
        <v>16</v>
      </c>
    </row>
    <row r="1655" spans="1:17" ht="16.5">
      <c r="A1655" s="436"/>
      <c r="B1655" s="124" t="s">
        <v>337</v>
      </c>
      <c r="C1655" s="125"/>
      <c r="D1655" s="126" t="str">
        <f t="shared" si="387"/>
        <v>Pieza de 2inX4inX3_Pies</v>
      </c>
      <c r="E1655" s="127" t="s">
        <v>137</v>
      </c>
      <c r="F1655" s="128">
        <v>8</v>
      </c>
      <c r="G1655" s="124"/>
      <c r="H1655" s="129">
        <v>1.5</v>
      </c>
      <c r="I1655" s="129">
        <v>3.5</v>
      </c>
      <c r="J1655" s="129">
        <v>30.19</v>
      </c>
      <c r="K1655" s="129">
        <f t="shared" si="388"/>
        <v>36</v>
      </c>
      <c r="L1655" s="130">
        <f t="shared" si="389"/>
        <v>3</v>
      </c>
      <c r="M1655" s="129">
        <v>2</v>
      </c>
      <c r="N1655" s="129">
        <v>4</v>
      </c>
      <c r="O1655" s="124"/>
      <c r="P1655" s="130">
        <f t="shared" si="390"/>
        <v>3</v>
      </c>
      <c r="Q1655" s="131">
        <f t="shared" si="391"/>
        <v>16</v>
      </c>
    </row>
    <row r="1656" spans="1:17" ht="16.5">
      <c r="A1656" s="436"/>
      <c r="B1656" s="124" t="s">
        <v>338</v>
      </c>
      <c r="C1656" s="125"/>
      <c r="D1656" s="126" t="str">
        <f t="shared" si="387"/>
        <v>Pieza de 2inX4inX8_Pies</v>
      </c>
      <c r="E1656" s="127" t="s">
        <v>137</v>
      </c>
      <c r="F1656" s="128">
        <v>1</v>
      </c>
      <c r="G1656" s="124"/>
      <c r="H1656" s="129">
        <v>1.5</v>
      </c>
      <c r="I1656" s="129">
        <v>3.5</v>
      </c>
      <c r="J1656" s="129">
        <v>91.28</v>
      </c>
      <c r="K1656" s="129">
        <f t="shared" si="388"/>
        <v>96</v>
      </c>
      <c r="L1656" s="130">
        <f t="shared" si="389"/>
        <v>8</v>
      </c>
      <c r="M1656" s="129">
        <v>2</v>
      </c>
      <c r="N1656" s="129">
        <v>4</v>
      </c>
      <c r="O1656" s="124"/>
      <c r="P1656" s="130">
        <f t="shared" si="390"/>
        <v>8</v>
      </c>
      <c r="Q1656" s="131">
        <f t="shared" si="391"/>
        <v>5.333333333333333</v>
      </c>
    </row>
    <row r="1657" spans="1:17" ht="16.5">
      <c r="A1657" s="436"/>
      <c r="B1657" s="124" t="s">
        <v>339</v>
      </c>
      <c r="C1657" s="125"/>
      <c r="D1657" s="126" t="str">
        <f t="shared" si="387"/>
        <v>Pieza de 2inX4inX3_Pies</v>
      </c>
      <c r="E1657" s="127" t="s">
        <v>137</v>
      </c>
      <c r="F1657" s="128">
        <v>4</v>
      </c>
      <c r="G1657" s="124"/>
      <c r="H1657" s="129">
        <v>1.5</v>
      </c>
      <c r="I1657" s="129">
        <v>3.5</v>
      </c>
      <c r="J1657" s="129">
        <v>26.49</v>
      </c>
      <c r="K1657" s="129">
        <f t="shared" si="388"/>
        <v>36</v>
      </c>
      <c r="L1657" s="130">
        <f t="shared" si="389"/>
        <v>3</v>
      </c>
      <c r="M1657" s="129">
        <v>2</v>
      </c>
      <c r="N1657" s="129">
        <v>4</v>
      </c>
      <c r="O1657" s="124"/>
      <c r="P1657" s="130">
        <f t="shared" si="390"/>
        <v>3</v>
      </c>
      <c r="Q1657" s="131">
        <f t="shared" si="391"/>
        <v>8</v>
      </c>
    </row>
    <row r="1658" spans="1:17" ht="16.5">
      <c r="A1658" s="436"/>
      <c r="B1658" s="124" t="s">
        <v>293</v>
      </c>
      <c r="C1658" s="125"/>
      <c r="D1658" s="126" t="str">
        <f t="shared" si="387"/>
        <v>Pieza de 2inX4inX11_Pies</v>
      </c>
      <c r="E1658" s="127" t="s">
        <v>137</v>
      </c>
      <c r="F1658" s="128">
        <v>1</v>
      </c>
      <c r="G1658" s="124"/>
      <c r="H1658" s="129">
        <v>1.5</v>
      </c>
      <c r="I1658" s="129">
        <v>3.5</v>
      </c>
      <c r="J1658" s="129">
        <v>124.89</v>
      </c>
      <c r="K1658" s="129">
        <f t="shared" si="388"/>
        <v>132</v>
      </c>
      <c r="L1658" s="130">
        <f t="shared" si="389"/>
        <v>11</v>
      </c>
      <c r="M1658" s="129">
        <v>2</v>
      </c>
      <c r="N1658" s="129">
        <v>4</v>
      </c>
      <c r="O1658" s="124"/>
      <c r="P1658" s="130">
        <f t="shared" si="390"/>
        <v>11</v>
      </c>
      <c r="Q1658" s="131">
        <f t="shared" si="391"/>
        <v>7.333333333333333</v>
      </c>
    </row>
    <row r="1659" spans="1:17" ht="16.5">
      <c r="A1659" s="436"/>
      <c r="B1659" s="124" t="s">
        <v>294</v>
      </c>
      <c r="C1659" s="125"/>
      <c r="D1659" s="126" t="str">
        <f t="shared" si="387"/>
        <v>Pieza de 2inX4inX2_Pies</v>
      </c>
      <c r="E1659" s="127" t="s">
        <v>137</v>
      </c>
      <c r="F1659" s="128">
        <v>2</v>
      </c>
      <c r="G1659" s="124"/>
      <c r="H1659" s="129">
        <v>1.5</v>
      </c>
      <c r="I1659" s="129">
        <v>3.5</v>
      </c>
      <c r="J1659" s="129">
        <v>17.07</v>
      </c>
      <c r="K1659" s="129">
        <f t="shared" si="388"/>
        <v>24</v>
      </c>
      <c r="L1659" s="130">
        <f t="shared" si="389"/>
        <v>2</v>
      </c>
      <c r="M1659" s="129">
        <v>2</v>
      </c>
      <c r="N1659" s="129">
        <v>4</v>
      </c>
      <c r="O1659" s="124"/>
      <c r="P1659" s="130">
        <f t="shared" si="390"/>
        <v>2</v>
      </c>
      <c r="Q1659" s="131">
        <f t="shared" si="391"/>
        <v>2.6666666666666665</v>
      </c>
    </row>
    <row r="1660" spans="1:17" ht="16.5">
      <c r="A1660" s="436"/>
      <c r="B1660" s="124" t="s">
        <v>295</v>
      </c>
      <c r="C1660" s="125"/>
      <c r="D1660" s="126" t="str">
        <f t="shared" si="387"/>
        <v>Pieza de 2inX4inX2_Pies</v>
      </c>
      <c r="E1660" s="127" t="s">
        <v>137</v>
      </c>
      <c r="F1660" s="128">
        <v>1</v>
      </c>
      <c r="G1660" s="124"/>
      <c r="H1660" s="129">
        <v>1.5</v>
      </c>
      <c r="I1660" s="129">
        <v>3.5</v>
      </c>
      <c r="J1660" s="129">
        <v>12.57</v>
      </c>
      <c r="K1660" s="129">
        <f t="shared" si="388"/>
        <v>24</v>
      </c>
      <c r="L1660" s="130">
        <f t="shared" si="389"/>
        <v>2</v>
      </c>
      <c r="M1660" s="129">
        <v>2</v>
      </c>
      <c r="N1660" s="129">
        <v>4</v>
      </c>
      <c r="O1660" s="124"/>
      <c r="P1660" s="130">
        <f t="shared" si="390"/>
        <v>2</v>
      </c>
      <c r="Q1660" s="131">
        <f t="shared" si="391"/>
        <v>1.3333333333333333</v>
      </c>
    </row>
    <row r="1661" spans="1:17" ht="16.5">
      <c r="A1661" s="436"/>
      <c r="B1661" s="124" t="s">
        <v>296</v>
      </c>
      <c r="C1661" s="125"/>
      <c r="D1661" s="126" t="str">
        <f t="shared" si="387"/>
        <v>Pieza de 2inX4inX1_Pies</v>
      </c>
      <c r="E1661" s="127" t="s">
        <v>137</v>
      </c>
      <c r="F1661" s="128">
        <v>1</v>
      </c>
      <c r="G1661" s="124"/>
      <c r="H1661" s="129">
        <v>1.5</v>
      </c>
      <c r="I1661" s="129">
        <v>3.5</v>
      </c>
      <c r="J1661" s="129">
        <v>7.49</v>
      </c>
      <c r="K1661" s="129">
        <f t="shared" si="388"/>
        <v>12</v>
      </c>
      <c r="L1661" s="130">
        <f t="shared" si="389"/>
        <v>1</v>
      </c>
      <c r="M1661" s="129">
        <v>2</v>
      </c>
      <c r="N1661" s="129">
        <v>4</v>
      </c>
      <c r="O1661" s="124"/>
      <c r="P1661" s="130">
        <f t="shared" si="390"/>
        <v>1</v>
      </c>
      <c r="Q1661" s="131">
        <f t="shared" si="391"/>
        <v>0.66666666666666663</v>
      </c>
    </row>
    <row r="1662" spans="1:17" ht="17.25" thickBot="1">
      <c r="A1662" s="437"/>
      <c r="B1662" s="133" t="s">
        <v>297</v>
      </c>
      <c r="C1662" s="134"/>
      <c r="D1662" s="135" t="str">
        <f t="shared" si="387"/>
        <v>Pieza de 2inX4inX1_Pies</v>
      </c>
      <c r="E1662" s="136" t="s">
        <v>137</v>
      </c>
      <c r="F1662" s="137">
        <v>1</v>
      </c>
      <c r="G1662" s="133"/>
      <c r="H1662" s="138">
        <v>1.5</v>
      </c>
      <c r="I1662" s="138">
        <v>3.5</v>
      </c>
      <c r="J1662" s="138">
        <v>2.7</v>
      </c>
      <c r="K1662" s="138">
        <f t="shared" si="388"/>
        <v>12</v>
      </c>
      <c r="L1662" s="139">
        <f t="shared" si="389"/>
        <v>1</v>
      </c>
      <c r="M1662" s="138">
        <v>2</v>
      </c>
      <c r="N1662" s="138">
        <v>4</v>
      </c>
      <c r="O1662" s="133"/>
      <c r="P1662" s="139">
        <f t="shared" si="390"/>
        <v>1</v>
      </c>
      <c r="Q1662" s="140">
        <f t="shared" si="391"/>
        <v>0.66666666666666663</v>
      </c>
    </row>
    <row r="1663" spans="1:17" ht="16.5">
      <c r="A1663" s="435">
        <v>3</v>
      </c>
      <c r="B1663" s="116" t="s">
        <v>323</v>
      </c>
      <c r="C1663" s="117"/>
      <c r="D1663" s="118" t="str">
        <f t="shared" si="387"/>
        <v>Pieza de 2inX4inX11_Pies</v>
      </c>
      <c r="E1663" s="119" t="s">
        <v>137</v>
      </c>
      <c r="F1663" s="120">
        <v>1</v>
      </c>
      <c r="G1663" s="116"/>
      <c r="H1663" s="121">
        <v>1.5</v>
      </c>
      <c r="I1663" s="121">
        <v>3.5</v>
      </c>
      <c r="J1663" s="121">
        <v>121.7</v>
      </c>
      <c r="K1663" s="121">
        <f t="shared" si="388"/>
        <v>132</v>
      </c>
      <c r="L1663" s="122">
        <f t="shared" si="389"/>
        <v>11</v>
      </c>
      <c r="M1663" s="121">
        <v>2</v>
      </c>
      <c r="N1663" s="121">
        <v>4</v>
      </c>
      <c r="O1663" s="116"/>
      <c r="P1663" s="122">
        <f t="shared" si="390"/>
        <v>11</v>
      </c>
      <c r="Q1663" s="123">
        <f t="shared" si="391"/>
        <v>7.333333333333333</v>
      </c>
    </row>
    <row r="1664" spans="1:17" ht="16.5">
      <c r="A1664" s="436"/>
      <c r="B1664" s="124" t="s">
        <v>268</v>
      </c>
      <c r="C1664" s="125"/>
      <c r="D1664" s="126" t="str">
        <f t="shared" si="387"/>
        <v>Pieza de 2inX6inX12_Pies</v>
      </c>
      <c r="E1664" s="127" t="s">
        <v>137</v>
      </c>
      <c r="F1664" s="128">
        <v>2</v>
      </c>
      <c r="G1664" s="124"/>
      <c r="H1664" s="129">
        <v>1.5</v>
      </c>
      <c r="I1664" s="129">
        <v>5.5</v>
      </c>
      <c r="J1664" s="129">
        <v>132.81</v>
      </c>
      <c r="K1664" s="129">
        <f t="shared" si="388"/>
        <v>144</v>
      </c>
      <c r="L1664" s="130">
        <f t="shared" si="389"/>
        <v>12</v>
      </c>
      <c r="M1664" s="129">
        <v>2</v>
      </c>
      <c r="N1664" s="129">
        <v>6</v>
      </c>
      <c r="O1664" s="124"/>
      <c r="P1664" s="130">
        <f t="shared" si="390"/>
        <v>12</v>
      </c>
      <c r="Q1664" s="131">
        <f t="shared" si="391"/>
        <v>24</v>
      </c>
    </row>
    <row r="1665" spans="1:17" ht="16.5">
      <c r="A1665" s="436"/>
      <c r="B1665" s="124" t="s">
        <v>324</v>
      </c>
      <c r="C1665" s="125"/>
      <c r="D1665" s="126" t="str">
        <f t="shared" si="387"/>
        <v>Pieza de 2inX4inX8_Pies</v>
      </c>
      <c r="E1665" s="127" t="s">
        <v>137</v>
      </c>
      <c r="F1665" s="128">
        <v>4</v>
      </c>
      <c r="G1665" s="124"/>
      <c r="H1665" s="129">
        <v>1.5</v>
      </c>
      <c r="I1665" s="129">
        <v>3.5</v>
      </c>
      <c r="J1665" s="132">
        <v>96</v>
      </c>
      <c r="K1665" s="129">
        <f t="shared" si="388"/>
        <v>96</v>
      </c>
      <c r="L1665" s="130">
        <f t="shared" si="389"/>
        <v>8</v>
      </c>
      <c r="M1665" s="129">
        <v>2</v>
      </c>
      <c r="N1665" s="129">
        <v>4</v>
      </c>
      <c r="O1665" s="124"/>
      <c r="P1665" s="130">
        <f t="shared" si="390"/>
        <v>8</v>
      </c>
      <c r="Q1665" s="131">
        <f t="shared" si="391"/>
        <v>21.333333333333332</v>
      </c>
    </row>
    <row r="1666" spans="1:17" ht="16.5">
      <c r="A1666" s="436"/>
      <c r="B1666" s="124" t="s">
        <v>340</v>
      </c>
      <c r="C1666" s="125"/>
      <c r="D1666" s="126" t="str">
        <f>+IF(_xlfn.NUMBERVALUE(O1666)=0,CONCATENATE("Pieza de ",M1666,"inX",N1666,"inX",P1666,"_Pies"),CONCATENATE("Rollizo de ",O1666,"''ØX",P1666,"_Pies"))</f>
        <v>Pieza de 2inX4inX8_Pies</v>
      </c>
      <c r="E1666" s="127" t="s">
        <v>137</v>
      </c>
      <c r="F1666" s="128">
        <v>2</v>
      </c>
      <c r="G1666" s="124"/>
      <c r="H1666" s="129">
        <v>1.5</v>
      </c>
      <c r="I1666" s="129">
        <v>3.5</v>
      </c>
      <c r="J1666" s="129">
        <v>91.28</v>
      </c>
      <c r="K1666" s="129">
        <f>+L1666*12</f>
        <v>96</v>
      </c>
      <c r="L1666" s="130">
        <f>ROUNDUP(J1666/12,0)</f>
        <v>8</v>
      </c>
      <c r="M1666" s="129">
        <v>2</v>
      </c>
      <c r="N1666" s="129">
        <v>4</v>
      </c>
      <c r="O1666" s="124"/>
      <c r="P1666" s="130">
        <f>+L1666</f>
        <v>8</v>
      </c>
      <c r="Q1666" s="131">
        <f>F1666*M1666*N1666*P1666/12</f>
        <v>10.666666666666666</v>
      </c>
    </row>
    <row r="1667" spans="1:17" ht="16.5">
      <c r="A1667" s="436"/>
      <c r="B1667" s="124" t="s">
        <v>341</v>
      </c>
      <c r="C1667" s="125"/>
      <c r="D1667" s="126" t="str">
        <f>+IF(_xlfn.NUMBERVALUE(O1667)=0,CONCATENATE("Pieza de ",M1667,"inX",N1667,"inX",P1667,"_Pies"),CONCATENATE("Rollizo de ",O1667,"''ØX",P1667,"_Pies"))</f>
        <v>Pieza de 2inX4inX4_Pies</v>
      </c>
      <c r="E1667" s="127" t="s">
        <v>137</v>
      </c>
      <c r="F1667" s="128">
        <v>2</v>
      </c>
      <c r="G1667" s="124"/>
      <c r="H1667" s="129">
        <v>1.5</v>
      </c>
      <c r="I1667" s="129">
        <v>3.5</v>
      </c>
      <c r="J1667" s="129">
        <v>45.64</v>
      </c>
      <c r="K1667" s="129">
        <f>+L1667*12</f>
        <v>48</v>
      </c>
      <c r="L1667" s="130">
        <f>ROUNDUP(J1667/12,0)</f>
        <v>4</v>
      </c>
      <c r="M1667" s="129">
        <v>2</v>
      </c>
      <c r="N1667" s="129">
        <v>4</v>
      </c>
      <c r="O1667" s="124"/>
      <c r="P1667" s="130">
        <f>+L1667</f>
        <v>4</v>
      </c>
      <c r="Q1667" s="131">
        <f>F1667*M1667*N1667*P1667/12</f>
        <v>5.333333333333333</v>
      </c>
    </row>
    <row r="1668" spans="1:17" ht="16.5">
      <c r="A1668" s="436"/>
      <c r="B1668" s="124" t="s">
        <v>326</v>
      </c>
      <c r="C1668" s="125"/>
      <c r="D1668" s="126" t="str">
        <f>+IF(_xlfn.NUMBERVALUE(O1668)=0,CONCATENATE("Pieza de ",M1668,"inX",N1668,"inX",P1668,"_Pies"),CONCATENATE("Rollizo de ",O1668,"''ØX",P1668,"_Pies"))</f>
        <v>Pieza de 2inX4inX2_Pies</v>
      </c>
      <c r="E1668" s="127" t="s">
        <v>137</v>
      </c>
      <c r="F1668" s="128">
        <v>2</v>
      </c>
      <c r="G1668" s="124"/>
      <c r="H1668" s="129">
        <v>1.5</v>
      </c>
      <c r="I1668" s="129">
        <v>3.5</v>
      </c>
      <c r="J1668" s="129">
        <v>12.06</v>
      </c>
      <c r="K1668" s="129">
        <f>+L1668*12</f>
        <v>24</v>
      </c>
      <c r="L1668" s="130">
        <f>ROUNDUP(J1668/12,0)</f>
        <v>2</v>
      </c>
      <c r="M1668" s="129">
        <v>2</v>
      </c>
      <c r="N1668" s="129">
        <v>4</v>
      </c>
      <c r="O1668" s="124"/>
      <c r="P1668" s="130">
        <f>+L1668</f>
        <v>2</v>
      </c>
      <c r="Q1668" s="131">
        <f>F1668*M1668*N1668*P1668/12</f>
        <v>2.6666666666666665</v>
      </c>
    </row>
    <row r="1669" spans="1:17" ht="16.5">
      <c r="A1669" s="436"/>
      <c r="B1669" s="124" t="s">
        <v>327</v>
      </c>
      <c r="C1669" s="125"/>
      <c r="D1669" s="126" t="str">
        <f>+IF(_xlfn.NUMBERVALUE(O1669)=0,CONCATENATE("Pieza de ",M1669,"inX",N1669,"inX",P1669,"_Pies"),CONCATENATE("Rollizo de ",O1669,"''ØX",P1669,"_Pies"))</f>
        <v>Pieza de 2inX4inX2_Pies</v>
      </c>
      <c r="E1669" s="127" t="s">
        <v>137</v>
      </c>
      <c r="F1669" s="128">
        <v>6</v>
      </c>
      <c r="G1669" s="124"/>
      <c r="H1669" s="129">
        <v>1.5</v>
      </c>
      <c r="I1669" s="129">
        <v>3.5</v>
      </c>
      <c r="J1669" s="129">
        <v>14.57</v>
      </c>
      <c r="K1669" s="129">
        <f>+L1669*12</f>
        <v>24</v>
      </c>
      <c r="L1669" s="130">
        <f>ROUNDUP(J1669/12,0)</f>
        <v>2</v>
      </c>
      <c r="M1669" s="129">
        <v>2</v>
      </c>
      <c r="N1669" s="129">
        <v>4</v>
      </c>
      <c r="O1669" s="124"/>
      <c r="P1669" s="130">
        <f>+L1669</f>
        <v>2</v>
      </c>
      <c r="Q1669" s="131">
        <f>F1669*M1669*N1669*P1669/12</f>
        <v>8</v>
      </c>
    </row>
    <row r="1670" spans="1:17" ht="16.5">
      <c r="A1670" s="436"/>
      <c r="B1670" s="124" t="s">
        <v>342</v>
      </c>
      <c r="C1670" s="125"/>
      <c r="D1670" s="126" t="str">
        <f t="shared" ref="D1670:D1682" si="392">+IF(_xlfn.NUMBERVALUE(O1670)=0,CONCATENATE("Pieza de ",M1670,"inX",N1670,"inX",P1670,"_Pies"),CONCATENATE("Rollizo de ",O1670,"''ØX",P1670,"_Pies"))</f>
        <v>Pieza de 2inX4inX3_Pies</v>
      </c>
      <c r="E1670" s="127" t="s">
        <v>137</v>
      </c>
      <c r="F1670" s="128">
        <v>2</v>
      </c>
      <c r="G1670" s="124"/>
      <c r="H1670" s="129">
        <v>1.5</v>
      </c>
      <c r="I1670" s="129">
        <v>3.5</v>
      </c>
      <c r="J1670" s="129">
        <v>28.06</v>
      </c>
      <c r="K1670" s="129">
        <f t="shared" ref="K1670:K1682" si="393">+L1670*12</f>
        <v>36</v>
      </c>
      <c r="L1670" s="130">
        <f t="shared" ref="L1670:L1682" si="394">ROUNDUP(J1670/12,0)</f>
        <v>3</v>
      </c>
      <c r="M1670" s="129">
        <v>2</v>
      </c>
      <c r="N1670" s="129">
        <v>4</v>
      </c>
      <c r="O1670" s="124"/>
      <c r="P1670" s="130">
        <f t="shared" ref="P1670:P1682" si="395">+L1670</f>
        <v>3</v>
      </c>
      <c r="Q1670" s="131">
        <f t="shared" ref="Q1670:Q1682" si="396">F1670*M1670*N1670*P1670/12</f>
        <v>4</v>
      </c>
    </row>
    <row r="1671" spans="1:17" ht="16.5">
      <c r="A1671" s="436"/>
      <c r="B1671" s="124" t="s">
        <v>329</v>
      </c>
      <c r="C1671" s="125"/>
      <c r="D1671" s="126" t="str">
        <f t="shared" si="392"/>
        <v>Pieza de 2inX4inX8_Pies</v>
      </c>
      <c r="E1671" s="127" t="s">
        <v>137</v>
      </c>
      <c r="F1671" s="128">
        <v>4</v>
      </c>
      <c r="G1671" s="124"/>
      <c r="H1671" s="129">
        <v>1.5</v>
      </c>
      <c r="I1671" s="129">
        <v>3.5</v>
      </c>
      <c r="J1671" s="129">
        <v>91.28</v>
      </c>
      <c r="K1671" s="129">
        <f t="shared" si="393"/>
        <v>96</v>
      </c>
      <c r="L1671" s="130">
        <f t="shared" si="394"/>
        <v>8</v>
      </c>
      <c r="M1671" s="129">
        <v>2</v>
      </c>
      <c r="N1671" s="129">
        <v>4</v>
      </c>
      <c r="O1671" s="124"/>
      <c r="P1671" s="130">
        <f t="shared" si="395"/>
        <v>8</v>
      </c>
      <c r="Q1671" s="131">
        <f t="shared" si="396"/>
        <v>21.333333333333332</v>
      </c>
    </row>
    <row r="1672" spans="1:17" ht="16.5">
      <c r="A1672" s="436"/>
      <c r="B1672" s="124" t="s">
        <v>331</v>
      </c>
      <c r="C1672" s="125"/>
      <c r="D1672" s="126" t="str">
        <f t="shared" si="392"/>
        <v>Pieza de 2inX4inX2_Pies</v>
      </c>
      <c r="E1672" s="127" t="s">
        <v>137</v>
      </c>
      <c r="F1672" s="128">
        <v>4</v>
      </c>
      <c r="G1672" s="124"/>
      <c r="H1672" s="129">
        <v>1.5</v>
      </c>
      <c r="I1672" s="129">
        <v>3.5</v>
      </c>
      <c r="J1672" s="129">
        <v>12.85</v>
      </c>
      <c r="K1672" s="129">
        <f t="shared" si="393"/>
        <v>24</v>
      </c>
      <c r="L1672" s="130">
        <f t="shared" si="394"/>
        <v>2</v>
      </c>
      <c r="M1672" s="129">
        <v>2</v>
      </c>
      <c r="N1672" s="129">
        <v>4</v>
      </c>
      <c r="O1672" s="124"/>
      <c r="P1672" s="130">
        <f t="shared" si="395"/>
        <v>2</v>
      </c>
      <c r="Q1672" s="131">
        <f t="shared" si="396"/>
        <v>5.333333333333333</v>
      </c>
    </row>
    <row r="1673" spans="1:17" ht="16.5">
      <c r="A1673" s="436"/>
      <c r="B1673" s="124" t="s">
        <v>332</v>
      </c>
      <c r="C1673" s="125"/>
      <c r="D1673" s="126" t="str">
        <f t="shared" si="392"/>
        <v>Pieza de 2inX4inX2_Pies</v>
      </c>
      <c r="E1673" s="127" t="s">
        <v>137</v>
      </c>
      <c r="F1673" s="128">
        <v>8</v>
      </c>
      <c r="G1673" s="124"/>
      <c r="H1673" s="129">
        <v>1.5</v>
      </c>
      <c r="I1673" s="129">
        <v>3.5</v>
      </c>
      <c r="J1673" s="129">
        <v>14.43</v>
      </c>
      <c r="K1673" s="129">
        <f t="shared" si="393"/>
        <v>24</v>
      </c>
      <c r="L1673" s="130">
        <f t="shared" si="394"/>
        <v>2</v>
      </c>
      <c r="M1673" s="129">
        <v>2</v>
      </c>
      <c r="N1673" s="129">
        <v>4</v>
      </c>
      <c r="O1673" s="124"/>
      <c r="P1673" s="130">
        <f t="shared" si="395"/>
        <v>2</v>
      </c>
      <c r="Q1673" s="131">
        <f t="shared" si="396"/>
        <v>10.666666666666666</v>
      </c>
    </row>
    <row r="1674" spans="1:17" ht="16.5">
      <c r="A1674" s="436"/>
      <c r="B1674" s="124" t="s">
        <v>333</v>
      </c>
      <c r="C1674" s="125"/>
      <c r="D1674" s="126" t="str">
        <f t="shared" si="392"/>
        <v>Pieza de 2inX4inX2_Pies</v>
      </c>
      <c r="E1674" s="127" t="s">
        <v>137</v>
      </c>
      <c r="F1674" s="128">
        <v>4</v>
      </c>
      <c r="G1674" s="124"/>
      <c r="H1674" s="129">
        <v>1.5</v>
      </c>
      <c r="I1674" s="129">
        <v>3.5</v>
      </c>
      <c r="J1674" s="129">
        <v>12.06</v>
      </c>
      <c r="K1674" s="129">
        <f t="shared" si="393"/>
        <v>24</v>
      </c>
      <c r="L1674" s="130">
        <f t="shared" si="394"/>
        <v>2</v>
      </c>
      <c r="M1674" s="129">
        <v>2</v>
      </c>
      <c r="N1674" s="129">
        <v>4</v>
      </c>
      <c r="O1674" s="124"/>
      <c r="P1674" s="130">
        <f t="shared" si="395"/>
        <v>2</v>
      </c>
      <c r="Q1674" s="131">
        <f t="shared" si="396"/>
        <v>5.333333333333333</v>
      </c>
    </row>
    <row r="1675" spans="1:17" ht="16.5">
      <c r="A1675" s="436"/>
      <c r="B1675" s="124" t="s">
        <v>293</v>
      </c>
      <c r="C1675" s="125"/>
      <c r="D1675" s="126" t="str">
        <f t="shared" si="392"/>
        <v>Pieza de 2inX4inX11_Pies</v>
      </c>
      <c r="E1675" s="127" t="s">
        <v>137</v>
      </c>
      <c r="F1675" s="128">
        <v>1</v>
      </c>
      <c r="G1675" s="124"/>
      <c r="H1675" s="129">
        <v>1.5</v>
      </c>
      <c r="I1675" s="129">
        <v>3.5</v>
      </c>
      <c r="J1675" s="129">
        <v>124.89</v>
      </c>
      <c r="K1675" s="129">
        <f t="shared" si="393"/>
        <v>132</v>
      </c>
      <c r="L1675" s="130">
        <f t="shared" si="394"/>
        <v>11</v>
      </c>
      <c r="M1675" s="129">
        <v>2</v>
      </c>
      <c r="N1675" s="129">
        <v>4</v>
      </c>
      <c r="O1675" s="124"/>
      <c r="P1675" s="130">
        <f t="shared" si="395"/>
        <v>11</v>
      </c>
      <c r="Q1675" s="131">
        <f t="shared" si="396"/>
        <v>7.333333333333333</v>
      </c>
    </row>
    <row r="1676" spans="1:17" ht="16.5">
      <c r="A1676" s="436"/>
      <c r="B1676" s="124" t="s">
        <v>294</v>
      </c>
      <c r="C1676" s="125"/>
      <c r="D1676" s="126" t="str">
        <f t="shared" si="392"/>
        <v>Pieza de 2inX4inX2_Pies</v>
      </c>
      <c r="E1676" s="127" t="s">
        <v>137</v>
      </c>
      <c r="F1676" s="128">
        <v>2</v>
      </c>
      <c r="G1676" s="124"/>
      <c r="H1676" s="129">
        <v>1.5</v>
      </c>
      <c r="I1676" s="129">
        <v>3.5</v>
      </c>
      <c r="J1676" s="129">
        <v>17.07</v>
      </c>
      <c r="K1676" s="129">
        <f t="shared" si="393"/>
        <v>24</v>
      </c>
      <c r="L1676" s="130">
        <f t="shared" si="394"/>
        <v>2</v>
      </c>
      <c r="M1676" s="129">
        <v>2</v>
      </c>
      <c r="N1676" s="129">
        <v>4</v>
      </c>
      <c r="O1676" s="124"/>
      <c r="P1676" s="130">
        <f t="shared" si="395"/>
        <v>2</v>
      </c>
      <c r="Q1676" s="131">
        <f t="shared" si="396"/>
        <v>2.6666666666666665</v>
      </c>
    </row>
    <row r="1677" spans="1:17" ht="16.5">
      <c r="A1677" s="436"/>
      <c r="B1677" s="124" t="s">
        <v>295</v>
      </c>
      <c r="C1677" s="125"/>
      <c r="D1677" s="126" t="str">
        <f t="shared" si="392"/>
        <v>Pieza de 2inX4inX2_Pies</v>
      </c>
      <c r="E1677" s="127" t="s">
        <v>137</v>
      </c>
      <c r="F1677" s="128">
        <v>1</v>
      </c>
      <c r="G1677" s="124"/>
      <c r="H1677" s="129">
        <v>1.5</v>
      </c>
      <c r="I1677" s="129">
        <v>3.5</v>
      </c>
      <c r="J1677" s="129">
        <v>12.57</v>
      </c>
      <c r="K1677" s="129">
        <f t="shared" si="393"/>
        <v>24</v>
      </c>
      <c r="L1677" s="130">
        <f t="shared" si="394"/>
        <v>2</v>
      </c>
      <c r="M1677" s="129">
        <v>2</v>
      </c>
      <c r="N1677" s="129">
        <v>4</v>
      </c>
      <c r="O1677" s="124"/>
      <c r="P1677" s="130">
        <f t="shared" si="395"/>
        <v>2</v>
      </c>
      <c r="Q1677" s="131">
        <f t="shared" si="396"/>
        <v>1.3333333333333333</v>
      </c>
    </row>
    <row r="1678" spans="1:17" ht="16.5">
      <c r="A1678" s="436"/>
      <c r="B1678" s="124" t="s">
        <v>296</v>
      </c>
      <c r="C1678" s="125"/>
      <c r="D1678" s="126" t="str">
        <f t="shared" si="392"/>
        <v>Pieza de 2inX4inX1_Pies</v>
      </c>
      <c r="E1678" s="127" t="s">
        <v>137</v>
      </c>
      <c r="F1678" s="128">
        <v>1</v>
      </c>
      <c r="G1678" s="124"/>
      <c r="H1678" s="129">
        <v>1.5</v>
      </c>
      <c r="I1678" s="129">
        <v>3.5</v>
      </c>
      <c r="J1678" s="129">
        <v>7.49</v>
      </c>
      <c r="K1678" s="129">
        <f t="shared" si="393"/>
        <v>12</v>
      </c>
      <c r="L1678" s="130">
        <f t="shared" si="394"/>
        <v>1</v>
      </c>
      <c r="M1678" s="129">
        <v>2</v>
      </c>
      <c r="N1678" s="129">
        <v>4</v>
      </c>
      <c r="O1678" s="124"/>
      <c r="P1678" s="130">
        <f t="shared" si="395"/>
        <v>1</v>
      </c>
      <c r="Q1678" s="131">
        <f t="shared" si="396"/>
        <v>0.66666666666666663</v>
      </c>
    </row>
    <row r="1679" spans="1:17" ht="17.25" thickBot="1">
      <c r="A1679" s="437"/>
      <c r="B1679" s="133" t="s">
        <v>297</v>
      </c>
      <c r="C1679" s="134"/>
      <c r="D1679" s="135" t="str">
        <f t="shared" si="392"/>
        <v>Pieza de 2inX4inX1_Pies</v>
      </c>
      <c r="E1679" s="136" t="s">
        <v>137</v>
      </c>
      <c r="F1679" s="137">
        <v>1</v>
      </c>
      <c r="G1679" s="133"/>
      <c r="H1679" s="138">
        <v>1.5</v>
      </c>
      <c r="I1679" s="138">
        <v>3.5</v>
      </c>
      <c r="J1679" s="138">
        <v>2.7</v>
      </c>
      <c r="K1679" s="138">
        <f t="shared" si="393"/>
        <v>12</v>
      </c>
      <c r="L1679" s="139">
        <f t="shared" si="394"/>
        <v>1</v>
      </c>
      <c r="M1679" s="138">
        <v>2</v>
      </c>
      <c r="N1679" s="138">
        <v>4</v>
      </c>
      <c r="O1679" s="133"/>
      <c r="P1679" s="139">
        <f t="shared" si="395"/>
        <v>1</v>
      </c>
      <c r="Q1679" s="140">
        <f t="shared" si="396"/>
        <v>0.66666666666666663</v>
      </c>
    </row>
    <row r="1680" spans="1:17" ht="16.5">
      <c r="A1680" s="435" t="s">
        <v>33</v>
      </c>
      <c r="B1680" s="116" t="s">
        <v>323</v>
      </c>
      <c r="C1680" s="117"/>
      <c r="D1680" s="118" t="str">
        <f t="shared" si="392"/>
        <v>Pieza de 2inX4inX13_Pies</v>
      </c>
      <c r="E1680" s="119" t="s">
        <v>137</v>
      </c>
      <c r="F1680" s="120">
        <v>1</v>
      </c>
      <c r="G1680" s="116"/>
      <c r="H1680" s="121">
        <v>1.5</v>
      </c>
      <c r="I1680" s="121">
        <v>3.5</v>
      </c>
      <c r="J1680" s="121">
        <v>153</v>
      </c>
      <c r="K1680" s="121">
        <f t="shared" si="393"/>
        <v>156</v>
      </c>
      <c r="L1680" s="122">
        <f t="shared" si="394"/>
        <v>13</v>
      </c>
      <c r="M1680" s="121">
        <v>2</v>
      </c>
      <c r="N1680" s="121">
        <v>4</v>
      </c>
      <c r="O1680" s="116"/>
      <c r="P1680" s="122">
        <f t="shared" si="395"/>
        <v>13</v>
      </c>
      <c r="Q1680" s="123">
        <f t="shared" si="396"/>
        <v>8.6666666666666661</v>
      </c>
    </row>
    <row r="1681" spans="1:17" ht="16.5">
      <c r="A1681" s="436"/>
      <c r="B1681" s="124" t="s">
        <v>268</v>
      </c>
      <c r="C1681" s="125"/>
      <c r="D1681" s="126" t="str">
        <f t="shared" si="392"/>
        <v>Pieza de 2inX6inX14_Pies</v>
      </c>
      <c r="E1681" s="127" t="s">
        <v>137</v>
      </c>
      <c r="F1681" s="128">
        <v>2</v>
      </c>
      <c r="G1681" s="124"/>
      <c r="H1681" s="129">
        <v>1.5</v>
      </c>
      <c r="I1681" s="129">
        <v>5.5</v>
      </c>
      <c r="J1681" s="129">
        <v>164.81</v>
      </c>
      <c r="K1681" s="129">
        <f t="shared" si="393"/>
        <v>168</v>
      </c>
      <c r="L1681" s="130">
        <f t="shared" si="394"/>
        <v>14</v>
      </c>
      <c r="M1681" s="129">
        <v>2</v>
      </c>
      <c r="N1681" s="129">
        <v>6</v>
      </c>
      <c r="O1681" s="124"/>
      <c r="P1681" s="130">
        <f t="shared" si="395"/>
        <v>14</v>
      </c>
      <c r="Q1681" s="131">
        <f t="shared" si="396"/>
        <v>28</v>
      </c>
    </row>
    <row r="1682" spans="1:17" ht="16.5">
      <c r="A1682" s="436"/>
      <c r="B1682" s="124" t="s">
        <v>325</v>
      </c>
      <c r="C1682" s="125"/>
      <c r="D1682" s="126" t="str">
        <f t="shared" si="392"/>
        <v>Pieza de 2inX4inX8_Pies</v>
      </c>
      <c r="E1682" s="127" t="s">
        <v>137</v>
      </c>
      <c r="F1682" s="128">
        <v>5</v>
      </c>
      <c r="G1682" s="124"/>
      <c r="H1682" s="129">
        <v>1.5</v>
      </c>
      <c r="I1682" s="129">
        <v>3.5</v>
      </c>
      <c r="J1682" s="132">
        <v>91.28</v>
      </c>
      <c r="K1682" s="129">
        <f t="shared" si="393"/>
        <v>96</v>
      </c>
      <c r="L1682" s="130">
        <f t="shared" si="394"/>
        <v>8</v>
      </c>
      <c r="M1682" s="129">
        <v>2</v>
      </c>
      <c r="N1682" s="129">
        <v>4</v>
      </c>
      <c r="O1682" s="124"/>
      <c r="P1682" s="130">
        <f t="shared" si="395"/>
        <v>8</v>
      </c>
      <c r="Q1682" s="131">
        <f t="shared" si="396"/>
        <v>26.666666666666668</v>
      </c>
    </row>
    <row r="1683" spans="1:17" ht="16.5">
      <c r="A1683" s="436"/>
      <c r="B1683" s="124" t="s">
        <v>326</v>
      </c>
      <c r="C1683" s="125"/>
      <c r="D1683" s="126" t="str">
        <f>+IF(_xlfn.NUMBERVALUE(O1683)=0,CONCATENATE("Pieza de ",M1683,"inX",N1683,"inX",P1683,"_Pies"),CONCATENATE("Rollizo de ",O1683,"''ØX",P1683,"_Pies"))</f>
        <v>Pieza de 2inX4inX1_Pies</v>
      </c>
      <c r="E1683" s="127" t="s">
        <v>137</v>
      </c>
      <c r="F1683" s="128">
        <v>4</v>
      </c>
      <c r="G1683" s="124"/>
      <c r="H1683" s="129">
        <v>1.5</v>
      </c>
      <c r="I1683" s="129">
        <v>3.5</v>
      </c>
      <c r="J1683" s="129">
        <v>10.14</v>
      </c>
      <c r="K1683" s="129">
        <f>+L1683*12</f>
        <v>12</v>
      </c>
      <c r="L1683" s="130">
        <f>ROUNDUP(J1683/12,0)</f>
        <v>1</v>
      </c>
      <c r="M1683" s="129">
        <v>2</v>
      </c>
      <c r="N1683" s="129">
        <v>4</v>
      </c>
      <c r="O1683" s="124"/>
      <c r="P1683" s="130">
        <f>+L1683</f>
        <v>1</v>
      </c>
      <c r="Q1683" s="131">
        <f>F1683*M1683*N1683*P1683/12</f>
        <v>2.6666666666666665</v>
      </c>
    </row>
    <row r="1684" spans="1:17" ht="16.5">
      <c r="A1684" s="436"/>
      <c r="B1684" s="124" t="s">
        <v>327</v>
      </c>
      <c r="C1684" s="125"/>
      <c r="D1684" s="126" t="str">
        <f t="shared" ref="D1684:D1693" si="397">+IF(_xlfn.NUMBERVALUE(O1684)=0,CONCATENATE("Pieza de ",M1684,"inX",N1684,"inX",P1684,"_Pies"),CONCATENATE("Rollizo de ",O1684,"''ØX",P1684,"_Pies"))</f>
        <v>Pieza de 2inX4inX2_Pies</v>
      </c>
      <c r="E1684" s="127" t="s">
        <v>137</v>
      </c>
      <c r="F1684" s="128">
        <v>12</v>
      </c>
      <c r="G1684" s="124"/>
      <c r="H1684" s="129">
        <v>1.5</v>
      </c>
      <c r="I1684" s="129">
        <v>3.5</v>
      </c>
      <c r="J1684" s="129">
        <v>14.43</v>
      </c>
      <c r="K1684" s="129">
        <f t="shared" ref="K1684:K1693" si="398">+L1684*12</f>
        <v>24</v>
      </c>
      <c r="L1684" s="130">
        <f t="shared" ref="L1684:L1693" si="399">ROUNDUP(J1684/12,0)</f>
        <v>2</v>
      </c>
      <c r="M1684" s="129">
        <v>2</v>
      </c>
      <c r="N1684" s="129">
        <v>4</v>
      </c>
      <c r="O1684" s="124"/>
      <c r="P1684" s="130">
        <f t="shared" ref="P1684:P1693" si="400">+L1684</f>
        <v>2</v>
      </c>
      <c r="Q1684" s="131">
        <f t="shared" ref="Q1684:Q1693" si="401">F1684*M1684*N1684*P1684/12</f>
        <v>16</v>
      </c>
    </row>
    <row r="1685" spans="1:17" ht="16.5">
      <c r="A1685" s="436"/>
      <c r="B1685" s="124" t="s">
        <v>329</v>
      </c>
      <c r="C1685" s="125"/>
      <c r="D1685" s="126" t="str">
        <f t="shared" si="397"/>
        <v>Pieza de 2inX4inX8_Pies</v>
      </c>
      <c r="E1685" s="127" t="s">
        <v>137</v>
      </c>
      <c r="F1685" s="128">
        <v>4</v>
      </c>
      <c r="G1685" s="124"/>
      <c r="H1685" s="129">
        <v>1.5</v>
      </c>
      <c r="I1685" s="129">
        <v>3.5</v>
      </c>
      <c r="J1685" s="129">
        <v>91.28</v>
      </c>
      <c r="K1685" s="129">
        <f t="shared" si="398"/>
        <v>96</v>
      </c>
      <c r="L1685" s="130">
        <f t="shared" si="399"/>
        <v>8</v>
      </c>
      <c r="M1685" s="129">
        <v>2</v>
      </c>
      <c r="N1685" s="129">
        <v>4</v>
      </c>
      <c r="O1685" s="124"/>
      <c r="P1685" s="130">
        <f t="shared" si="400"/>
        <v>8</v>
      </c>
      <c r="Q1685" s="131">
        <f t="shared" si="401"/>
        <v>21.333333333333332</v>
      </c>
    </row>
    <row r="1686" spans="1:17" ht="16.5">
      <c r="A1686" s="436"/>
      <c r="B1686" s="124" t="s">
        <v>330</v>
      </c>
      <c r="C1686" s="125"/>
      <c r="D1686" s="126" t="str">
        <f t="shared" si="397"/>
        <v>Pieza de 2inX4inX4_Pies</v>
      </c>
      <c r="E1686" s="127" t="s">
        <v>137</v>
      </c>
      <c r="F1686" s="128">
        <v>3</v>
      </c>
      <c r="G1686" s="124"/>
      <c r="H1686" s="129">
        <v>1.5</v>
      </c>
      <c r="I1686" s="129">
        <v>3.5</v>
      </c>
      <c r="J1686" s="129">
        <v>45.64</v>
      </c>
      <c r="K1686" s="129">
        <f t="shared" si="398"/>
        <v>48</v>
      </c>
      <c r="L1686" s="130">
        <f t="shared" si="399"/>
        <v>4</v>
      </c>
      <c r="M1686" s="129">
        <v>2</v>
      </c>
      <c r="N1686" s="129">
        <v>4</v>
      </c>
      <c r="O1686" s="124"/>
      <c r="P1686" s="130">
        <f t="shared" si="400"/>
        <v>4</v>
      </c>
      <c r="Q1686" s="131">
        <f t="shared" si="401"/>
        <v>8</v>
      </c>
    </row>
    <row r="1687" spans="1:17" ht="16.5">
      <c r="A1687" s="436"/>
      <c r="B1687" s="124" t="s">
        <v>331</v>
      </c>
      <c r="C1687" s="125"/>
      <c r="D1687" s="126" t="str">
        <f t="shared" si="397"/>
        <v>Pieza de 2inX4inX2_Pies</v>
      </c>
      <c r="E1687" s="127" t="s">
        <v>137</v>
      </c>
      <c r="F1687" s="128">
        <v>2</v>
      </c>
      <c r="G1687" s="124"/>
      <c r="H1687" s="129">
        <v>1.5</v>
      </c>
      <c r="I1687" s="129">
        <v>3.5</v>
      </c>
      <c r="J1687" s="129">
        <v>12.85</v>
      </c>
      <c r="K1687" s="129">
        <f t="shared" si="398"/>
        <v>24</v>
      </c>
      <c r="L1687" s="130">
        <f t="shared" si="399"/>
        <v>2</v>
      </c>
      <c r="M1687" s="129">
        <v>2</v>
      </c>
      <c r="N1687" s="129">
        <v>4</v>
      </c>
      <c r="O1687" s="124"/>
      <c r="P1687" s="130">
        <f t="shared" si="400"/>
        <v>2</v>
      </c>
      <c r="Q1687" s="131">
        <f t="shared" si="401"/>
        <v>2.6666666666666665</v>
      </c>
    </row>
    <row r="1688" spans="1:17" ht="16.5">
      <c r="A1688" s="436"/>
      <c r="B1688" s="124" t="s">
        <v>332</v>
      </c>
      <c r="C1688" s="125"/>
      <c r="D1688" s="126" t="str">
        <f t="shared" si="397"/>
        <v>Pieza de 2inX4inX2_Pies</v>
      </c>
      <c r="E1688" s="127" t="s">
        <v>137</v>
      </c>
      <c r="F1688" s="128">
        <v>8</v>
      </c>
      <c r="G1688" s="124"/>
      <c r="H1688" s="129">
        <v>1.5</v>
      </c>
      <c r="I1688" s="129">
        <v>3.5</v>
      </c>
      <c r="J1688" s="129">
        <v>14.43</v>
      </c>
      <c r="K1688" s="129">
        <f t="shared" si="398"/>
        <v>24</v>
      </c>
      <c r="L1688" s="130">
        <f t="shared" si="399"/>
        <v>2</v>
      </c>
      <c r="M1688" s="129">
        <v>2</v>
      </c>
      <c r="N1688" s="129">
        <v>4</v>
      </c>
      <c r="O1688" s="124"/>
      <c r="P1688" s="130">
        <f t="shared" si="400"/>
        <v>2</v>
      </c>
      <c r="Q1688" s="131">
        <f t="shared" si="401"/>
        <v>10.666666666666666</v>
      </c>
    </row>
    <row r="1689" spans="1:17" ht="16.5">
      <c r="A1689" s="436"/>
      <c r="B1689" s="124" t="s">
        <v>333</v>
      </c>
      <c r="C1689" s="125"/>
      <c r="D1689" s="126" t="str">
        <f t="shared" si="397"/>
        <v>Pieza de 2inX4inX1_Pies</v>
      </c>
      <c r="E1689" s="127" t="s">
        <v>137</v>
      </c>
      <c r="F1689" s="128">
        <v>2</v>
      </c>
      <c r="G1689" s="124"/>
      <c r="H1689" s="129">
        <v>1.5</v>
      </c>
      <c r="I1689" s="129">
        <v>3.5</v>
      </c>
      <c r="J1689" s="129">
        <v>10.14</v>
      </c>
      <c r="K1689" s="129">
        <f t="shared" si="398"/>
        <v>12</v>
      </c>
      <c r="L1689" s="130">
        <f t="shared" si="399"/>
        <v>1</v>
      </c>
      <c r="M1689" s="129">
        <v>2</v>
      </c>
      <c r="N1689" s="129">
        <v>4</v>
      </c>
      <c r="O1689" s="124"/>
      <c r="P1689" s="130">
        <f t="shared" si="400"/>
        <v>1</v>
      </c>
      <c r="Q1689" s="131">
        <f t="shared" si="401"/>
        <v>1.3333333333333333</v>
      </c>
    </row>
    <row r="1690" spans="1:17" ht="17.25" thickBot="1">
      <c r="A1690" s="436"/>
      <c r="B1690" s="151" t="s">
        <v>334</v>
      </c>
      <c r="C1690" s="152"/>
      <c r="D1690" s="153" t="str">
        <f t="shared" si="397"/>
        <v>Pieza de 2inX4inX3_Pies</v>
      </c>
      <c r="E1690" s="154" t="s">
        <v>137</v>
      </c>
      <c r="F1690" s="155">
        <v>3</v>
      </c>
      <c r="G1690" s="151"/>
      <c r="H1690" s="156">
        <v>1.5</v>
      </c>
      <c r="I1690" s="156">
        <v>3.5</v>
      </c>
      <c r="J1690" s="156">
        <v>30.43</v>
      </c>
      <c r="K1690" s="156">
        <f t="shared" si="398"/>
        <v>36</v>
      </c>
      <c r="L1690" s="157">
        <f t="shared" si="399"/>
        <v>3</v>
      </c>
      <c r="M1690" s="156">
        <v>2</v>
      </c>
      <c r="N1690" s="156">
        <v>4</v>
      </c>
      <c r="O1690" s="151"/>
      <c r="P1690" s="157">
        <f t="shared" si="400"/>
        <v>3</v>
      </c>
      <c r="Q1690" s="158">
        <f t="shared" si="401"/>
        <v>6</v>
      </c>
    </row>
    <row r="1691" spans="1:17" ht="16.5">
      <c r="A1691" s="450" t="s">
        <v>34</v>
      </c>
      <c r="B1691" s="116" t="s">
        <v>343</v>
      </c>
      <c r="C1691" s="117"/>
      <c r="D1691" s="118" t="str">
        <f t="shared" si="397"/>
        <v>Pieza de 2inX4inX3_Pies</v>
      </c>
      <c r="E1691" s="119" t="s">
        <v>137</v>
      </c>
      <c r="F1691" s="120">
        <v>1</v>
      </c>
      <c r="G1691" s="116"/>
      <c r="H1691" s="121">
        <v>1.5</v>
      </c>
      <c r="I1691" s="121">
        <v>3.5</v>
      </c>
      <c r="J1691" s="121">
        <v>28.85</v>
      </c>
      <c r="K1691" s="121">
        <f t="shared" si="398"/>
        <v>36</v>
      </c>
      <c r="L1691" s="122">
        <f t="shared" si="399"/>
        <v>3</v>
      </c>
      <c r="M1691" s="121">
        <v>2</v>
      </c>
      <c r="N1691" s="121">
        <v>4</v>
      </c>
      <c r="O1691" s="116"/>
      <c r="P1691" s="122">
        <f t="shared" si="400"/>
        <v>3</v>
      </c>
      <c r="Q1691" s="123">
        <f t="shared" si="401"/>
        <v>2</v>
      </c>
    </row>
    <row r="1692" spans="1:17" ht="16.5">
      <c r="A1692" s="451"/>
      <c r="B1692" s="124" t="s">
        <v>344</v>
      </c>
      <c r="C1692" s="125"/>
      <c r="D1692" s="126" t="str">
        <f t="shared" si="397"/>
        <v>Pieza de 2inX4inX3_Pies</v>
      </c>
      <c r="E1692" s="127" t="s">
        <v>137</v>
      </c>
      <c r="F1692" s="128">
        <v>1</v>
      </c>
      <c r="G1692" s="124"/>
      <c r="H1692" s="129">
        <v>1.5</v>
      </c>
      <c r="I1692" s="129">
        <v>3.5</v>
      </c>
      <c r="J1692" s="129">
        <v>33.57</v>
      </c>
      <c r="K1692" s="129">
        <f t="shared" si="398"/>
        <v>36</v>
      </c>
      <c r="L1692" s="130">
        <f t="shared" si="399"/>
        <v>3</v>
      </c>
      <c r="M1692" s="129">
        <v>2</v>
      </c>
      <c r="N1692" s="129">
        <v>4</v>
      </c>
      <c r="O1692" s="124"/>
      <c r="P1692" s="130">
        <f t="shared" si="400"/>
        <v>3</v>
      </c>
      <c r="Q1692" s="131">
        <f t="shared" si="401"/>
        <v>2</v>
      </c>
    </row>
    <row r="1693" spans="1:17" ht="16.5">
      <c r="A1693" s="451"/>
      <c r="B1693" s="124" t="s">
        <v>345</v>
      </c>
      <c r="C1693" s="125"/>
      <c r="D1693" s="126" t="str">
        <f t="shared" si="397"/>
        <v>Pieza de 2inX4inX3_Pies</v>
      </c>
      <c r="E1693" s="127" t="s">
        <v>137</v>
      </c>
      <c r="F1693" s="128">
        <v>1</v>
      </c>
      <c r="G1693" s="124"/>
      <c r="H1693" s="129">
        <v>1.5</v>
      </c>
      <c r="I1693" s="129">
        <v>3.5</v>
      </c>
      <c r="J1693" s="132">
        <v>29.29</v>
      </c>
      <c r="K1693" s="129">
        <f t="shared" si="398"/>
        <v>36</v>
      </c>
      <c r="L1693" s="130">
        <f t="shared" si="399"/>
        <v>3</v>
      </c>
      <c r="M1693" s="129">
        <v>2</v>
      </c>
      <c r="N1693" s="129">
        <v>4</v>
      </c>
      <c r="O1693" s="124"/>
      <c r="P1693" s="130">
        <f t="shared" si="400"/>
        <v>3</v>
      </c>
      <c r="Q1693" s="131">
        <f t="shared" si="401"/>
        <v>2</v>
      </c>
    </row>
    <row r="1694" spans="1:17" ht="16.5">
      <c r="A1694" s="451"/>
      <c r="B1694" s="124" t="s">
        <v>268</v>
      </c>
      <c r="C1694" s="125"/>
      <c r="D1694" s="126" t="str">
        <f>+IF(_xlfn.NUMBERVALUE(O1694)=0,CONCATENATE("Pieza de ",M1694,"inX",N1694,"inX",P1694,"_Pies"),CONCATENATE("Rollizo de ",O1694,"''ØX",P1694,"_Pies"))</f>
        <v>Pieza de 2inX6inX14_Pies</v>
      </c>
      <c r="E1694" s="127" t="s">
        <v>137</v>
      </c>
      <c r="F1694" s="128">
        <v>2</v>
      </c>
      <c r="G1694" s="124"/>
      <c r="H1694" s="129">
        <v>1.5</v>
      </c>
      <c r="I1694" s="129">
        <v>5.5</v>
      </c>
      <c r="J1694" s="129">
        <v>164.81</v>
      </c>
      <c r="K1694" s="129">
        <f>+L1694*12</f>
        <v>168</v>
      </c>
      <c r="L1694" s="130">
        <f>ROUNDUP(J1694/12,0)</f>
        <v>14</v>
      </c>
      <c r="M1694" s="129">
        <v>2</v>
      </c>
      <c r="N1694" s="129">
        <v>6</v>
      </c>
      <c r="O1694" s="124"/>
      <c r="P1694" s="130">
        <f>+L1694</f>
        <v>14</v>
      </c>
      <c r="Q1694" s="131">
        <f>F1694*M1694*N1694*P1694/12</f>
        <v>28</v>
      </c>
    </row>
    <row r="1695" spans="1:17" ht="16.5">
      <c r="A1695" s="451"/>
      <c r="B1695" s="124" t="s">
        <v>346</v>
      </c>
      <c r="C1695" s="125"/>
      <c r="D1695" s="126" t="str">
        <f t="shared" ref="D1695:D1700" si="402">+IF(_xlfn.NUMBERVALUE(O1695)=0,CONCATENATE("Pieza de ",M1695,"inX",N1695,"inX",P1695,"_Pies"),CONCATENATE("Rollizo de ",O1695,"''ØX",P1695,"_Pies"))</f>
        <v>Pieza de 2inX4inX8_Pies</v>
      </c>
      <c r="E1695" s="127" t="s">
        <v>137</v>
      </c>
      <c r="F1695" s="128">
        <v>4</v>
      </c>
      <c r="G1695" s="124"/>
      <c r="H1695" s="129">
        <v>1.5</v>
      </c>
      <c r="I1695" s="129">
        <v>3.5</v>
      </c>
      <c r="J1695" s="129">
        <v>91.28</v>
      </c>
      <c r="K1695" s="129">
        <f t="shared" ref="K1695:K1700" si="403">+L1695*12</f>
        <v>96</v>
      </c>
      <c r="L1695" s="130">
        <f t="shared" ref="L1695:L1700" si="404">ROUNDUP(J1695/12,0)</f>
        <v>8</v>
      </c>
      <c r="M1695" s="129">
        <v>2</v>
      </c>
      <c r="N1695" s="129">
        <v>4</v>
      </c>
      <c r="O1695" s="124"/>
      <c r="P1695" s="130">
        <f t="shared" ref="P1695:P1700" si="405">+L1695</f>
        <v>8</v>
      </c>
      <c r="Q1695" s="131">
        <f t="shared" ref="Q1695:Q1700" si="406">F1695*M1695*N1695*P1695/12</f>
        <v>21.333333333333332</v>
      </c>
    </row>
    <row r="1696" spans="1:17" ht="16.5">
      <c r="A1696" s="451"/>
      <c r="B1696" s="124" t="s">
        <v>347</v>
      </c>
      <c r="C1696" s="125"/>
      <c r="D1696" s="126" t="str">
        <f t="shared" si="402"/>
        <v>Pieza de 2inX4inX1_Pies</v>
      </c>
      <c r="E1696" s="127" t="s">
        <v>137</v>
      </c>
      <c r="F1696" s="128">
        <v>4</v>
      </c>
      <c r="G1696" s="124"/>
      <c r="H1696" s="129">
        <v>1.5</v>
      </c>
      <c r="I1696" s="129">
        <v>3.5</v>
      </c>
      <c r="J1696" s="129">
        <v>10.14</v>
      </c>
      <c r="K1696" s="129">
        <f t="shared" si="403"/>
        <v>12</v>
      </c>
      <c r="L1696" s="130">
        <f t="shared" si="404"/>
        <v>1</v>
      </c>
      <c r="M1696" s="129">
        <v>2</v>
      </c>
      <c r="N1696" s="129">
        <v>4</v>
      </c>
      <c r="O1696" s="124"/>
      <c r="P1696" s="130">
        <f t="shared" si="405"/>
        <v>1</v>
      </c>
      <c r="Q1696" s="131">
        <f t="shared" si="406"/>
        <v>2.6666666666666665</v>
      </c>
    </row>
    <row r="1697" spans="1:17" ht="16.5">
      <c r="A1697" s="451"/>
      <c r="B1697" s="124" t="s">
        <v>348</v>
      </c>
      <c r="C1697" s="125"/>
      <c r="D1697" s="126" t="str">
        <f t="shared" si="402"/>
        <v>Pieza de 2inX4inX2_Pies</v>
      </c>
      <c r="E1697" s="127" t="s">
        <v>137</v>
      </c>
      <c r="F1697" s="128">
        <v>4</v>
      </c>
      <c r="G1697" s="124"/>
      <c r="H1697" s="129">
        <v>1.5</v>
      </c>
      <c r="I1697" s="129">
        <v>3.5</v>
      </c>
      <c r="J1697" s="129">
        <v>12.85</v>
      </c>
      <c r="K1697" s="129">
        <f t="shared" si="403"/>
        <v>24</v>
      </c>
      <c r="L1697" s="130">
        <f t="shared" si="404"/>
        <v>2</v>
      </c>
      <c r="M1697" s="129">
        <v>2</v>
      </c>
      <c r="N1697" s="129">
        <v>4</v>
      </c>
      <c r="O1697" s="124"/>
      <c r="P1697" s="130">
        <f t="shared" si="405"/>
        <v>2</v>
      </c>
      <c r="Q1697" s="131">
        <f t="shared" si="406"/>
        <v>5.333333333333333</v>
      </c>
    </row>
    <row r="1698" spans="1:17" ht="16.5">
      <c r="A1698" s="451"/>
      <c r="B1698" s="124" t="s">
        <v>349</v>
      </c>
      <c r="C1698" s="125"/>
      <c r="D1698" s="126" t="str">
        <f t="shared" si="402"/>
        <v>Pieza de 2inX4inX8_Pies</v>
      </c>
      <c r="E1698" s="127" t="s">
        <v>137</v>
      </c>
      <c r="F1698" s="128">
        <v>4</v>
      </c>
      <c r="G1698" s="124"/>
      <c r="H1698" s="129">
        <v>1.5</v>
      </c>
      <c r="I1698" s="129">
        <v>3.5</v>
      </c>
      <c r="J1698" s="129">
        <v>91.28</v>
      </c>
      <c r="K1698" s="129">
        <f t="shared" si="403"/>
        <v>96</v>
      </c>
      <c r="L1698" s="130">
        <f t="shared" si="404"/>
        <v>8</v>
      </c>
      <c r="M1698" s="129">
        <v>2</v>
      </c>
      <c r="N1698" s="129">
        <v>4</v>
      </c>
      <c r="O1698" s="124"/>
      <c r="P1698" s="130">
        <f t="shared" si="405"/>
        <v>8</v>
      </c>
      <c r="Q1698" s="131">
        <f t="shared" si="406"/>
        <v>21.333333333333332</v>
      </c>
    </row>
    <row r="1699" spans="1:17" ht="16.5">
      <c r="A1699" s="451"/>
      <c r="B1699" s="124" t="s">
        <v>350</v>
      </c>
      <c r="C1699" s="125"/>
      <c r="D1699" s="126" t="str">
        <f t="shared" si="402"/>
        <v>Pieza de 2inX4inX2_Pies</v>
      </c>
      <c r="E1699" s="127" t="s">
        <v>137</v>
      </c>
      <c r="F1699" s="128">
        <v>4</v>
      </c>
      <c r="G1699" s="124"/>
      <c r="H1699" s="129">
        <v>1.5</v>
      </c>
      <c r="I1699" s="129">
        <v>3.5</v>
      </c>
      <c r="J1699" s="129">
        <v>12.85</v>
      </c>
      <c r="K1699" s="129">
        <f t="shared" si="403"/>
        <v>24</v>
      </c>
      <c r="L1699" s="130">
        <f t="shared" si="404"/>
        <v>2</v>
      </c>
      <c r="M1699" s="129">
        <v>2</v>
      </c>
      <c r="N1699" s="129">
        <v>4</v>
      </c>
      <c r="O1699" s="124"/>
      <c r="P1699" s="130">
        <f t="shared" si="405"/>
        <v>2</v>
      </c>
      <c r="Q1699" s="131">
        <f t="shared" si="406"/>
        <v>5.333333333333333</v>
      </c>
    </row>
    <row r="1700" spans="1:17" ht="16.5">
      <c r="A1700" s="451"/>
      <c r="B1700" s="124" t="s">
        <v>351</v>
      </c>
      <c r="C1700" s="125"/>
      <c r="D1700" s="126" t="str">
        <f t="shared" si="402"/>
        <v>Pieza de 2inX4inX2_Pies</v>
      </c>
      <c r="E1700" s="127" t="s">
        <v>137</v>
      </c>
      <c r="F1700" s="128">
        <v>4</v>
      </c>
      <c r="G1700" s="124"/>
      <c r="H1700" s="129">
        <v>1.5</v>
      </c>
      <c r="I1700" s="129">
        <v>3.5</v>
      </c>
      <c r="J1700" s="129">
        <v>14.43</v>
      </c>
      <c r="K1700" s="129">
        <f t="shared" si="403"/>
        <v>24</v>
      </c>
      <c r="L1700" s="130">
        <f t="shared" si="404"/>
        <v>2</v>
      </c>
      <c r="M1700" s="129">
        <v>2</v>
      </c>
      <c r="N1700" s="129">
        <v>4</v>
      </c>
      <c r="O1700" s="124"/>
      <c r="P1700" s="130">
        <f t="shared" si="405"/>
        <v>2</v>
      </c>
      <c r="Q1700" s="131">
        <f t="shared" si="406"/>
        <v>5.333333333333333</v>
      </c>
    </row>
    <row r="1701" spans="1:17" ht="16.5">
      <c r="A1701" s="451"/>
      <c r="B1701" s="124" t="s">
        <v>352</v>
      </c>
      <c r="C1701" s="125"/>
      <c r="D1701" s="126" t="str">
        <f>+IF(_xlfn.NUMBERVALUE(O1701)=0,CONCATENATE("Pieza de ",M1701,"inX",N1701,"inX",P1701,"_Pies"),CONCATENATE("Rollizo de ",O1701,"''ØX",P1701,"_Pies"))</f>
        <v>Pieza de 2inX4inX8_Pies</v>
      </c>
      <c r="E1701" s="127" t="s">
        <v>137</v>
      </c>
      <c r="F1701" s="128">
        <v>4</v>
      </c>
      <c r="G1701" s="124"/>
      <c r="H1701" s="129">
        <v>1.5</v>
      </c>
      <c r="I1701" s="129">
        <v>3.5</v>
      </c>
      <c r="J1701" s="129">
        <v>91.28</v>
      </c>
      <c r="K1701" s="129">
        <f>+L1701*12</f>
        <v>96</v>
      </c>
      <c r="L1701" s="130">
        <f>ROUNDUP(J1701/12,0)</f>
        <v>8</v>
      </c>
      <c r="M1701" s="129">
        <v>2</v>
      </c>
      <c r="N1701" s="129">
        <v>4</v>
      </c>
      <c r="O1701" s="124"/>
      <c r="P1701" s="130">
        <f>+L1701</f>
        <v>8</v>
      </c>
      <c r="Q1701" s="131">
        <f>F1701*M1701*N1701*P1701/12</f>
        <v>21.333333333333332</v>
      </c>
    </row>
    <row r="1702" spans="1:17" ht="16.5">
      <c r="A1702" s="451"/>
      <c r="B1702" s="124" t="s">
        <v>353</v>
      </c>
      <c r="C1702" s="125"/>
      <c r="D1702" s="126" t="str">
        <f>+IF(_xlfn.NUMBERVALUE(O1702)=0,CONCATENATE("Pieza de ",M1702,"inX",N1702,"inX",P1702,"_Pies"),CONCATENATE("Rollizo de ",O1702,"''ØX",P1702,"_Pies"))</f>
        <v>Pieza de 2inX4inX1_Pies</v>
      </c>
      <c r="E1702" s="127" t="s">
        <v>137</v>
      </c>
      <c r="F1702" s="128">
        <v>4</v>
      </c>
      <c r="G1702" s="124"/>
      <c r="H1702" s="129">
        <v>1.5</v>
      </c>
      <c r="I1702" s="129">
        <v>3.5</v>
      </c>
      <c r="J1702" s="129">
        <v>10.14</v>
      </c>
      <c r="K1702" s="129">
        <f>+L1702*12</f>
        <v>12</v>
      </c>
      <c r="L1702" s="130">
        <f>ROUNDUP(J1702/12,0)</f>
        <v>1</v>
      </c>
      <c r="M1702" s="129">
        <v>2</v>
      </c>
      <c r="N1702" s="129">
        <v>4</v>
      </c>
      <c r="O1702" s="124"/>
      <c r="P1702" s="130">
        <f>+L1702</f>
        <v>1</v>
      </c>
      <c r="Q1702" s="131">
        <f>F1702*M1702*N1702*P1702/12</f>
        <v>2.6666666666666665</v>
      </c>
    </row>
    <row r="1703" spans="1:17" ht="16.5">
      <c r="A1703" s="451"/>
      <c r="B1703" s="124" t="s">
        <v>354</v>
      </c>
      <c r="C1703" s="125"/>
      <c r="D1703" s="126" t="str">
        <f>+IF(_xlfn.NUMBERVALUE(O1703)=0,CONCATENATE("Pieza de ",M1703,"inX",N1703,"inX",P1703,"_Pies"),CONCATENATE("Rollizo de ",O1703,"''ØX",P1703,"_Pies"))</f>
        <v>Pieza de 2inX4inX2_Pies</v>
      </c>
      <c r="E1703" s="127" t="s">
        <v>137</v>
      </c>
      <c r="F1703" s="128">
        <v>4</v>
      </c>
      <c r="G1703" s="124"/>
      <c r="H1703" s="129">
        <v>1.5</v>
      </c>
      <c r="I1703" s="129">
        <v>3.5</v>
      </c>
      <c r="J1703" s="129">
        <v>12.85</v>
      </c>
      <c r="K1703" s="129">
        <f>+L1703*12</f>
        <v>24</v>
      </c>
      <c r="L1703" s="130">
        <f>ROUNDUP(J1703/12,0)</f>
        <v>2</v>
      </c>
      <c r="M1703" s="129">
        <v>2</v>
      </c>
      <c r="N1703" s="129">
        <v>4</v>
      </c>
      <c r="O1703" s="124"/>
      <c r="P1703" s="130">
        <f>+L1703</f>
        <v>2</v>
      </c>
      <c r="Q1703" s="131">
        <f>F1703*M1703*N1703*P1703/12</f>
        <v>5.333333333333333</v>
      </c>
    </row>
    <row r="1704" spans="1:17" ht="16.5">
      <c r="A1704" s="451"/>
      <c r="B1704" s="124" t="s">
        <v>355</v>
      </c>
      <c r="C1704" s="125"/>
      <c r="D1704" s="126" t="str">
        <f>+IF(_xlfn.NUMBERVALUE(O1704)=0,CONCATENATE("Pieza de ",M1704,"inX",N1704,"inX",P1704,"_Pies"),CONCATENATE("Rollizo de ",O1704,"''ØX",P1704,"_Pies"))</f>
        <v>Pieza de 2inX4inX13_Pies</v>
      </c>
      <c r="E1704" s="127" t="s">
        <v>137</v>
      </c>
      <c r="F1704" s="128">
        <v>1</v>
      </c>
      <c r="G1704" s="124"/>
      <c r="H1704" s="129">
        <v>1.5</v>
      </c>
      <c r="I1704" s="129">
        <v>3.5</v>
      </c>
      <c r="J1704" s="129">
        <v>153</v>
      </c>
      <c r="K1704" s="129">
        <f>+L1704*12</f>
        <v>156</v>
      </c>
      <c r="L1704" s="130">
        <f>ROUNDUP(J1704/12,0)</f>
        <v>13</v>
      </c>
      <c r="M1704" s="129">
        <v>2</v>
      </c>
      <c r="N1704" s="129">
        <v>4</v>
      </c>
      <c r="O1704" s="124"/>
      <c r="P1704" s="130">
        <f>+L1704</f>
        <v>13</v>
      </c>
      <c r="Q1704" s="131">
        <f>F1704*M1704*N1704*P1704/12</f>
        <v>8.6666666666666661</v>
      </c>
    </row>
    <row r="1705" spans="1:17" ht="17.25" thickBot="1">
      <c r="A1705" s="452"/>
      <c r="B1705" s="133" t="s">
        <v>356</v>
      </c>
      <c r="C1705" s="134"/>
      <c r="D1705" s="135" t="str">
        <f>+IF(_xlfn.NUMBERVALUE(O1705)=0,CONCATENATE("Pieza de ",M1705,"inX",N1705,"inX",P1705,"_Pies"),CONCATENATE("Rollizo de ",O1705,"''ØX",P1705,"_Pies"))</f>
        <v>Pieza de 2inX4inX2_Pies</v>
      </c>
      <c r="E1705" s="136" t="s">
        <v>137</v>
      </c>
      <c r="F1705" s="137">
        <v>8</v>
      </c>
      <c r="G1705" s="133"/>
      <c r="H1705" s="138">
        <v>1.5</v>
      </c>
      <c r="I1705" s="138">
        <v>3.5</v>
      </c>
      <c r="J1705" s="138">
        <v>17.09</v>
      </c>
      <c r="K1705" s="138">
        <f>+L1705*12</f>
        <v>24</v>
      </c>
      <c r="L1705" s="139">
        <f>ROUNDUP(J1705/12,0)</f>
        <v>2</v>
      </c>
      <c r="M1705" s="138">
        <v>2</v>
      </c>
      <c r="N1705" s="138">
        <v>4</v>
      </c>
      <c r="O1705" s="133"/>
      <c r="P1705" s="139">
        <f>+L1705</f>
        <v>2</v>
      </c>
      <c r="Q1705" s="140">
        <f>F1705*M1705*N1705*P1705/12</f>
        <v>10.666666666666666</v>
      </c>
    </row>
    <row r="1706" spans="1:17" ht="16.5" thickBot="1">
      <c r="A1706" s="444" t="s">
        <v>376</v>
      </c>
      <c r="B1706" s="445"/>
      <c r="C1706" s="445"/>
      <c r="D1706" s="445"/>
      <c r="E1706" s="445"/>
      <c r="F1706" s="446"/>
      <c r="G1706" s="447"/>
      <c r="H1706" s="448"/>
      <c r="I1706" s="448"/>
      <c r="J1706" s="448"/>
      <c r="K1706" s="448"/>
      <c r="L1706" s="449"/>
      <c r="M1706" s="448"/>
      <c r="N1706" s="448"/>
      <c r="O1706" s="448"/>
      <c r="P1706" s="448"/>
      <c r="Q1706" s="115">
        <f>+SUM(Q1707:Q1711)</f>
        <v>77</v>
      </c>
    </row>
    <row r="1707" spans="1:17" ht="17.25" thickBot="1">
      <c r="A1707" s="174" t="s">
        <v>34</v>
      </c>
      <c r="B1707" s="175" t="s">
        <v>377</v>
      </c>
      <c r="C1707" s="176"/>
      <c r="D1707" s="177" t="str">
        <f>+IF(_xlfn.NUMBERVALUE(O1707)=0,CONCATENATE("Pieza de ",M1707,"inX",N1707,"inX",P1707,"_Pies"),CONCATENATE("Rollizo de ",O1707,"''ØX",P1707,"_Pies"))</f>
        <v>Pieza de 1inX6inX2_Pies</v>
      </c>
      <c r="E1707" s="178" t="s">
        <v>309</v>
      </c>
      <c r="F1707" s="179">
        <v>35</v>
      </c>
      <c r="G1707" s="175"/>
      <c r="H1707" s="180">
        <v>0.75</v>
      </c>
      <c r="I1707" s="180">
        <v>5.5</v>
      </c>
      <c r="J1707" s="180">
        <v>23.01</v>
      </c>
      <c r="K1707" s="180">
        <f>+L1707*12</f>
        <v>24</v>
      </c>
      <c r="L1707" s="181">
        <f>ROUNDUP(J1707/12,0)</f>
        <v>2</v>
      </c>
      <c r="M1707" s="180">
        <v>1</v>
      </c>
      <c r="N1707" s="180">
        <v>6</v>
      </c>
      <c r="O1707" s="175"/>
      <c r="P1707" s="181">
        <f>+L1707</f>
        <v>2</v>
      </c>
      <c r="Q1707" s="182">
        <f>F1707*M1707*N1707*P1707/12</f>
        <v>35</v>
      </c>
    </row>
    <row r="1708" spans="1:17" ht="16.5">
      <c r="A1708" s="450">
        <v>1</v>
      </c>
      <c r="B1708" s="116" t="s">
        <v>377</v>
      </c>
      <c r="C1708" s="117"/>
      <c r="D1708" s="118" t="str">
        <f>+IF(_xlfn.NUMBERVALUE(O1708)=0,CONCATENATE("Pieza de ",M1708,"inX",N1708,"inX",P1708,"_Pies"),CONCATENATE("Rollizo de ",O1708,"''ØX",P1708,"_Pies"))</f>
        <v>Pieza de 1inX6inX2_Pies</v>
      </c>
      <c r="E1708" s="119" t="s">
        <v>309</v>
      </c>
      <c r="F1708" s="120">
        <v>14</v>
      </c>
      <c r="G1708" s="116"/>
      <c r="H1708" s="121">
        <v>0.75</v>
      </c>
      <c r="I1708" s="121">
        <v>5.5</v>
      </c>
      <c r="J1708" s="121">
        <v>23.01</v>
      </c>
      <c r="K1708" s="121">
        <f>+L1708*12</f>
        <v>24</v>
      </c>
      <c r="L1708" s="122">
        <f>ROUNDUP(J1708/12,0)</f>
        <v>2</v>
      </c>
      <c r="M1708" s="121">
        <v>1</v>
      </c>
      <c r="N1708" s="121">
        <v>6</v>
      </c>
      <c r="O1708" s="116"/>
      <c r="P1708" s="122">
        <f>+L1708</f>
        <v>2</v>
      </c>
      <c r="Q1708" s="123">
        <f>F1708*M1708*N1708*P1708/12</f>
        <v>14</v>
      </c>
    </row>
    <row r="1709" spans="1:17" ht="17.25" thickBot="1">
      <c r="A1709" s="452"/>
      <c r="B1709" s="133" t="s">
        <v>378</v>
      </c>
      <c r="C1709" s="134"/>
      <c r="D1709" s="135" t="str">
        <f>+IF(_xlfn.NUMBERVALUE(O1709)=0,CONCATENATE("Pieza de ",M1709,"inX",N1709,"inX",P1709,"_Pies"),CONCATENATE("Rollizo de ",O1709,"''ØX",P1709,"_Pies"))</f>
        <v>Pieza de 1inX3inX2_Pies</v>
      </c>
      <c r="E1709" s="136" t="s">
        <v>309</v>
      </c>
      <c r="F1709" s="137">
        <v>14</v>
      </c>
      <c r="G1709" s="133"/>
      <c r="H1709" s="138">
        <v>0.75</v>
      </c>
      <c r="I1709" s="138">
        <v>2.5</v>
      </c>
      <c r="J1709" s="138">
        <v>13.5</v>
      </c>
      <c r="K1709" s="138">
        <f>+L1709*12</f>
        <v>24</v>
      </c>
      <c r="L1709" s="139">
        <f>ROUNDUP(J1709/12,0)</f>
        <v>2</v>
      </c>
      <c r="M1709" s="138">
        <v>1</v>
      </c>
      <c r="N1709" s="138">
        <v>3</v>
      </c>
      <c r="O1709" s="133"/>
      <c r="P1709" s="139">
        <f>+L1709</f>
        <v>2</v>
      </c>
      <c r="Q1709" s="140">
        <f>F1709*M1709*N1709*P1709/12</f>
        <v>7</v>
      </c>
    </row>
    <row r="1710" spans="1:17" ht="16.5">
      <c r="A1710" s="450">
        <v>2</v>
      </c>
      <c r="B1710" s="116" t="s">
        <v>377</v>
      </c>
      <c r="C1710" s="117"/>
      <c r="D1710" s="118" t="str">
        <f>+IF(_xlfn.NUMBERVALUE(O1710)=0,CONCATENATE("Pieza de ",M1710,"inX",N1710,"inX",P1710,"_Pies"),CONCATENATE("Rollizo de ",O1710,"''ØX",P1710,"_Pies"))</f>
        <v>Pieza de 1inX6inX2_Pies</v>
      </c>
      <c r="E1710" s="119" t="s">
        <v>309</v>
      </c>
      <c r="F1710" s="120">
        <v>14</v>
      </c>
      <c r="G1710" s="116"/>
      <c r="H1710" s="121">
        <v>0.75</v>
      </c>
      <c r="I1710" s="121">
        <v>5.5</v>
      </c>
      <c r="J1710" s="121">
        <v>23.01</v>
      </c>
      <c r="K1710" s="121">
        <f>+L1710*12</f>
        <v>24</v>
      </c>
      <c r="L1710" s="122">
        <f>ROUNDUP(J1710/12,0)</f>
        <v>2</v>
      </c>
      <c r="M1710" s="121">
        <v>1</v>
      </c>
      <c r="N1710" s="121">
        <v>6</v>
      </c>
      <c r="O1710" s="116"/>
      <c r="P1710" s="122">
        <f>+L1710</f>
        <v>2</v>
      </c>
      <c r="Q1710" s="123">
        <f>F1710*M1710*N1710*P1710/12</f>
        <v>14</v>
      </c>
    </row>
    <row r="1711" spans="1:17" ht="17.25" thickBot="1">
      <c r="A1711" s="452"/>
      <c r="B1711" s="133" t="s">
        <v>378</v>
      </c>
      <c r="C1711" s="134"/>
      <c r="D1711" s="135" t="str">
        <f>+IF(_xlfn.NUMBERVALUE(O1711)=0,CONCATENATE("Pieza de ",M1711,"inX",N1711,"inX",P1711,"_Pies"),CONCATENATE("Rollizo de ",O1711,"''ØX",P1711,"_Pies"))</f>
        <v>Pieza de 1inX3inX2_Pies</v>
      </c>
      <c r="E1711" s="136" t="s">
        <v>309</v>
      </c>
      <c r="F1711" s="137">
        <v>14</v>
      </c>
      <c r="G1711" s="133"/>
      <c r="H1711" s="138">
        <v>0.75</v>
      </c>
      <c r="I1711" s="138">
        <v>2.5</v>
      </c>
      <c r="J1711" s="138">
        <v>13.5</v>
      </c>
      <c r="K1711" s="138">
        <f>+L1711*12</f>
        <v>24</v>
      </c>
      <c r="L1711" s="139">
        <f>ROUNDUP(J1711/12,0)</f>
        <v>2</v>
      </c>
      <c r="M1711" s="138">
        <v>1</v>
      </c>
      <c r="N1711" s="138">
        <v>3</v>
      </c>
      <c r="O1711" s="133"/>
      <c r="P1711" s="139">
        <f>+L1711</f>
        <v>2</v>
      </c>
      <c r="Q1711" s="140">
        <f>F1711*M1711*N1711*P1711/12</f>
        <v>7</v>
      </c>
    </row>
    <row r="1712" spans="1:17" ht="16.5" thickBot="1">
      <c r="A1712" s="438" t="s">
        <v>664</v>
      </c>
      <c r="B1712" s="439"/>
      <c r="C1712" s="439"/>
      <c r="D1712" s="439"/>
      <c r="E1712" s="439"/>
      <c r="F1712" s="440"/>
      <c r="G1712" s="441"/>
      <c r="H1712" s="442"/>
      <c r="I1712" s="442"/>
      <c r="J1712" s="442"/>
      <c r="K1712" s="442"/>
      <c r="L1712" s="443"/>
      <c r="M1712" s="442"/>
      <c r="N1712" s="442"/>
      <c r="O1712" s="442"/>
      <c r="P1712" s="442"/>
      <c r="Q1712" s="141">
        <f>+SUM(Q1713:Q1718)</f>
        <v>49.333333333333336</v>
      </c>
    </row>
    <row r="1713" spans="1:17" ht="17.25" thickBot="1">
      <c r="A1713" s="174">
        <v>1</v>
      </c>
      <c r="B1713" s="175" t="s">
        <v>665</v>
      </c>
      <c r="C1713" s="176"/>
      <c r="D1713" s="177" t="str">
        <f t="shared" ref="D1713:D1714" si="407">+IF(_xlfn.NUMBERVALUE(O1713)=0,CONCATENATE("Pieza de ",M1713,"inX",N1713,"inX",P1713,"_Pies"),CONCATENATE("Rollizo de ",O1713,"''ØX",P1713,"_Pies"))</f>
        <v>Pieza de 1inX4inX8_Pies</v>
      </c>
      <c r="E1713" s="178" t="s">
        <v>309</v>
      </c>
      <c r="F1713" s="179">
        <v>5</v>
      </c>
      <c r="G1713" s="175"/>
      <c r="H1713" s="180">
        <v>0.75</v>
      </c>
      <c r="I1713" s="180">
        <v>3.5</v>
      </c>
      <c r="J1713" s="180">
        <v>94.5</v>
      </c>
      <c r="K1713" s="180">
        <f t="shared" ref="K1713:K1714" si="408">+L1713*12</f>
        <v>96</v>
      </c>
      <c r="L1713" s="181">
        <f t="shared" ref="L1713:L1714" si="409">ROUNDUP(J1713/12,0)</f>
        <v>8</v>
      </c>
      <c r="M1713" s="180">
        <v>1</v>
      </c>
      <c r="N1713" s="180">
        <v>4</v>
      </c>
      <c r="O1713" s="175"/>
      <c r="P1713" s="181">
        <f t="shared" ref="P1713:P1714" si="410">+L1713</f>
        <v>8</v>
      </c>
      <c r="Q1713" s="182">
        <f t="shared" ref="Q1713:Q1714" si="411">F1713*M1713*N1713*P1713/12</f>
        <v>13.333333333333334</v>
      </c>
    </row>
    <row r="1714" spans="1:17" ht="16.5">
      <c r="A1714" s="450">
        <v>2</v>
      </c>
      <c r="B1714" s="116" t="s">
        <v>665</v>
      </c>
      <c r="C1714" s="117"/>
      <c r="D1714" s="118" t="str">
        <f t="shared" si="407"/>
        <v>Pieza de 1inX4inX8_Pies</v>
      </c>
      <c r="E1714" s="119" t="s">
        <v>309</v>
      </c>
      <c r="F1714" s="120">
        <v>2</v>
      </c>
      <c r="G1714" s="116"/>
      <c r="H1714" s="121">
        <v>0.75</v>
      </c>
      <c r="I1714" s="121">
        <v>3.5</v>
      </c>
      <c r="J1714" s="121">
        <v>94.5</v>
      </c>
      <c r="K1714" s="121">
        <f t="shared" si="408"/>
        <v>96</v>
      </c>
      <c r="L1714" s="122">
        <f t="shared" si="409"/>
        <v>8</v>
      </c>
      <c r="M1714" s="121">
        <v>1</v>
      </c>
      <c r="N1714" s="121">
        <v>4</v>
      </c>
      <c r="O1714" s="116"/>
      <c r="P1714" s="122">
        <f t="shared" si="410"/>
        <v>8</v>
      </c>
      <c r="Q1714" s="123">
        <f t="shared" si="411"/>
        <v>5.333333333333333</v>
      </c>
    </row>
    <row r="1715" spans="1:17" ht="17.25" thickBot="1">
      <c r="A1715" s="465"/>
      <c r="B1715" s="151" t="s">
        <v>666</v>
      </c>
      <c r="C1715" s="152"/>
      <c r="D1715" s="153" t="str">
        <f>+IF(_xlfn.NUMBERVALUE(O1715)=0,CONCATENATE("Pieza de ",M1715,"inX",N1715,"inX",P1715,"_Pies"),CONCATENATE("Rollizo de ",O1715,"''ØX",P1715,"_Pies"))</f>
        <v>Pieza de 1inX4inX4_Pies</v>
      </c>
      <c r="E1715" s="154" t="s">
        <v>309</v>
      </c>
      <c r="F1715" s="155">
        <v>3</v>
      </c>
      <c r="G1715" s="151"/>
      <c r="H1715" s="156">
        <v>0.75</v>
      </c>
      <c r="I1715" s="156">
        <v>3.5</v>
      </c>
      <c r="J1715" s="156">
        <v>47.24</v>
      </c>
      <c r="K1715" s="156">
        <f>+L1715*12</f>
        <v>48</v>
      </c>
      <c r="L1715" s="157">
        <f>ROUNDUP(J1715/12,0)</f>
        <v>4</v>
      </c>
      <c r="M1715" s="156">
        <v>1</v>
      </c>
      <c r="N1715" s="156">
        <v>4</v>
      </c>
      <c r="O1715" s="151"/>
      <c r="P1715" s="157">
        <f>+L1715</f>
        <v>4</v>
      </c>
      <c r="Q1715" s="158">
        <f>F1715*M1715*N1715*P1715/12</f>
        <v>4</v>
      </c>
    </row>
    <row r="1716" spans="1:17" ht="16.5">
      <c r="A1716" s="450" t="s">
        <v>33</v>
      </c>
      <c r="B1716" s="116" t="s">
        <v>665</v>
      </c>
      <c r="C1716" s="117"/>
      <c r="D1716" s="118" t="str">
        <f t="shared" ref="D1716:D1718" si="412">+IF(_xlfn.NUMBERVALUE(O1716)=0,CONCATENATE("Pieza de ",M1716,"inX",N1716,"inX",P1716,"_Pies"),CONCATENATE("Rollizo de ",O1716,"''ØX",P1716,"_Pies"))</f>
        <v>Pieza de 1inX4inX8_Pies</v>
      </c>
      <c r="E1716" s="119" t="s">
        <v>309</v>
      </c>
      <c r="F1716" s="120">
        <v>2</v>
      </c>
      <c r="G1716" s="116"/>
      <c r="H1716" s="121">
        <v>0.75</v>
      </c>
      <c r="I1716" s="121">
        <v>3.5</v>
      </c>
      <c r="J1716" s="121">
        <v>94.5</v>
      </c>
      <c r="K1716" s="121">
        <f t="shared" ref="K1716:K1718" si="413">+L1716*12</f>
        <v>96</v>
      </c>
      <c r="L1716" s="122">
        <f t="shared" ref="L1716:L1718" si="414">ROUNDUP(J1716/12,0)</f>
        <v>8</v>
      </c>
      <c r="M1716" s="121">
        <v>1</v>
      </c>
      <c r="N1716" s="121">
        <v>4</v>
      </c>
      <c r="O1716" s="116"/>
      <c r="P1716" s="122">
        <f t="shared" ref="P1716:P1718" si="415">+L1716</f>
        <v>8</v>
      </c>
      <c r="Q1716" s="123">
        <f t="shared" ref="Q1716:Q1718" si="416">F1716*M1716*N1716*P1716/12</f>
        <v>5.333333333333333</v>
      </c>
    </row>
    <row r="1717" spans="1:17" ht="17.25" thickBot="1">
      <c r="A1717" s="452"/>
      <c r="B1717" s="133" t="s">
        <v>666</v>
      </c>
      <c r="C1717" s="134"/>
      <c r="D1717" s="135" t="str">
        <f t="shared" si="412"/>
        <v>Pieza de 1inX4inX4_Pies</v>
      </c>
      <c r="E1717" s="136" t="s">
        <v>309</v>
      </c>
      <c r="F1717" s="137">
        <v>4</v>
      </c>
      <c r="G1717" s="133"/>
      <c r="H1717" s="138">
        <v>0.75</v>
      </c>
      <c r="I1717" s="138">
        <v>3.5</v>
      </c>
      <c r="J1717" s="138">
        <v>47.24</v>
      </c>
      <c r="K1717" s="138">
        <f t="shared" si="413"/>
        <v>48</v>
      </c>
      <c r="L1717" s="139">
        <f t="shared" si="414"/>
        <v>4</v>
      </c>
      <c r="M1717" s="138">
        <v>1</v>
      </c>
      <c r="N1717" s="138">
        <v>4</v>
      </c>
      <c r="O1717" s="133"/>
      <c r="P1717" s="139">
        <f t="shared" si="415"/>
        <v>4</v>
      </c>
      <c r="Q1717" s="140">
        <f t="shared" si="416"/>
        <v>5.333333333333333</v>
      </c>
    </row>
    <row r="1718" spans="1:17" ht="17.25" thickBot="1">
      <c r="A1718" s="207" t="s">
        <v>34</v>
      </c>
      <c r="B1718" s="208" t="s">
        <v>665</v>
      </c>
      <c r="C1718" s="209"/>
      <c r="D1718" s="210" t="str">
        <f t="shared" si="412"/>
        <v>Pieza de 1inX4inX8_Pies</v>
      </c>
      <c r="E1718" s="211" t="s">
        <v>309</v>
      </c>
      <c r="F1718" s="212">
        <v>6</v>
      </c>
      <c r="G1718" s="208"/>
      <c r="H1718" s="213">
        <v>0.75</v>
      </c>
      <c r="I1718" s="213">
        <v>3.5</v>
      </c>
      <c r="J1718" s="213">
        <v>94.5</v>
      </c>
      <c r="K1718" s="213">
        <f t="shared" si="413"/>
        <v>96</v>
      </c>
      <c r="L1718" s="214">
        <f t="shared" si="414"/>
        <v>8</v>
      </c>
      <c r="M1718" s="213">
        <v>1</v>
      </c>
      <c r="N1718" s="213">
        <v>4</v>
      </c>
      <c r="O1718" s="208"/>
      <c r="P1718" s="214">
        <f t="shared" si="415"/>
        <v>8</v>
      </c>
      <c r="Q1718" s="215">
        <f t="shared" si="416"/>
        <v>16</v>
      </c>
    </row>
    <row r="1719" spans="1:17" ht="16.5" thickBot="1">
      <c r="A1719" s="438" t="s">
        <v>142</v>
      </c>
      <c r="B1719" s="439"/>
      <c r="C1719" s="439"/>
      <c r="D1719" s="439"/>
      <c r="E1719" s="439"/>
      <c r="F1719" s="440"/>
      <c r="G1719" s="441"/>
      <c r="H1719" s="442"/>
      <c r="I1719" s="442"/>
      <c r="J1719" s="442"/>
      <c r="K1719" s="442"/>
      <c r="L1719" s="443"/>
      <c r="M1719" s="441"/>
      <c r="N1719" s="442"/>
      <c r="O1719" s="442"/>
      <c r="P1719" s="443"/>
      <c r="Q1719" s="141">
        <f>+SUM(Q1720)</f>
        <v>120</v>
      </c>
    </row>
    <row r="1720" spans="1:17" ht="17.25" thickBot="1">
      <c r="A1720" s="142"/>
      <c r="B1720" s="142" t="s">
        <v>307</v>
      </c>
      <c r="C1720" s="143"/>
      <c r="D1720" s="144" t="str">
        <f>+IF(_xlfn.NUMBERVALUE(O1720)=0,CONCATENATE("Pieza de ",M1720,"inX",N1720,"inX",P1720,"_Pies"),CONCATENATE("Rollizo de ",O1720,"''ØX",P1720,"_Pies"))</f>
        <v>Pieza de 2inX6inX15_Pies</v>
      </c>
      <c r="E1720" s="145" t="s">
        <v>137</v>
      </c>
      <c r="F1720" s="146">
        <v>8</v>
      </c>
      <c r="G1720" s="142"/>
      <c r="H1720" s="147">
        <v>1.5</v>
      </c>
      <c r="I1720" s="147">
        <v>5.5</v>
      </c>
      <c r="J1720" s="147">
        <v>171.24</v>
      </c>
      <c r="K1720" s="147">
        <f>+L1720*12</f>
        <v>180</v>
      </c>
      <c r="L1720" s="148">
        <f>ROUNDUP(J1720/12,0)</f>
        <v>15</v>
      </c>
      <c r="M1720" s="147">
        <v>2</v>
      </c>
      <c r="N1720" s="147">
        <v>6</v>
      </c>
      <c r="O1720" s="142"/>
      <c r="P1720" s="148">
        <f>+L1720</f>
        <v>15</v>
      </c>
      <c r="Q1720" s="149">
        <f>F1720*M1720*N1720*P1720/12</f>
        <v>120</v>
      </c>
    </row>
    <row r="1721" spans="1:17" ht="16.5" thickBot="1">
      <c r="A1721" s="444" t="s">
        <v>145</v>
      </c>
      <c r="B1721" s="445"/>
      <c r="C1721" s="445"/>
      <c r="D1721" s="445"/>
      <c r="E1721" s="445"/>
      <c r="F1721" s="446"/>
      <c r="G1721" s="447"/>
      <c r="H1721" s="448"/>
      <c r="I1721" s="448"/>
      <c r="J1721" s="448"/>
      <c r="K1721" s="448"/>
      <c r="L1721" s="449"/>
      <c r="M1721" s="447"/>
      <c r="N1721" s="448"/>
      <c r="O1721" s="448"/>
      <c r="P1721" s="449"/>
      <c r="Q1721" s="115">
        <f>+SUM(Q1722:Q1723)</f>
        <v>393.75</v>
      </c>
    </row>
    <row r="1722" spans="1:17" ht="16.5">
      <c r="A1722" s="453"/>
      <c r="B1722" s="116" t="s">
        <v>308</v>
      </c>
      <c r="C1722" s="117"/>
      <c r="D1722" s="118" t="str">
        <f>+IF(_xlfn.NUMBERVALUE(O1722)=0,CONCATENATE("Pieza de ",M1722,"inX",N1722,"inX",P1722,"_Pies"),CONCATENATE("Rollizo de ",O1722,"''ØX",P1722,"_Pies"))</f>
        <v>Pieza de 1,25inX3,5inX5_Pies</v>
      </c>
      <c r="E1722" s="119" t="s">
        <v>309</v>
      </c>
      <c r="F1722" s="120">
        <v>120</v>
      </c>
      <c r="G1722" s="116"/>
      <c r="H1722" s="121">
        <v>1</v>
      </c>
      <c r="I1722" s="121">
        <v>3</v>
      </c>
      <c r="J1722" s="121">
        <v>53.67</v>
      </c>
      <c r="K1722" s="121">
        <f>+L1722*12</f>
        <v>60</v>
      </c>
      <c r="L1722" s="122">
        <f>ROUNDUP(J1722/12,0)</f>
        <v>5</v>
      </c>
      <c r="M1722" s="121">
        <v>1.25</v>
      </c>
      <c r="N1722" s="121">
        <v>3.5</v>
      </c>
      <c r="O1722" s="116"/>
      <c r="P1722" s="122">
        <f>+L1722</f>
        <v>5</v>
      </c>
      <c r="Q1722" s="123">
        <f>F1722*M1722*N1722*P1722/12</f>
        <v>218.75</v>
      </c>
    </row>
    <row r="1723" spans="1:17" ht="17.25" thickBot="1">
      <c r="A1723" s="454"/>
      <c r="B1723" s="133" t="s">
        <v>310</v>
      </c>
      <c r="C1723" s="134"/>
      <c r="D1723" s="135" t="str">
        <f>+IF(_xlfn.NUMBERVALUE(O1723)=0,CONCATENATE("Pieza de ",M1723,"inX",N1723,"inX",P1723,"_Pies"),CONCATENATE("Rollizo de ",O1723,"''ØX",P1723,"_Pies"))</f>
        <v>Pieza de 1,25inX3,5inX8_Pies</v>
      </c>
      <c r="E1723" s="136" t="s">
        <v>309</v>
      </c>
      <c r="F1723" s="137">
        <v>60</v>
      </c>
      <c r="G1723" s="133"/>
      <c r="H1723" s="138">
        <v>1</v>
      </c>
      <c r="I1723" s="138">
        <v>3</v>
      </c>
      <c r="J1723" s="138">
        <v>96</v>
      </c>
      <c r="K1723" s="138">
        <f>+L1723*12</f>
        <v>96</v>
      </c>
      <c r="L1723" s="139">
        <f>ROUNDUP(J1723/12,0)</f>
        <v>8</v>
      </c>
      <c r="M1723" s="138">
        <v>1.25</v>
      </c>
      <c r="N1723" s="138">
        <v>3.5</v>
      </c>
      <c r="O1723" s="133"/>
      <c r="P1723" s="139">
        <f>+L1723</f>
        <v>8</v>
      </c>
      <c r="Q1723" s="140">
        <f>F1723*M1723*N1723*P1723/12</f>
        <v>175</v>
      </c>
    </row>
    <row r="1724" spans="1:17" ht="16.5" thickBot="1">
      <c r="A1724" s="438" t="s">
        <v>7</v>
      </c>
      <c r="B1724" s="439"/>
      <c r="C1724" s="439"/>
      <c r="D1724" s="439"/>
      <c r="E1724" s="439"/>
      <c r="F1724" s="440"/>
      <c r="G1724" s="441"/>
      <c r="H1724" s="442"/>
      <c r="I1724" s="442"/>
      <c r="J1724" s="442"/>
      <c r="K1724" s="442"/>
      <c r="L1724" s="443"/>
      <c r="M1724" s="441"/>
      <c r="N1724" s="442"/>
      <c r="O1724" s="442"/>
      <c r="P1724" s="443"/>
      <c r="Q1724" s="141">
        <f>+SUM(Q1725:Q1728)</f>
        <v>190</v>
      </c>
    </row>
    <row r="1725" spans="1:17" ht="16.5">
      <c r="A1725" s="453"/>
      <c r="B1725" s="116" t="s">
        <v>311</v>
      </c>
      <c r="C1725" s="117"/>
      <c r="D1725" s="118" t="str">
        <f t="shared" ref="D1725:D1728" si="417">+IF(_xlfn.NUMBERVALUE(O1725)=0,CONCATENATE("Pieza de ",M1725,"inX",N1725,"inX",P1725,"_Pies"),CONCATENATE("Rollizo de ",O1725,"''ØX",P1725,"_Pies"))</f>
        <v>Pieza de 2inX6inX10_Pies</v>
      </c>
      <c r="E1725" s="119" t="s">
        <v>137</v>
      </c>
      <c r="F1725" s="120">
        <v>3</v>
      </c>
      <c r="G1725" s="116"/>
      <c r="H1725" s="121">
        <v>1.5</v>
      </c>
      <c r="I1725" s="121">
        <v>5.5</v>
      </c>
      <c r="J1725" s="121">
        <v>118.11</v>
      </c>
      <c r="K1725" s="121">
        <f t="shared" ref="K1725:K1728" si="418">+L1725*12</f>
        <v>120</v>
      </c>
      <c r="L1725" s="122">
        <f t="shared" ref="L1725:L1728" si="419">ROUNDUP(J1725/12,0)</f>
        <v>10</v>
      </c>
      <c r="M1725" s="121">
        <v>2</v>
      </c>
      <c r="N1725" s="121">
        <v>6</v>
      </c>
      <c r="O1725" s="116"/>
      <c r="P1725" s="122">
        <f t="shared" ref="P1725:P1728" si="420">+L1725</f>
        <v>10</v>
      </c>
      <c r="Q1725" s="123">
        <f t="shared" ref="Q1725:Q1728" si="421">F1725*M1725*N1725*P1725/12</f>
        <v>30</v>
      </c>
    </row>
    <row r="1726" spans="1:17" ht="16.5">
      <c r="A1726" s="455"/>
      <c r="B1726" s="124" t="s">
        <v>312</v>
      </c>
      <c r="C1726" s="125"/>
      <c r="D1726" s="126" t="str">
        <f t="shared" si="417"/>
        <v>Pieza de 2inX6inX8_Pies</v>
      </c>
      <c r="E1726" s="127" t="s">
        <v>137</v>
      </c>
      <c r="F1726" s="128">
        <v>6</v>
      </c>
      <c r="G1726" s="124"/>
      <c r="H1726" s="129">
        <v>1.5</v>
      </c>
      <c r="I1726" s="129">
        <v>5.5</v>
      </c>
      <c r="J1726" s="129">
        <v>85.83</v>
      </c>
      <c r="K1726" s="129">
        <f t="shared" si="418"/>
        <v>96</v>
      </c>
      <c r="L1726" s="130">
        <f t="shared" si="419"/>
        <v>8</v>
      </c>
      <c r="M1726" s="129">
        <v>2</v>
      </c>
      <c r="N1726" s="129">
        <v>6</v>
      </c>
      <c r="O1726" s="124"/>
      <c r="P1726" s="130">
        <f t="shared" si="420"/>
        <v>8</v>
      </c>
      <c r="Q1726" s="131">
        <f t="shared" si="421"/>
        <v>48</v>
      </c>
    </row>
    <row r="1727" spans="1:17" ht="16.5">
      <c r="A1727" s="455"/>
      <c r="B1727" s="124" t="s">
        <v>313</v>
      </c>
      <c r="C1727" s="125"/>
      <c r="D1727" s="126" t="str">
        <f t="shared" si="417"/>
        <v>Pieza de 2inX6inX3_Pies</v>
      </c>
      <c r="E1727" s="127" t="s">
        <v>137</v>
      </c>
      <c r="F1727" s="128">
        <v>16</v>
      </c>
      <c r="G1727" s="124"/>
      <c r="H1727" s="129">
        <v>1.5</v>
      </c>
      <c r="I1727" s="129">
        <v>5.5</v>
      </c>
      <c r="J1727" s="129">
        <v>29.53</v>
      </c>
      <c r="K1727" s="129">
        <f t="shared" si="418"/>
        <v>36</v>
      </c>
      <c r="L1727" s="130">
        <f t="shared" si="419"/>
        <v>3</v>
      </c>
      <c r="M1727" s="129">
        <v>2</v>
      </c>
      <c r="N1727" s="129">
        <v>6</v>
      </c>
      <c r="O1727" s="124"/>
      <c r="P1727" s="130">
        <f t="shared" si="420"/>
        <v>3</v>
      </c>
      <c r="Q1727" s="131">
        <f t="shared" si="421"/>
        <v>48</v>
      </c>
    </row>
    <row r="1728" spans="1:17" ht="17.25" thickBot="1">
      <c r="A1728" s="454"/>
      <c r="B1728" s="133" t="s">
        <v>314</v>
      </c>
      <c r="C1728" s="134"/>
      <c r="D1728" s="135" t="str">
        <f t="shared" si="417"/>
        <v>Pieza de 2inX6inX8_Pies</v>
      </c>
      <c r="E1728" s="136" t="s">
        <v>137</v>
      </c>
      <c r="F1728" s="137">
        <v>8</v>
      </c>
      <c r="G1728" s="133"/>
      <c r="H1728" s="138">
        <v>1.5</v>
      </c>
      <c r="I1728" s="138">
        <v>5.5</v>
      </c>
      <c r="J1728" s="138">
        <v>85.83</v>
      </c>
      <c r="K1728" s="138">
        <f t="shared" si="418"/>
        <v>96</v>
      </c>
      <c r="L1728" s="139">
        <f t="shared" si="419"/>
        <v>8</v>
      </c>
      <c r="M1728" s="138">
        <v>2</v>
      </c>
      <c r="N1728" s="138">
        <v>6</v>
      </c>
      <c r="O1728" s="133"/>
      <c r="P1728" s="139">
        <f t="shared" si="420"/>
        <v>8</v>
      </c>
      <c r="Q1728" s="140">
        <f t="shared" si="421"/>
        <v>64</v>
      </c>
    </row>
    <row r="1729" spans="1:17" ht="16.5" thickBot="1">
      <c r="A1729" s="438" t="s">
        <v>9</v>
      </c>
      <c r="B1729" s="439"/>
      <c r="C1729" s="439"/>
      <c r="D1729" s="439"/>
      <c r="E1729" s="439"/>
      <c r="F1729" s="440"/>
      <c r="G1729" s="441"/>
      <c r="H1729" s="442"/>
      <c r="I1729" s="442"/>
      <c r="J1729" s="442"/>
      <c r="K1729" s="442"/>
      <c r="L1729" s="443"/>
      <c r="M1729" s="441"/>
      <c r="N1729" s="442"/>
      <c r="O1729" s="442"/>
      <c r="P1729" s="443"/>
      <c r="Q1729" s="141">
        <f>+SUM(Q1730:Q1733)</f>
        <v>22.833333333333332</v>
      </c>
    </row>
    <row r="1730" spans="1:17" ht="16.5">
      <c r="A1730" s="436" t="s">
        <v>322</v>
      </c>
      <c r="B1730" s="142" t="s">
        <v>316</v>
      </c>
      <c r="C1730" s="143"/>
      <c r="D1730" s="144" t="str">
        <f t="shared" ref="D1730:D1733" si="422">+IF(_xlfn.NUMBERVALUE(O1730)=0,CONCATENATE("Pieza de ",M1730,"inX",N1730,"inX",P1730,"_Pies"),CONCATENATE("Rollizo de ",O1730,"''ØX",P1730,"_Pies"))</f>
        <v>Pieza de 1inX3,5inX3_Pies</v>
      </c>
      <c r="E1730" s="145" t="s">
        <v>317</v>
      </c>
      <c r="F1730" s="146">
        <v>16</v>
      </c>
      <c r="G1730" s="142"/>
      <c r="H1730" s="121">
        <v>0.75</v>
      </c>
      <c r="I1730" s="121">
        <v>3</v>
      </c>
      <c r="J1730" s="147">
        <v>28.44</v>
      </c>
      <c r="K1730" s="147">
        <f t="shared" ref="K1730:K1733" si="423">+L1730*12</f>
        <v>36</v>
      </c>
      <c r="L1730" s="148">
        <f t="shared" ref="L1730:L1733" si="424">ROUNDUP(J1730/12,0)</f>
        <v>3</v>
      </c>
      <c r="M1730" s="121">
        <v>1</v>
      </c>
      <c r="N1730" s="121">
        <v>3.5</v>
      </c>
      <c r="O1730" s="142"/>
      <c r="P1730" s="148">
        <f t="shared" ref="P1730:P1733" si="425">+L1730</f>
        <v>3</v>
      </c>
      <c r="Q1730" s="150">
        <f t="shared" ref="Q1730:Q1733" si="426">F1730*M1730*N1730*P1730/12</f>
        <v>14</v>
      </c>
    </row>
    <row r="1731" spans="1:17" ht="16.5">
      <c r="A1731" s="436"/>
      <c r="B1731" s="124" t="s">
        <v>318</v>
      </c>
      <c r="C1731" s="125"/>
      <c r="D1731" s="126" t="str">
        <f t="shared" si="422"/>
        <v>Pieza de 1,25inX4inX3_Pies</v>
      </c>
      <c r="E1731" s="127" t="s">
        <v>317</v>
      </c>
      <c r="F1731" s="128">
        <v>2</v>
      </c>
      <c r="G1731" s="124"/>
      <c r="H1731" s="129">
        <v>1</v>
      </c>
      <c r="I1731" s="129">
        <v>3.5</v>
      </c>
      <c r="J1731" s="129">
        <v>30.43</v>
      </c>
      <c r="K1731" s="129">
        <f t="shared" si="423"/>
        <v>36</v>
      </c>
      <c r="L1731" s="130">
        <f t="shared" si="424"/>
        <v>3</v>
      </c>
      <c r="M1731" s="129">
        <v>1.25</v>
      </c>
      <c r="N1731" s="129">
        <v>4</v>
      </c>
      <c r="O1731" s="124"/>
      <c r="P1731" s="130">
        <f t="shared" si="425"/>
        <v>3</v>
      </c>
      <c r="Q1731" s="131">
        <f t="shared" si="426"/>
        <v>2.5</v>
      </c>
    </row>
    <row r="1732" spans="1:17" ht="16.5">
      <c r="A1732" s="436"/>
      <c r="B1732" s="124" t="s">
        <v>319</v>
      </c>
      <c r="C1732" s="125"/>
      <c r="D1732" s="126" t="str">
        <f t="shared" si="422"/>
        <v>Pieza de 1,25inX4inX4_Pies</v>
      </c>
      <c r="E1732" s="127" t="s">
        <v>317</v>
      </c>
      <c r="F1732" s="128">
        <v>2</v>
      </c>
      <c r="G1732" s="124"/>
      <c r="H1732" s="129">
        <v>1</v>
      </c>
      <c r="I1732" s="129">
        <v>3.5</v>
      </c>
      <c r="J1732" s="129">
        <v>44.06</v>
      </c>
      <c r="K1732" s="129">
        <f t="shared" si="423"/>
        <v>48</v>
      </c>
      <c r="L1732" s="130">
        <f t="shared" si="424"/>
        <v>4</v>
      </c>
      <c r="M1732" s="129">
        <v>1.25</v>
      </c>
      <c r="N1732" s="129">
        <v>4</v>
      </c>
      <c r="O1732" s="124"/>
      <c r="P1732" s="130">
        <f t="shared" si="425"/>
        <v>4</v>
      </c>
      <c r="Q1732" s="131">
        <f t="shared" si="426"/>
        <v>3.3333333333333335</v>
      </c>
    </row>
    <row r="1733" spans="1:17" ht="17.25" thickBot="1">
      <c r="A1733" s="437"/>
      <c r="B1733" s="133" t="s">
        <v>320</v>
      </c>
      <c r="C1733" s="134"/>
      <c r="D1733" s="135" t="str">
        <f t="shared" si="422"/>
        <v>Pieza de 2inX6inX3_Pies</v>
      </c>
      <c r="E1733" s="136" t="s">
        <v>317</v>
      </c>
      <c r="F1733" s="137">
        <v>1</v>
      </c>
      <c r="G1733" s="133"/>
      <c r="H1733" s="138">
        <v>1.5</v>
      </c>
      <c r="I1733" s="138">
        <v>5.5</v>
      </c>
      <c r="J1733" s="138">
        <v>30.43</v>
      </c>
      <c r="K1733" s="138">
        <f t="shared" si="423"/>
        <v>36</v>
      </c>
      <c r="L1733" s="139">
        <f t="shared" si="424"/>
        <v>3</v>
      </c>
      <c r="M1733" s="138">
        <v>2</v>
      </c>
      <c r="N1733" s="138">
        <v>6</v>
      </c>
      <c r="O1733" s="133"/>
      <c r="P1733" s="139">
        <f t="shared" si="425"/>
        <v>3</v>
      </c>
      <c r="Q1733" s="140">
        <f t="shared" si="426"/>
        <v>3</v>
      </c>
    </row>
    <row r="1734" spans="1:17" ht="16.5" thickBot="1">
      <c r="A1734" s="438" t="s">
        <v>357</v>
      </c>
      <c r="B1734" s="439"/>
      <c r="C1734" s="439"/>
      <c r="D1734" s="439"/>
      <c r="E1734" s="439"/>
      <c r="F1734" s="440"/>
      <c r="G1734" s="441"/>
      <c r="H1734" s="442"/>
      <c r="I1734" s="442"/>
      <c r="J1734" s="442"/>
      <c r="K1734" s="442"/>
      <c r="L1734" s="443"/>
      <c r="M1734" s="441"/>
      <c r="N1734" s="442"/>
      <c r="O1734" s="442"/>
      <c r="P1734" s="443"/>
      <c r="Q1734" s="141">
        <f>+SUM(Q1735:Q1738)</f>
        <v>25</v>
      </c>
    </row>
    <row r="1735" spans="1:17" ht="16.5">
      <c r="A1735" s="435" t="s">
        <v>358</v>
      </c>
      <c r="B1735" s="116" t="s">
        <v>359</v>
      </c>
      <c r="C1735" s="117"/>
      <c r="D1735" s="118" t="str">
        <f>+IF(_xlfn.NUMBERVALUE(O1735)=0,CONCATENATE("Pieza de ",M1735,"inX",N1735,"inX",P1735,"_Pies"),CONCATENATE("Rollizo de ",O1735,"''ØX",P1735,"_Pies"))</f>
        <v>Pieza de 2inX4inX3_Pies</v>
      </c>
      <c r="E1735" s="119" t="s">
        <v>317</v>
      </c>
      <c r="F1735" s="120">
        <v>2</v>
      </c>
      <c r="G1735" s="116"/>
      <c r="H1735" s="121">
        <v>1.5</v>
      </c>
      <c r="I1735" s="121">
        <v>3.5</v>
      </c>
      <c r="J1735" s="121">
        <v>30.43</v>
      </c>
      <c r="K1735" s="121">
        <f>+L1735*12</f>
        <v>36</v>
      </c>
      <c r="L1735" s="122">
        <f>ROUNDUP(J1735/12,0)</f>
        <v>3</v>
      </c>
      <c r="M1735" s="121">
        <v>2</v>
      </c>
      <c r="N1735" s="121">
        <v>4</v>
      </c>
      <c r="O1735" s="116"/>
      <c r="P1735" s="122">
        <f>+L1735</f>
        <v>3</v>
      </c>
      <c r="Q1735" s="123">
        <f>F1735*M1735*N1735*P1735/12</f>
        <v>4</v>
      </c>
    </row>
    <row r="1736" spans="1:17" ht="16.5">
      <c r="A1736" s="436"/>
      <c r="B1736" s="124" t="s">
        <v>360</v>
      </c>
      <c r="C1736" s="125"/>
      <c r="D1736" s="126" t="str">
        <f>+IF(_xlfn.NUMBERVALUE(O1736)=0,CONCATENATE("Pieza de ",M1736,"inX",N1736,"inX",P1736,"_Pies"),CONCATENATE("Rollizo de ",O1736,"''ØX",P1736,"_Pies"))</f>
        <v>Pieza de 2inX6inX6_Pies</v>
      </c>
      <c r="E1736" s="127" t="s">
        <v>317</v>
      </c>
      <c r="F1736" s="128">
        <v>1</v>
      </c>
      <c r="G1736" s="124"/>
      <c r="H1736" s="129">
        <v>1.5</v>
      </c>
      <c r="I1736" s="129">
        <v>5.5</v>
      </c>
      <c r="J1736" s="129">
        <v>66.41</v>
      </c>
      <c r="K1736" s="129">
        <f>+L1736*12</f>
        <v>72</v>
      </c>
      <c r="L1736" s="130">
        <f>ROUNDUP(J1736/12,0)</f>
        <v>6</v>
      </c>
      <c r="M1736" s="129">
        <v>2</v>
      </c>
      <c r="N1736" s="129">
        <v>6</v>
      </c>
      <c r="O1736" s="124"/>
      <c r="P1736" s="130">
        <f>+L1736</f>
        <v>6</v>
      </c>
      <c r="Q1736" s="131">
        <f>F1736*M1736*N1736*P1736/12</f>
        <v>6</v>
      </c>
    </row>
    <row r="1737" spans="1:17" ht="16.5">
      <c r="A1737" s="436"/>
      <c r="B1737" s="142" t="s">
        <v>361</v>
      </c>
      <c r="C1737" s="125"/>
      <c r="D1737" s="126" t="str">
        <f>+IF(_xlfn.NUMBERVALUE(O1737)=0,CONCATENATE("Pieza de ",M1737,"inX",N1737,"inX",P1737,"_Pies"),CONCATENATE("Rollizo de ",O1737,"''ØX",P1737,"_Pies"))</f>
        <v>Pieza de 2inX4inX3_Pies</v>
      </c>
      <c r="E1737" s="127" t="s">
        <v>317</v>
      </c>
      <c r="F1737" s="128">
        <v>3</v>
      </c>
      <c r="G1737" s="124"/>
      <c r="H1737" s="129">
        <v>1.5</v>
      </c>
      <c r="I1737" s="129">
        <v>3.5</v>
      </c>
      <c r="J1737" s="129">
        <v>30.43</v>
      </c>
      <c r="K1737" s="129">
        <f>+L1737*12</f>
        <v>36</v>
      </c>
      <c r="L1737" s="130">
        <f>ROUNDUP(J1737/12,0)</f>
        <v>3</v>
      </c>
      <c r="M1737" s="129">
        <v>2</v>
      </c>
      <c r="N1737" s="129">
        <v>4</v>
      </c>
      <c r="O1737" s="124"/>
      <c r="P1737" s="130">
        <f>+L1737</f>
        <v>3</v>
      </c>
      <c r="Q1737" s="131">
        <f>F1737*M1737*N1737*P1737/12</f>
        <v>6</v>
      </c>
    </row>
    <row r="1738" spans="1:17" ht="17.25" thickBot="1">
      <c r="A1738" s="437"/>
      <c r="B1738" s="133" t="s">
        <v>362</v>
      </c>
      <c r="C1738" s="134"/>
      <c r="D1738" s="135" t="str">
        <f>+IF(_xlfn.NUMBERVALUE(O1738)=0,CONCATENATE("Pieza de ",M1738,"inX",N1738,"inX",P1738,"_Pies"),CONCATENATE("Rollizo de ",O1738,"''ØX",P1738,"_Pies"))</f>
        <v>Pieza de 2inX6inX9_Pies</v>
      </c>
      <c r="E1738" s="136" t="s">
        <v>317</v>
      </c>
      <c r="F1738" s="137">
        <v>1</v>
      </c>
      <c r="G1738" s="133"/>
      <c r="H1738" s="138">
        <v>1.5</v>
      </c>
      <c r="I1738" s="138">
        <v>5.5</v>
      </c>
      <c r="J1738" s="138">
        <v>98.41</v>
      </c>
      <c r="K1738" s="138">
        <f>+L1738*12</f>
        <v>108</v>
      </c>
      <c r="L1738" s="139">
        <f>ROUNDUP(J1738/12,0)</f>
        <v>9</v>
      </c>
      <c r="M1738" s="138">
        <v>2</v>
      </c>
      <c r="N1738" s="138">
        <v>6</v>
      </c>
      <c r="O1738" s="133"/>
      <c r="P1738" s="139">
        <f>+L1738</f>
        <v>9</v>
      </c>
      <c r="Q1738" s="140">
        <f>F1738*M1738*N1738*P1738/12</f>
        <v>9</v>
      </c>
    </row>
    <row r="1739" spans="1:17" ht="16.5" thickBot="1">
      <c r="A1739" s="419" t="s">
        <v>655</v>
      </c>
      <c r="B1739" s="420"/>
      <c r="C1739" s="420"/>
      <c r="D1739" s="420"/>
      <c r="E1739" s="420"/>
      <c r="F1739" s="421"/>
      <c r="G1739" s="422"/>
      <c r="H1739" s="423"/>
      <c r="I1739" s="423"/>
      <c r="J1739" s="423"/>
      <c r="K1739" s="423"/>
      <c r="L1739" s="424"/>
      <c r="M1739" s="423"/>
      <c r="N1739" s="423"/>
      <c r="O1739" s="423"/>
      <c r="P1739" s="423"/>
      <c r="Q1739" s="114">
        <f>+Q1740+Q1773+Q1778+Q1767</f>
        <v>522.89583333333337</v>
      </c>
    </row>
    <row r="1740" spans="1:17" ht="16.5" thickBot="1">
      <c r="A1740" s="444" t="s">
        <v>8</v>
      </c>
      <c r="B1740" s="445"/>
      <c r="C1740" s="445"/>
      <c r="D1740" s="445"/>
      <c r="E1740" s="445"/>
      <c r="F1740" s="446"/>
      <c r="G1740" s="447"/>
      <c r="H1740" s="448"/>
      <c r="I1740" s="448"/>
      <c r="J1740" s="448"/>
      <c r="K1740" s="448"/>
      <c r="L1740" s="449"/>
      <c r="M1740" s="448"/>
      <c r="N1740" s="448"/>
      <c r="O1740" s="448"/>
      <c r="P1740" s="448"/>
      <c r="Q1740" s="115">
        <f>+SUM(Q1741:Q1766)</f>
        <v>278.00000000000006</v>
      </c>
    </row>
    <row r="1741" spans="1:17" ht="16.5">
      <c r="A1741" s="435">
        <v>1</v>
      </c>
      <c r="B1741" s="116" t="s">
        <v>323</v>
      </c>
      <c r="C1741" s="117"/>
      <c r="D1741" s="118" t="str">
        <f>+IF(_xlfn.NUMBERVALUE(O1741)=0,CONCATENATE("Pieza de ",M1741,"inX",N1741,"inX",P1741,"_Pies"),CONCATENATE("Rollizo de ",O1741,"''ØX",P1741,"_Pies"))</f>
        <v>Pieza de 2inX4inX6_Pies</v>
      </c>
      <c r="E1741" s="119" t="s">
        <v>137</v>
      </c>
      <c r="F1741" s="120">
        <v>2</v>
      </c>
      <c r="G1741" s="116"/>
      <c r="H1741" s="121">
        <v>1.5</v>
      </c>
      <c r="I1741" s="121">
        <v>3.5</v>
      </c>
      <c r="J1741" s="121">
        <v>64</v>
      </c>
      <c r="K1741" s="121">
        <f>+L1741*12</f>
        <v>72</v>
      </c>
      <c r="L1741" s="122">
        <f>ROUNDUP(J1741/12,0)</f>
        <v>6</v>
      </c>
      <c r="M1741" s="121">
        <v>2</v>
      </c>
      <c r="N1741" s="121">
        <v>4</v>
      </c>
      <c r="O1741" s="116"/>
      <c r="P1741" s="122">
        <f>+L1741</f>
        <v>6</v>
      </c>
      <c r="Q1741" s="123">
        <f>F1741*M1741*N1741*P1741/12</f>
        <v>8</v>
      </c>
    </row>
    <row r="1742" spans="1:17" ht="16.5">
      <c r="A1742" s="436"/>
      <c r="B1742" s="124" t="s">
        <v>268</v>
      </c>
      <c r="C1742" s="125"/>
      <c r="D1742" s="126" t="str">
        <f>+IF(_xlfn.NUMBERVALUE(O1742)=0,CONCATENATE("Pieza de ",M1742,"inX",N1742,"inX",P1742,"_Pies"),CONCATENATE("Rollizo de ",O1742,"''ØX",P1742,"_Pies"))</f>
        <v>Pieza de 2inX6inX6_Pies</v>
      </c>
      <c r="E1742" s="127" t="s">
        <v>137</v>
      </c>
      <c r="F1742" s="128">
        <v>1</v>
      </c>
      <c r="G1742" s="124"/>
      <c r="H1742" s="129">
        <v>1.5</v>
      </c>
      <c r="I1742" s="129">
        <v>5.5</v>
      </c>
      <c r="J1742" s="129">
        <v>69.61</v>
      </c>
      <c r="K1742" s="129">
        <f>+L1742*12</f>
        <v>72</v>
      </c>
      <c r="L1742" s="130">
        <f>ROUNDUP(J1742/12,0)</f>
        <v>6</v>
      </c>
      <c r="M1742" s="129">
        <v>2</v>
      </c>
      <c r="N1742" s="129">
        <v>6</v>
      </c>
      <c r="O1742" s="124"/>
      <c r="P1742" s="130">
        <f>+L1742</f>
        <v>6</v>
      </c>
      <c r="Q1742" s="131">
        <f>F1742*M1742*N1742*P1742/12</f>
        <v>6</v>
      </c>
    </row>
    <row r="1743" spans="1:17" ht="16.5">
      <c r="A1743" s="436"/>
      <c r="B1743" s="124" t="s">
        <v>656</v>
      </c>
      <c r="C1743" s="125"/>
      <c r="D1743" s="126" t="str">
        <f>+IF(_xlfn.NUMBERVALUE(O1743)=0,CONCATENATE("Pieza de ",M1743,"inX",N1743,"inX",P1743,"_Pies"),CONCATENATE("Rollizo de ",O1743,"''ØX",P1743,"_Pies"))</f>
        <v>Pieza de 2inX4inX8_Pies</v>
      </c>
      <c r="E1743" s="127" t="s">
        <v>137</v>
      </c>
      <c r="F1743" s="128">
        <v>5</v>
      </c>
      <c r="G1743" s="124"/>
      <c r="H1743" s="129">
        <v>1.5</v>
      </c>
      <c r="I1743" s="129">
        <v>3.5</v>
      </c>
      <c r="J1743" s="132">
        <v>91.2</v>
      </c>
      <c r="K1743" s="129">
        <f>+L1743*12</f>
        <v>96</v>
      </c>
      <c r="L1743" s="130">
        <f>ROUNDUP(J1743/12,0)</f>
        <v>8</v>
      </c>
      <c r="M1743" s="129">
        <v>2</v>
      </c>
      <c r="N1743" s="129">
        <v>4</v>
      </c>
      <c r="O1743" s="124"/>
      <c r="P1743" s="130">
        <f>+L1743</f>
        <v>8</v>
      </c>
      <c r="Q1743" s="131">
        <f>F1743*M1743*N1743*P1743/12</f>
        <v>26.666666666666668</v>
      </c>
    </row>
    <row r="1744" spans="1:17" ht="16.5">
      <c r="A1744" s="436"/>
      <c r="B1744" s="124" t="s">
        <v>657</v>
      </c>
      <c r="C1744" s="125"/>
      <c r="D1744" s="126" t="str">
        <f>+IF(_xlfn.NUMBERVALUE(O1744)=0,CONCATENATE("Pieza de ",M1744,"inX",N1744,"inX",P1744,"_Pies"),CONCATENATE("Rollizo de ",O1744,"''ØX",P1744,"_Pies"))</f>
        <v>Pieza de 2inX4inX3_Pies</v>
      </c>
      <c r="E1744" s="127" t="s">
        <v>137</v>
      </c>
      <c r="F1744" s="128">
        <v>8</v>
      </c>
      <c r="G1744" s="124"/>
      <c r="H1744" s="129">
        <v>1.5</v>
      </c>
      <c r="I1744" s="129">
        <v>3.5</v>
      </c>
      <c r="J1744" s="129">
        <v>28.06</v>
      </c>
      <c r="K1744" s="129">
        <f>+L1744*12</f>
        <v>36</v>
      </c>
      <c r="L1744" s="130">
        <f>ROUNDUP(J1744/12,0)</f>
        <v>3</v>
      </c>
      <c r="M1744" s="129">
        <v>2</v>
      </c>
      <c r="N1744" s="129">
        <v>4</v>
      </c>
      <c r="O1744" s="124"/>
      <c r="P1744" s="130">
        <f>+L1744</f>
        <v>3</v>
      </c>
      <c r="Q1744" s="131">
        <f>F1744*M1744*N1744*P1744/12</f>
        <v>16</v>
      </c>
    </row>
    <row r="1745" spans="1:17" ht="16.5">
      <c r="A1745" s="436"/>
      <c r="B1745" s="124" t="s">
        <v>293</v>
      </c>
      <c r="C1745" s="125"/>
      <c r="D1745" s="126" t="str">
        <f t="shared" ref="D1745:D1750" si="427">+IF(_xlfn.NUMBERVALUE(O1745)=0,CONCATENATE("Pieza de ",M1745,"inX",N1745,"inX",P1745,"_Pies"),CONCATENATE("Rollizo de ",O1745,"''ØX",P1745,"_Pies"))</f>
        <v>Pieza de 2inX4inX6_Pies</v>
      </c>
      <c r="E1745" s="127" t="s">
        <v>137</v>
      </c>
      <c r="F1745" s="128">
        <v>1</v>
      </c>
      <c r="G1745" s="124"/>
      <c r="H1745" s="129">
        <v>1.5</v>
      </c>
      <c r="I1745" s="129">
        <v>3.5</v>
      </c>
      <c r="J1745" s="129">
        <v>64.73</v>
      </c>
      <c r="K1745" s="129">
        <f t="shared" ref="K1745:K1750" si="428">+L1745*12</f>
        <v>72</v>
      </c>
      <c r="L1745" s="130">
        <f t="shared" ref="L1745:L1750" si="429">ROUNDUP(J1745/12,0)</f>
        <v>6</v>
      </c>
      <c r="M1745" s="129">
        <v>2</v>
      </c>
      <c r="N1745" s="129">
        <v>4</v>
      </c>
      <c r="O1745" s="124"/>
      <c r="P1745" s="130">
        <f t="shared" ref="P1745:P1750" si="430">+L1745</f>
        <v>6</v>
      </c>
      <c r="Q1745" s="131">
        <f t="shared" ref="Q1745:Q1750" si="431">F1745*M1745*N1745*P1745/12</f>
        <v>4</v>
      </c>
    </row>
    <row r="1746" spans="1:17" ht="16.5">
      <c r="A1746" s="436"/>
      <c r="B1746" s="124" t="s">
        <v>636</v>
      </c>
      <c r="C1746" s="125"/>
      <c r="D1746" s="126" t="str">
        <f t="shared" si="427"/>
        <v>Pieza de 2inX4inX1_Pies</v>
      </c>
      <c r="E1746" s="127" t="s">
        <v>137</v>
      </c>
      <c r="F1746" s="128">
        <v>2</v>
      </c>
      <c r="G1746" s="124"/>
      <c r="H1746" s="129">
        <v>1.5</v>
      </c>
      <c r="I1746" s="129">
        <v>3.5</v>
      </c>
      <c r="J1746" s="129">
        <v>7.36</v>
      </c>
      <c r="K1746" s="129">
        <f t="shared" si="428"/>
        <v>12</v>
      </c>
      <c r="L1746" s="130">
        <f t="shared" si="429"/>
        <v>1</v>
      </c>
      <c r="M1746" s="129">
        <v>2</v>
      </c>
      <c r="N1746" s="129">
        <v>4</v>
      </c>
      <c r="O1746" s="124"/>
      <c r="P1746" s="130">
        <f t="shared" si="430"/>
        <v>1</v>
      </c>
      <c r="Q1746" s="131">
        <f t="shared" si="431"/>
        <v>1.3333333333333333</v>
      </c>
    </row>
    <row r="1747" spans="1:17" ht="17.25" thickBot="1">
      <c r="A1747" s="437"/>
      <c r="B1747" s="133" t="s">
        <v>637</v>
      </c>
      <c r="C1747" s="134"/>
      <c r="D1747" s="135" t="str">
        <f t="shared" si="427"/>
        <v>Pieza de 2inX4inX1_Pies</v>
      </c>
      <c r="E1747" s="136" t="s">
        <v>137</v>
      </c>
      <c r="F1747" s="137">
        <v>1</v>
      </c>
      <c r="G1747" s="133"/>
      <c r="H1747" s="138">
        <v>1.5</v>
      </c>
      <c r="I1747" s="138">
        <v>3.5</v>
      </c>
      <c r="J1747" s="138">
        <v>2.7</v>
      </c>
      <c r="K1747" s="138">
        <f t="shared" si="428"/>
        <v>12</v>
      </c>
      <c r="L1747" s="139">
        <f t="shared" si="429"/>
        <v>1</v>
      </c>
      <c r="M1747" s="138">
        <v>2</v>
      </c>
      <c r="N1747" s="138">
        <v>4</v>
      </c>
      <c r="O1747" s="133"/>
      <c r="P1747" s="139">
        <f t="shared" si="430"/>
        <v>1</v>
      </c>
      <c r="Q1747" s="140">
        <f t="shared" si="431"/>
        <v>0.66666666666666663</v>
      </c>
    </row>
    <row r="1748" spans="1:17" ht="16.5">
      <c r="A1748" s="435">
        <v>3</v>
      </c>
      <c r="B1748" s="116" t="s">
        <v>323</v>
      </c>
      <c r="C1748" s="117"/>
      <c r="D1748" s="118" t="str">
        <f t="shared" si="427"/>
        <v>Pieza de 2inX4inX6_Pies</v>
      </c>
      <c r="E1748" s="119" t="s">
        <v>137</v>
      </c>
      <c r="F1748" s="120">
        <v>2</v>
      </c>
      <c r="G1748" s="116"/>
      <c r="H1748" s="121">
        <v>1.5</v>
      </c>
      <c r="I1748" s="121">
        <v>3.5</v>
      </c>
      <c r="J1748" s="121">
        <v>64</v>
      </c>
      <c r="K1748" s="121">
        <f t="shared" si="428"/>
        <v>72</v>
      </c>
      <c r="L1748" s="122">
        <f t="shared" si="429"/>
        <v>6</v>
      </c>
      <c r="M1748" s="121">
        <v>2</v>
      </c>
      <c r="N1748" s="121">
        <v>4</v>
      </c>
      <c r="O1748" s="116"/>
      <c r="P1748" s="122">
        <f t="shared" si="430"/>
        <v>6</v>
      </c>
      <c r="Q1748" s="123">
        <f t="shared" si="431"/>
        <v>8</v>
      </c>
    </row>
    <row r="1749" spans="1:17" ht="16.5">
      <c r="A1749" s="436"/>
      <c r="B1749" s="124" t="s">
        <v>268</v>
      </c>
      <c r="C1749" s="125"/>
      <c r="D1749" s="126" t="str">
        <f t="shared" si="427"/>
        <v>Pieza de 2inX6inX6_Pies</v>
      </c>
      <c r="E1749" s="127" t="s">
        <v>137</v>
      </c>
      <c r="F1749" s="128">
        <v>1</v>
      </c>
      <c r="G1749" s="124"/>
      <c r="H1749" s="129">
        <v>1.5</v>
      </c>
      <c r="I1749" s="129">
        <v>5.5</v>
      </c>
      <c r="J1749" s="129">
        <v>69.61</v>
      </c>
      <c r="K1749" s="129">
        <f t="shared" si="428"/>
        <v>72</v>
      </c>
      <c r="L1749" s="130">
        <f t="shared" si="429"/>
        <v>6</v>
      </c>
      <c r="M1749" s="129">
        <v>2</v>
      </c>
      <c r="N1749" s="129">
        <v>6</v>
      </c>
      <c r="O1749" s="124"/>
      <c r="P1749" s="130">
        <f t="shared" si="430"/>
        <v>6</v>
      </c>
      <c r="Q1749" s="131">
        <f t="shared" si="431"/>
        <v>6</v>
      </c>
    </row>
    <row r="1750" spans="1:17" ht="16.5">
      <c r="A1750" s="436"/>
      <c r="B1750" s="124" t="s">
        <v>656</v>
      </c>
      <c r="C1750" s="125"/>
      <c r="D1750" s="126" t="str">
        <f t="shared" si="427"/>
        <v>Pieza de 2inX4inX8_Pies</v>
      </c>
      <c r="E1750" s="127" t="s">
        <v>137</v>
      </c>
      <c r="F1750" s="128">
        <v>5</v>
      </c>
      <c r="G1750" s="124"/>
      <c r="H1750" s="129">
        <v>1.5</v>
      </c>
      <c r="I1750" s="129">
        <v>3.5</v>
      </c>
      <c r="J1750" s="132">
        <v>91.2</v>
      </c>
      <c r="K1750" s="129">
        <f t="shared" si="428"/>
        <v>96</v>
      </c>
      <c r="L1750" s="130">
        <f t="shared" si="429"/>
        <v>8</v>
      </c>
      <c r="M1750" s="129">
        <v>2</v>
      </c>
      <c r="N1750" s="129">
        <v>4</v>
      </c>
      <c r="O1750" s="124"/>
      <c r="P1750" s="130">
        <f t="shared" si="430"/>
        <v>8</v>
      </c>
      <c r="Q1750" s="131">
        <f t="shared" si="431"/>
        <v>26.666666666666668</v>
      </c>
    </row>
    <row r="1751" spans="1:17" ht="16.5">
      <c r="A1751" s="436"/>
      <c r="B1751" s="124" t="s">
        <v>657</v>
      </c>
      <c r="C1751" s="125"/>
      <c r="D1751" s="126" t="str">
        <f>+IF(_xlfn.NUMBERVALUE(O1751)=0,CONCATENATE("Pieza de ",M1751,"inX",N1751,"inX",P1751,"_Pies"),CONCATENATE("Rollizo de ",O1751,"''ØX",P1751,"_Pies"))</f>
        <v>Pieza de 2inX4inX3_Pies</v>
      </c>
      <c r="E1751" s="127" t="s">
        <v>137</v>
      </c>
      <c r="F1751" s="128">
        <v>8</v>
      </c>
      <c r="G1751" s="124"/>
      <c r="H1751" s="129">
        <v>1.5</v>
      </c>
      <c r="I1751" s="129">
        <v>3.5</v>
      </c>
      <c r="J1751" s="129">
        <v>28.06</v>
      </c>
      <c r="K1751" s="129">
        <f>+L1751*12</f>
        <v>36</v>
      </c>
      <c r="L1751" s="130">
        <f>ROUNDUP(J1751/12,0)</f>
        <v>3</v>
      </c>
      <c r="M1751" s="129">
        <v>2</v>
      </c>
      <c r="N1751" s="129">
        <v>4</v>
      </c>
      <c r="O1751" s="124"/>
      <c r="P1751" s="130">
        <f>+L1751</f>
        <v>3</v>
      </c>
      <c r="Q1751" s="131">
        <f>F1751*M1751*N1751*P1751/12</f>
        <v>16</v>
      </c>
    </row>
    <row r="1752" spans="1:17" ht="16.5">
      <c r="A1752" s="436"/>
      <c r="B1752" s="124" t="s">
        <v>293</v>
      </c>
      <c r="C1752" s="125"/>
      <c r="D1752" s="126" t="str">
        <f t="shared" ref="D1752:D1766" si="432">+IF(_xlfn.NUMBERVALUE(O1752)=0,CONCATENATE("Pieza de ",M1752,"inX",N1752,"inX",P1752,"_Pies"),CONCATENATE("Rollizo de ",O1752,"''ØX",P1752,"_Pies"))</f>
        <v>Pieza de 2inX4inX6_Pies</v>
      </c>
      <c r="E1752" s="127" t="s">
        <v>137</v>
      </c>
      <c r="F1752" s="128">
        <v>1</v>
      </c>
      <c r="G1752" s="124"/>
      <c r="H1752" s="129">
        <v>1.5</v>
      </c>
      <c r="I1752" s="129">
        <v>3.5</v>
      </c>
      <c r="J1752" s="129">
        <v>64.73</v>
      </c>
      <c r="K1752" s="129">
        <f t="shared" ref="K1752:K1766" si="433">+L1752*12</f>
        <v>72</v>
      </c>
      <c r="L1752" s="130">
        <f t="shared" ref="L1752:L1766" si="434">ROUNDUP(J1752/12,0)</f>
        <v>6</v>
      </c>
      <c r="M1752" s="129">
        <v>2</v>
      </c>
      <c r="N1752" s="129">
        <v>4</v>
      </c>
      <c r="O1752" s="124"/>
      <c r="P1752" s="130">
        <f t="shared" ref="P1752:P1766" si="435">+L1752</f>
        <v>6</v>
      </c>
      <c r="Q1752" s="131">
        <f t="shared" ref="Q1752:Q1766" si="436">F1752*M1752*N1752*P1752/12</f>
        <v>4</v>
      </c>
    </row>
    <row r="1753" spans="1:17" ht="16.5">
      <c r="A1753" s="436"/>
      <c r="B1753" s="124" t="s">
        <v>636</v>
      </c>
      <c r="C1753" s="125"/>
      <c r="D1753" s="126" t="str">
        <f t="shared" si="432"/>
        <v>Pieza de 2inX4inX1_Pies</v>
      </c>
      <c r="E1753" s="127" t="s">
        <v>137</v>
      </c>
      <c r="F1753" s="128">
        <v>2</v>
      </c>
      <c r="G1753" s="124"/>
      <c r="H1753" s="129">
        <v>1.5</v>
      </c>
      <c r="I1753" s="129">
        <v>3.5</v>
      </c>
      <c r="J1753" s="129">
        <v>7.36</v>
      </c>
      <c r="K1753" s="129">
        <f t="shared" si="433"/>
        <v>12</v>
      </c>
      <c r="L1753" s="130">
        <f t="shared" si="434"/>
        <v>1</v>
      </c>
      <c r="M1753" s="129">
        <v>2</v>
      </c>
      <c r="N1753" s="129">
        <v>4</v>
      </c>
      <c r="O1753" s="124"/>
      <c r="P1753" s="130">
        <f t="shared" si="435"/>
        <v>1</v>
      </c>
      <c r="Q1753" s="131">
        <f t="shared" si="436"/>
        <v>1.3333333333333333</v>
      </c>
    </row>
    <row r="1754" spans="1:17" ht="17.25" thickBot="1">
      <c r="A1754" s="437"/>
      <c r="B1754" s="133" t="s">
        <v>637</v>
      </c>
      <c r="C1754" s="134"/>
      <c r="D1754" s="135" t="str">
        <f t="shared" si="432"/>
        <v>Pieza de 2inX4inX1_Pies</v>
      </c>
      <c r="E1754" s="136" t="s">
        <v>137</v>
      </c>
      <c r="F1754" s="137">
        <v>1</v>
      </c>
      <c r="G1754" s="133"/>
      <c r="H1754" s="138">
        <v>1.5</v>
      </c>
      <c r="I1754" s="138">
        <v>3.5</v>
      </c>
      <c r="J1754" s="138">
        <v>2.7</v>
      </c>
      <c r="K1754" s="138">
        <f t="shared" si="433"/>
        <v>12</v>
      </c>
      <c r="L1754" s="139">
        <f t="shared" si="434"/>
        <v>1</v>
      </c>
      <c r="M1754" s="138">
        <v>2</v>
      </c>
      <c r="N1754" s="138">
        <v>4</v>
      </c>
      <c r="O1754" s="133"/>
      <c r="P1754" s="139">
        <f t="shared" si="435"/>
        <v>1</v>
      </c>
      <c r="Q1754" s="140">
        <f t="shared" si="436"/>
        <v>0.66666666666666663</v>
      </c>
    </row>
    <row r="1755" spans="1:17" ht="16.5">
      <c r="A1755" s="435">
        <v>2</v>
      </c>
      <c r="B1755" s="116" t="s">
        <v>323</v>
      </c>
      <c r="C1755" s="117"/>
      <c r="D1755" s="118" t="str">
        <f t="shared" si="432"/>
        <v>Pieza de 2inX4inX5_Pies</v>
      </c>
      <c r="E1755" s="119" t="s">
        <v>137</v>
      </c>
      <c r="F1755" s="120">
        <v>3</v>
      </c>
      <c r="G1755" s="116"/>
      <c r="H1755" s="121">
        <v>1.5</v>
      </c>
      <c r="I1755" s="121">
        <v>3.5</v>
      </c>
      <c r="J1755" s="121">
        <v>57.35</v>
      </c>
      <c r="K1755" s="121">
        <f t="shared" si="433"/>
        <v>60</v>
      </c>
      <c r="L1755" s="122">
        <f t="shared" si="434"/>
        <v>5</v>
      </c>
      <c r="M1755" s="121">
        <v>2</v>
      </c>
      <c r="N1755" s="121">
        <v>4</v>
      </c>
      <c r="O1755" s="116"/>
      <c r="P1755" s="122">
        <f t="shared" si="435"/>
        <v>5</v>
      </c>
      <c r="Q1755" s="123">
        <f t="shared" si="436"/>
        <v>10</v>
      </c>
    </row>
    <row r="1756" spans="1:17" ht="16.5">
      <c r="A1756" s="436"/>
      <c r="B1756" s="124" t="s">
        <v>656</v>
      </c>
      <c r="C1756" s="125"/>
      <c r="D1756" s="126" t="str">
        <f t="shared" si="432"/>
        <v>Pieza de 2inX6inX8_Pies</v>
      </c>
      <c r="E1756" s="127" t="s">
        <v>137</v>
      </c>
      <c r="F1756" s="128">
        <v>2</v>
      </c>
      <c r="G1756" s="124"/>
      <c r="H1756" s="129">
        <v>1.5</v>
      </c>
      <c r="I1756" s="129">
        <v>5.5</v>
      </c>
      <c r="J1756" s="129">
        <v>91.28</v>
      </c>
      <c r="K1756" s="129">
        <f t="shared" si="433"/>
        <v>96</v>
      </c>
      <c r="L1756" s="130">
        <f t="shared" si="434"/>
        <v>8</v>
      </c>
      <c r="M1756" s="129">
        <v>2</v>
      </c>
      <c r="N1756" s="129">
        <v>6</v>
      </c>
      <c r="O1756" s="124"/>
      <c r="P1756" s="130">
        <f t="shared" si="435"/>
        <v>8</v>
      </c>
      <c r="Q1756" s="131">
        <f t="shared" si="436"/>
        <v>16</v>
      </c>
    </row>
    <row r="1757" spans="1:17" ht="17.25" thickBot="1">
      <c r="A1757" s="437"/>
      <c r="B1757" s="133" t="s">
        <v>657</v>
      </c>
      <c r="C1757" s="134"/>
      <c r="D1757" s="135" t="str">
        <f t="shared" si="432"/>
        <v>Pieza de 2inX4inX3_Pies</v>
      </c>
      <c r="E1757" s="136" t="s">
        <v>137</v>
      </c>
      <c r="F1757" s="137">
        <v>8</v>
      </c>
      <c r="G1757" s="133"/>
      <c r="H1757" s="138">
        <v>1.5</v>
      </c>
      <c r="I1757" s="138">
        <v>3.5</v>
      </c>
      <c r="J1757" s="205">
        <v>27.71</v>
      </c>
      <c r="K1757" s="138">
        <f t="shared" si="433"/>
        <v>36</v>
      </c>
      <c r="L1757" s="139">
        <f t="shared" si="434"/>
        <v>3</v>
      </c>
      <c r="M1757" s="138">
        <v>2</v>
      </c>
      <c r="N1757" s="138">
        <v>4</v>
      </c>
      <c r="O1757" s="133"/>
      <c r="P1757" s="139">
        <f t="shared" si="435"/>
        <v>3</v>
      </c>
      <c r="Q1757" s="140">
        <f t="shared" si="436"/>
        <v>16</v>
      </c>
    </row>
    <row r="1758" spans="1:17" ht="16.5">
      <c r="A1758" s="435" t="s">
        <v>33</v>
      </c>
      <c r="B1758" s="116" t="s">
        <v>323</v>
      </c>
      <c r="C1758" s="143"/>
      <c r="D1758" s="144" t="str">
        <f t="shared" si="432"/>
        <v>Pieza de 2inX4inX8_Pies</v>
      </c>
      <c r="E1758" s="145" t="s">
        <v>137</v>
      </c>
      <c r="F1758" s="146">
        <v>2</v>
      </c>
      <c r="G1758" s="142"/>
      <c r="H1758" s="147">
        <v>1.5</v>
      </c>
      <c r="I1758" s="147">
        <v>3.5</v>
      </c>
      <c r="J1758" s="147">
        <v>88.92</v>
      </c>
      <c r="K1758" s="147">
        <f t="shared" si="433"/>
        <v>96</v>
      </c>
      <c r="L1758" s="148">
        <f t="shared" si="434"/>
        <v>8</v>
      </c>
      <c r="M1758" s="147">
        <v>2</v>
      </c>
      <c r="N1758" s="147">
        <v>4</v>
      </c>
      <c r="O1758" s="142"/>
      <c r="P1758" s="148">
        <f t="shared" si="435"/>
        <v>8</v>
      </c>
      <c r="Q1758" s="150">
        <f t="shared" si="436"/>
        <v>10.666666666666666</v>
      </c>
    </row>
    <row r="1759" spans="1:17" ht="16.5">
      <c r="A1759" s="436"/>
      <c r="B1759" s="124" t="s">
        <v>268</v>
      </c>
      <c r="C1759" s="125"/>
      <c r="D1759" s="126" t="str">
        <f t="shared" si="432"/>
        <v>Pieza de 2inX6inX9_Pies</v>
      </c>
      <c r="E1759" s="127" t="s">
        <v>137</v>
      </c>
      <c r="F1759" s="128">
        <v>1</v>
      </c>
      <c r="G1759" s="124"/>
      <c r="H1759" s="129">
        <v>1.5</v>
      </c>
      <c r="I1759" s="129">
        <v>5.5</v>
      </c>
      <c r="J1759" s="129">
        <v>99.19</v>
      </c>
      <c r="K1759" s="129">
        <f t="shared" si="433"/>
        <v>108</v>
      </c>
      <c r="L1759" s="130">
        <f t="shared" si="434"/>
        <v>9</v>
      </c>
      <c r="M1759" s="129">
        <v>2</v>
      </c>
      <c r="N1759" s="129">
        <v>6</v>
      </c>
      <c r="O1759" s="124"/>
      <c r="P1759" s="130">
        <f t="shared" si="435"/>
        <v>9</v>
      </c>
      <c r="Q1759" s="131">
        <f t="shared" si="436"/>
        <v>9</v>
      </c>
    </row>
    <row r="1760" spans="1:17" ht="16.5">
      <c r="A1760" s="436"/>
      <c r="B1760" s="124" t="s">
        <v>598</v>
      </c>
      <c r="C1760" s="125"/>
      <c r="D1760" s="126" t="str">
        <f t="shared" si="432"/>
        <v>Pieza de 2inX4inX8_Pies</v>
      </c>
      <c r="E1760" s="127" t="s">
        <v>137</v>
      </c>
      <c r="F1760" s="128">
        <v>4</v>
      </c>
      <c r="G1760" s="124"/>
      <c r="H1760" s="129">
        <v>1.5</v>
      </c>
      <c r="I1760" s="129">
        <v>3.5</v>
      </c>
      <c r="J1760" s="129">
        <v>91.28</v>
      </c>
      <c r="K1760" s="129">
        <f t="shared" si="433"/>
        <v>96</v>
      </c>
      <c r="L1760" s="130">
        <f t="shared" si="434"/>
        <v>8</v>
      </c>
      <c r="M1760" s="129">
        <v>2</v>
      </c>
      <c r="N1760" s="129">
        <v>4</v>
      </c>
      <c r="O1760" s="124"/>
      <c r="P1760" s="130">
        <f t="shared" si="435"/>
        <v>8</v>
      </c>
      <c r="Q1760" s="131">
        <f t="shared" si="436"/>
        <v>21.333333333333332</v>
      </c>
    </row>
    <row r="1761" spans="1:17" ht="17.25" thickBot="1">
      <c r="A1761" s="437"/>
      <c r="B1761" s="133" t="s">
        <v>657</v>
      </c>
      <c r="C1761" s="134"/>
      <c r="D1761" s="135" t="str">
        <f t="shared" si="432"/>
        <v>Pieza de 2inX4inX3_Pies</v>
      </c>
      <c r="E1761" s="136" t="s">
        <v>137</v>
      </c>
      <c r="F1761" s="137">
        <v>12</v>
      </c>
      <c r="G1761" s="133"/>
      <c r="H1761" s="138">
        <v>1.5</v>
      </c>
      <c r="I1761" s="138">
        <v>3.5</v>
      </c>
      <c r="J1761" s="138">
        <v>30.43</v>
      </c>
      <c r="K1761" s="138">
        <f t="shared" si="433"/>
        <v>36</v>
      </c>
      <c r="L1761" s="139">
        <f t="shared" si="434"/>
        <v>3</v>
      </c>
      <c r="M1761" s="138">
        <v>2</v>
      </c>
      <c r="N1761" s="138">
        <v>4</v>
      </c>
      <c r="O1761" s="133"/>
      <c r="P1761" s="139">
        <f t="shared" si="435"/>
        <v>3</v>
      </c>
      <c r="Q1761" s="140">
        <f t="shared" si="436"/>
        <v>24</v>
      </c>
    </row>
    <row r="1762" spans="1:17" ht="16.5">
      <c r="A1762" s="435" t="s">
        <v>34</v>
      </c>
      <c r="B1762" s="116" t="s">
        <v>267</v>
      </c>
      <c r="C1762" s="143"/>
      <c r="D1762" s="144" t="str">
        <f t="shared" si="432"/>
        <v>Pieza de 2inX4inX3_Pies</v>
      </c>
      <c r="E1762" s="145" t="s">
        <v>137</v>
      </c>
      <c r="F1762" s="146">
        <v>1</v>
      </c>
      <c r="G1762" s="142"/>
      <c r="H1762" s="147">
        <v>1.5</v>
      </c>
      <c r="I1762" s="147">
        <v>3.5</v>
      </c>
      <c r="J1762" s="147">
        <v>33.57</v>
      </c>
      <c r="K1762" s="147">
        <f t="shared" si="433"/>
        <v>36</v>
      </c>
      <c r="L1762" s="148">
        <f t="shared" si="434"/>
        <v>3</v>
      </c>
      <c r="M1762" s="147">
        <v>2</v>
      </c>
      <c r="N1762" s="147">
        <v>4</v>
      </c>
      <c r="O1762" s="142"/>
      <c r="P1762" s="148">
        <f t="shared" si="435"/>
        <v>3</v>
      </c>
      <c r="Q1762" s="150">
        <f t="shared" si="436"/>
        <v>2</v>
      </c>
    </row>
    <row r="1763" spans="1:17" ht="16.5">
      <c r="A1763" s="436"/>
      <c r="B1763" s="142" t="s">
        <v>268</v>
      </c>
      <c r="C1763" s="143"/>
      <c r="D1763" s="126" t="str">
        <f t="shared" si="432"/>
        <v>Pieza de 2inX4inX8_Pies</v>
      </c>
      <c r="E1763" s="127" t="s">
        <v>137</v>
      </c>
      <c r="F1763" s="146">
        <v>3</v>
      </c>
      <c r="G1763" s="142"/>
      <c r="H1763" s="129">
        <v>1.5</v>
      </c>
      <c r="I1763" s="147">
        <v>3.5</v>
      </c>
      <c r="J1763" s="147">
        <v>89</v>
      </c>
      <c r="K1763" s="129">
        <f t="shared" si="433"/>
        <v>96</v>
      </c>
      <c r="L1763" s="130">
        <f t="shared" si="434"/>
        <v>8</v>
      </c>
      <c r="M1763" s="129">
        <v>2</v>
      </c>
      <c r="N1763" s="147">
        <v>4</v>
      </c>
      <c r="O1763" s="142"/>
      <c r="P1763" s="130">
        <f t="shared" si="435"/>
        <v>8</v>
      </c>
      <c r="Q1763" s="131">
        <f t="shared" si="436"/>
        <v>16</v>
      </c>
    </row>
    <row r="1764" spans="1:17" ht="16.5">
      <c r="A1764" s="436"/>
      <c r="B1764" s="124" t="s">
        <v>268</v>
      </c>
      <c r="C1764" s="125"/>
      <c r="D1764" s="126" t="str">
        <f t="shared" si="432"/>
        <v>Pieza de 2inX6inX9_Pies</v>
      </c>
      <c r="E1764" s="127" t="s">
        <v>137</v>
      </c>
      <c r="F1764" s="128">
        <v>1</v>
      </c>
      <c r="G1764" s="124"/>
      <c r="H1764" s="129">
        <v>1.5</v>
      </c>
      <c r="I1764" s="129">
        <v>5.5</v>
      </c>
      <c r="J1764" s="129">
        <v>99.19</v>
      </c>
      <c r="K1764" s="129">
        <f t="shared" si="433"/>
        <v>108</v>
      </c>
      <c r="L1764" s="130">
        <f t="shared" si="434"/>
        <v>9</v>
      </c>
      <c r="M1764" s="129">
        <v>2</v>
      </c>
      <c r="N1764" s="129">
        <v>6</v>
      </c>
      <c r="O1764" s="124"/>
      <c r="P1764" s="130">
        <f t="shared" si="435"/>
        <v>9</v>
      </c>
      <c r="Q1764" s="131">
        <f t="shared" si="436"/>
        <v>9</v>
      </c>
    </row>
    <row r="1765" spans="1:17" ht="16.5">
      <c r="A1765" s="436"/>
      <c r="B1765" s="124" t="s">
        <v>598</v>
      </c>
      <c r="C1765" s="125"/>
      <c r="D1765" s="126" t="str">
        <f t="shared" si="432"/>
        <v>Pieza de 2inX4inX8_Pies</v>
      </c>
      <c r="E1765" s="127" t="s">
        <v>137</v>
      </c>
      <c r="F1765" s="128">
        <v>2</v>
      </c>
      <c r="G1765" s="124"/>
      <c r="H1765" s="129">
        <v>1.5</v>
      </c>
      <c r="I1765" s="129">
        <v>3.5</v>
      </c>
      <c r="J1765" s="129">
        <v>91.28</v>
      </c>
      <c r="K1765" s="129">
        <f t="shared" si="433"/>
        <v>96</v>
      </c>
      <c r="L1765" s="130">
        <f t="shared" si="434"/>
        <v>8</v>
      </c>
      <c r="M1765" s="129">
        <v>2</v>
      </c>
      <c r="N1765" s="129">
        <v>4</v>
      </c>
      <c r="O1765" s="124"/>
      <c r="P1765" s="130">
        <f t="shared" si="435"/>
        <v>8</v>
      </c>
      <c r="Q1765" s="131">
        <f t="shared" si="436"/>
        <v>10.666666666666666</v>
      </c>
    </row>
    <row r="1766" spans="1:17" ht="17.25" thickBot="1">
      <c r="A1766" s="437"/>
      <c r="B1766" s="133" t="s">
        <v>657</v>
      </c>
      <c r="C1766" s="134"/>
      <c r="D1766" s="135" t="str">
        <f t="shared" si="432"/>
        <v>Pieza de 2inX4inX3_Pies</v>
      </c>
      <c r="E1766" s="136" t="s">
        <v>137</v>
      </c>
      <c r="F1766" s="137">
        <v>4</v>
      </c>
      <c r="G1766" s="133"/>
      <c r="H1766" s="138">
        <v>1.5</v>
      </c>
      <c r="I1766" s="138">
        <v>3.5</v>
      </c>
      <c r="J1766" s="138">
        <v>30.44</v>
      </c>
      <c r="K1766" s="138">
        <f t="shared" si="433"/>
        <v>36</v>
      </c>
      <c r="L1766" s="139">
        <f t="shared" si="434"/>
        <v>3</v>
      </c>
      <c r="M1766" s="138">
        <v>2</v>
      </c>
      <c r="N1766" s="138">
        <v>4</v>
      </c>
      <c r="O1766" s="133"/>
      <c r="P1766" s="139">
        <f t="shared" si="435"/>
        <v>3</v>
      </c>
      <c r="Q1766" s="140">
        <f t="shared" si="436"/>
        <v>8</v>
      </c>
    </row>
    <row r="1767" spans="1:17" ht="16.5" thickBot="1">
      <c r="A1767" s="438" t="s">
        <v>664</v>
      </c>
      <c r="B1767" s="439"/>
      <c r="C1767" s="439"/>
      <c r="D1767" s="439"/>
      <c r="E1767" s="439"/>
      <c r="F1767" s="440"/>
      <c r="G1767" s="441"/>
      <c r="H1767" s="442"/>
      <c r="I1767" s="442"/>
      <c r="J1767" s="442"/>
      <c r="K1767" s="442"/>
      <c r="L1767" s="443"/>
      <c r="M1767" s="442"/>
      <c r="N1767" s="442"/>
      <c r="O1767" s="442"/>
      <c r="P1767" s="442"/>
      <c r="Q1767" s="141">
        <f>+SUM(Q1768:Q1772)</f>
        <v>45.333333333333329</v>
      </c>
    </row>
    <row r="1768" spans="1:17" ht="17.25" thickBot="1">
      <c r="A1768" s="174">
        <v>1</v>
      </c>
      <c r="B1768" s="175" t="s">
        <v>665</v>
      </c>
      <c r="C1768" s="176"/>
      <c r="D1768" s="177" t="str">
        <f t="shared" ref="D1768:D1769" si="437">+IF(_xlfn.NUMBERVALUE(O1768)=0,CONCATENATE("Pieza de ",M1768,"inX",N1768,"inX",P1768,"_Pies"),CONCATENATE("Rollizo de ",O1768,"''ØX",P1768,"_Pies"))</f>
        <v>Pieza de 1inX4inX8_Pies</v>
      </c>
      <c r="E1768" s="178" t="s">
        <v>309</v>
      </c>
      <c r="F1768" s="179">
        <v>3</v>
      </c>
      <c r="G1768" s="175"/>
      <c r="H1768" s="180">
        <v>0.75</v>
      </c>
      <c r="I1768" s="180">
        <v>3.5</v>
      </c>
      <c r="J1768" s="180">
        <v>94.5</v>
      </c>
      <c r="K1768" s="180">
        <f t="shared" ref="K1768:K1769" si="438">+L1768*12</f>
        <v>96</v>
      </c>
      <c r="L1768" s="181">
        <f t="shared" ref="L1768:L1769" si="439">ROUNDUP(J1768/12,0)</f>
        <v>8</v>
      </c>
      <c r="M1768" s="180">
        <v>1</v>
      </c>
      <c r="N1768" s="180">
        <v>4</v>
      </c>
      <c r="O1768" s="175"/>
      <c r="P1768" s="181">
        <f t="shared" ref="P1768:P1769" si="440">+L1768</f>
        <v>8</v>
      </c>
      <c r="Q1768" s="182">
        <f t="shared" ref="Q1768:Q1769" si="441">F1768*M1768*N1768*P1768/12</f>
        <v>8</v>
      </c>
    </row>
    <row r="1769" spans="1:17" ht="17.25" thickBot="1">
      <c r="A1769" s="206">
        <v>2</v>
      </c>
      <c r="B1769" s="197" t="s">
        <v>665</v>
      </c>
      <c r="C1769" s="198"/>
      <c r="D1769" s="199" t="str">
        <f t="shared" si="437"/>
        <v>Pieza de 1inX4inX8_Pies</v>
      </c>
      <c r="E1769" s="200" t="s">
        <v>309</v>
      </c>
      <c r="F1769" s="201">
        <v>1</v>
      </c>
      <c r="G1769" s="197"/>
      <c r="H1769" s="202">
        <v>0.75</v>
      </c>
      <c r="I1769" s="202">
        <v>3.5</v>
      </c>
      <c r="J1769" s="202">
        <v>94.5</v>
      </c>
      <c r="K1769" s="202">
        <f t="shared" si="438"/>
        <v>96</v>
      </c>
      <c r="L1769" s="203">
        <f t="shared" si="439"/>
        <v>8</v>
      </c>
      <c r="M1769" s="202">
        <v>1</v>
      </c>
      <c r="N1769" s="202">
        <v>4</v>
      </c>
      <c r="O1769" s="197"/>
      <c r="P1769" s="203">
        <f t="shared" si="440"/>
        <v>8</v>
      </c>
      <c r="Q1769" s="204">
        <f t="shared" si="441"/>
        <v>2.6666666666666665</v>
      </c>
    </row>
    <row r="1770" spans="1:17" ht="17.25" thickBot="1">
      <c r="A1770" s="216">
        <v>3</v>
      </c>
      <c r="B1770" s="208" t="s">
        <v>666</v>
      </c>
      <c r="C1770" s="209"/>
      <c r="D1770" s="210" t="str">
        <f>+IF(_xlfn.NUMBERVALUE(O1770)=0,CONCATENATE("Pieza de ",M1770,"inX",N1770,"inX",P1770,"_Pies"),CONCATENATE("Rollizo de ",O1770,"''ØX",P1770,"_Pies"))</f>
        <v>Pieza de 1inX4inX8_Pies</v>
      </c>
      <c r="E1770" s="211" t="s">
        <v>309</v>
      </c>
      <c r="F1770" s="212">
        <v>3</v>
      </c>
      <c r="G1770" s="208"/>
      <c r="H1770" s="213">
        <v>0.75</v>
      </c>
      <c r="I1770" s="213">
        <v>3.5</v>
      </c>
      <c r="J1770" s="213">
        <v>94.5</v>
      </c>
      <c r="K1770" s="213">
        <f>+L1770*12</f>
        <v>96</v>
      </c>
      <c r="L1770" s="214">
        <f>ROUNDUP(J1770/12,0)</f>
        <v>8</v>
      </c>
      <c r="M1770" s="213">
        <v>1</v>
      </c>
      <c r="N1770" s="213">
        <v>4</v>
      </c>
      <c r="O1770" s="208"/>
      <c r="P1770" s="214">
        <f>+L1770</f>
        <v>8</v>
      </c>
      <c r="Q1770" s="215">
        <f>F1770*M1770*N1770*P1770/12</f>
        <v>8</v>
      </c>
    </row>
    <row r="1771" spans="1:17" ht="17.25" thickBot="1">
      <c r="A1771" s="206" t="s">
        <v>33</v>
      </c>
      <c r="B1771" s="197" t="s">
        <v>665</v>
      </c>
      <c r="C1771" s="198"/>
      <c r="D1771" s="199" t="str">
        <f t="shared" ref="D1771:D1772" si="442">+IF(_xlfn.NUMBERVALUE(O1771)=0,CONCATENATE("Pieza de ",M1771,"inX",N1771,"inX",P1771,"_Pies"),CONCATENATE("Rollizo de ",O1771,"''ØX",P1771,"_Pies"))</f>
        <v>Pieza de 1inX4inX8_Pies</v>
      </c>
      <c r="E1771" s="200" t="s">
        <v>309</v>
      </c>
      <c r="F1771" s="201">
        <v>4</v>
      </c>
      <c r="G1771" s="197"/>
      <c r="H1771" s="202">
        <v>0.75</v>
      </c>
      <c r="I1771" s="202">
        <v>3.5</v>
      </c>
      <c r="J1771" s="202">
        <v>94.5</v>
      </c>
      <c r="K1771" s="202">
        <f t="shared" ref="K1771:K1772" si="443">+L1771*12</f>
        <v>96</v>
      </c>
      <c r="L1771" s="203">
        <f t="shared" ref="L1771:L1772" si="444">ROUNDUP(J1771/12,0)</f>
        <v>8</v>
      </c>
      <c r="M1771" s="202">
        <v>1</v>
      </c>
      <c r="N1771" s="202">
        <v>4</v>
      </c>
      <c r="O1771" s="197"/>
      <c r="P1771" s="203">
        <f t="shared" ref="P1771:P1772" si="445">+L1771</f>
        <v>8</v>
      </c>
      <c r="Q1771" s="204">
        <f t="shared" ref="Q1771:Q1772" si="446">F1771*M1771*N1771*P1771/12</f>
        <v>10.666666666666666</v>
      </c>
    </row>
    <row r="1772" spans="1:17" ht="17.25" thickBot="1">
      <c r="A1772" s="207" t="s">
        <v>34</v>
      </c>
      <c r="B1772" s="208" t="s">
        <v>665</v>
      </c>
      <c r="C1772" s="209"/>
      <c r="D1772" s="210" t="str">
        <f t="shared" si="442"/>
        <v>Pieza de 1inX4inX8_Pies</v>
      </c>
      <c r="E1772" s="211" t="s">
        <v>309</v>
      </c>
      <c r="F1772" s="212">
        <v>6</v>
      </c>
      <c r="G1772" s="208"/>
      <c r="H1772" s="213">
        <v>0.75</v>
      </c>
      <c r="I1772" s="213">
        <v>3.5</v>
      </c>
      <c r="J1772" s="213">
        <v>94.5</v>
      </c>
      <c r="K1772" s="213">
        <f t="shared" si="443"/>
        <v>96</v>
      </c>
      <c r="L1772" s="214">
        <f t="shared" si="444"/>
        <v>8</v>
      </c>
      <c r="M1772" s="213">
        <v>1</v>
      </c>
      <c r="N1772" s="213">
        <v>4</v>
      </c>
      <c r="O1772" s="208"/>
      <c r="P1772" s="214">
        <f t="shared" si="445"/>
        <v>8</v>
      </c>
      <c r="Q1772" s="215">
        <f t="shared" si="446"/>
        <v>16</v>
      </c>
    </row>
    <row r="1773" spans="1:17" ht="16.5" thickBot="1">
      <c r="A1773" s="438" t="s">
        <v>142</v>
      </c>
      <c r="B1773" s="439"/>
      <c r="C1773" s="439"/>
      <c r="D1773" s="439"/>
      <c r="E1773" s="439"/>
      <c r="F1773" s="440"/>
      <c r="G1773" s="441"/>
      <c r="H1773" s="442"/>
      <c r="I1773" s="442"/>
      <c r="J1773" s="442"/>
      <c r="K1773" s="442"/>
      <c r="L1773" s="443"/>
      <c r="M1773" s="441"/>
      <c r="N1773" s="442"/>
      <c r="O1773" s="442"/>
      <c r="P1773" s="443"/>
      <c r="Q1773" s="141">
        <f>+SUM(Q1774:Q1777)</f>
        <v>132.5625</v>
      </c>
    </row>
    <row r="1774" spans="1:17" ht="16.5">
      <c r="A1774" s="453"/>
      <c r="B1774" s="116" t="s">
        <v>373</v>
      </c>
      <c r="C1774" s="117"/>
      <c r="D1774" s="118" t="str">
        <f>+IF(_xlfn.NUMBERVALUE(O1774)=0,CONCATENATE("Pieza de ",M1774,"inX",N1774,"inX",P1774,"_Pies"),CONCATENATE("Rollizo de ",O1774,"''ØX",P1774,"_Pies"))</f>
        <v>Pieza de 2inX4inX6_Pies</v>
      </c>
      <c r="E1774" s="119" t="s">
        <v>137</v>
      </c>
      <c r="F1774" s="120">
        <v>4</v>
      </c>
      <c r="G1774" s="116"/>
      <c r="H1774" s="121">
        <v>1.5</v>
      </c>
      <c r="I1774" s="121">
        <v>3.5</v>
      </c>
      <c r="J1774" s="121">
        <v>61.22</v>
      </c>
      <c r="K1774" s="121">
        <f>+L1774*12</f>
        <v>72</v>
      </c>
      <c r="L1774" s="122">
        <f>ROUNDUP(J1774/12,0)</f>
        <v>6</v>
      </c>
      <c r="M1774" s="121">
        <v>2</v>
      </c>
      <c r="N1774" s="121">
        <v>4</v>
      </c>
      <c r="O1774" s="116"/>
      <c r="P1774" s="122">
        <f>+L1774</f>
        <v>6</v>
      </c>
      <c r="Q1774" s="123">
        <f>F1774*M1774*N1774*P1774/12</f>
        <v>16</v>
      </c>
    </row>
    <row r="1775" spans="1:17" ht="16.5">
      <c r="A1775" s="455"/>
      <c r="B1775" s="142" t="s">
        <v>307</v>
      </c>
      <c r="C1775" s="143"/>
      <c r="D1775" s="144" t="str">
        <f>+IF(_xlfn.NUMBERVALUE(O1775)=0,CONCATENATE("Pieza de ",M1775,"inX",N1775,"inX",P1775,"_Pies"),CONCATENATE("Rollizo de ",O1775,"''ØX",P1775,"_Pies"))</f>
        <v>Pieza de 2inX6inX10_Pies</v>
      </c>
      <c r="E1775" s="145" t="s">
        <v>137</v>
      </c>
      <c r="F1775" s="146">
        <v>9</v>
      </c>
      <c r="G1775" s="142"/>
      <c r="H1775" s="147">
        <v>1.5</v>
      </c>
      <c r="I1775" s="147">
        <v>5.5</v>
      </c>
      <c r="J1775" s="147">
        <v>117.67</v>
      </c>
      <c r="K1775" s="147">
        <f>+L1775*12</f>
        <v>120</v>
      </c>
      <c r="L1775" s="148">
        <f>ROUNDUP(J1775/12,0)</f>
        <v>10</v>
      </c>
      <c r="M1775" s="147">
        <v>2</v>
      </c>
      <c r="N1775" s="147">
        <v>6</v>
      </c>
      <c r="O1775" s="142"/>
      <c r="P1775" s="148">
        <f>+L1775</f>
        <v>10</v>
      </c>
      <c r="Q1775" s="150">
        <f>F1775*M1775*N1775*P1775/12</f>
        <v>90</v>
      </c>
    </row>
    <row r="1776" spans="1:17" ht="16.5">
      <c r="A1776" s="455"/>
      <c r="B1776" s="142" t="s">
        <v>374</v>
      </c>
      <c r="C1776" s="143"/>
      <c r="D1776" s="144" t="str">
        <f>+IF(_xlfn.NUMBERVALUE(O1776)=0,CONCATENATE("Pieza de ",M1776,"inX",N1776,"inX",P1776,"_Pies"),CONCATENATE("Rollizo de ",O1776,"''ØX",P1776,"_Pies"))</f>
        <v>Pieza de 1,5inX2,5inX7_Pies</v>
      </c>
      <c r="E1776" s="145" t="s">
        <v>137</v>
      </c>
      <c r="F1776" s="146">
        <v>5</v>
      </c>
      <c r="G1776" s="142"/>
      <c r="H1776" s="147">
        <v>1</v>
      </c>
      <c r="I1776" s="147">
        <v>2</v>
      </c>
      <c r="J1776" s="147">
        <v>83</v>
      </c>
      <c r="K1776" s="147">
        <f>+L1776*12</f>
        <v>84</v>
      </c>
      <c r="L1776" s="148">
        <f>ROUNDUP(J1776/12,0)</f>
        <v>7</v>
      </c>
      <c r="M1776" s="147">
        <v>1.5</v>
      </c>
      <c r="N1776" s="147">
        <v>2.5</v>
      </c>
      <c r="O1776" s="142"/>
      <c r="P1776" s="148">
        <f>+L1776</f>
        <v>7</v>
      </c>
      <c r="Q1776" s="150">
        <f>F1776*M1776*N1776*P1776/12</f>
        <v>10.9375</v>
      </c>
    </row>
    <row r="1777" spans="1:17" ht="17.25" thickBot="1">
      <c r="A1777" s="454"/>
      <c r="B1777" s="166" t="s">
        <v>375</v>
      </c>
      <c r="C1777" s="167"/>
      <c r="D1777" s="168" t="str">
        <f>+IF(_xlfn.NUMBERVALUE(O1777)=0,CONCATENATE("Pieza de ",M1777,"inX",N1777,"inX",P1777,"_Pies"),CONCATENATE("Rollizo de ",O1777,"''ØX",P1777,"_Pies"))</f>
        <v>Pieza de 1,5inX2,5inX10_Pies</v>
      </c>
      <c r="E1777" s="169" t="s">
        <v>137</v>
      </c>
      <c r="F1777" s="170">
        <v>5</v>
      </c>
      <c r="G1777" s="166"/>
      <c r="H1777" s="171">
        <v>1</v>
      </c>
      <c r="I1777" s="171">
        <v>2</v>
      </c>
      <c r="J1777" s="171">
        <v>111.28</v>
      </c>
      <c r="K1777" s="171">
        <f>+L1777*12</f>
        <v>120</v>
      </c>
      <c r="L1777" s="172">
        <f>ROUNDUP(J1777/12,0)</f>
        <v>10</v>
      </c>
      <c r="M1777" s="171">
        <v>1.5</v>
      </c>
      <c r="N1777" s="171">
        <v>2.5</v>
      </c>
      <c r="O1777" s="166"/>
      <c r="P1777" s="172">
        <f>+L1777</f>
        <v>10</v>
      </c>
      <c r="Q1777" s="173">
        <f>F1777*M1777*N1777*P1777/12</f>
        <v>15.625</v>
      </c>
    </row>
    <row r="1778" spans="1:17" ht="16.5" thickBot="1">
      <c r="A1778" s="438" t="s">
        <v>7</v>
      </c>
      <c r="B1778" s="439"/>
      <c r="C1778" s="439"/>
      <c r="D1778" s="439"/>
      <c r="E1778" s="439"/>
      <c r="F1778" s="440"/>
      <c r="G1778" s="441"/>
      <c r="H1778" s="442"/>
      <c r="I1778" s="442"/>
      <c r="J1778" s="442"/>
      <c r="K1778" s="442"/>
      <c r="L1778" s="443"/>
      <c r="M1778" s="441"/>
      <c r="N1778" s="442"/>
      <c r="O1778" s="442"/>
      <c r="P1778" s="443"/>
      <c r="Q1778" s="141">
        <f>+SUM(Q1779:Q1782)</f>
        <v>67</v>
      </c>
    </row>
    <row r="1779" spans="1:17" ht="16.5">
      <c r="A1779" s="453"/>
      <c r="B1779" s="116" t="s">
        <v>311</v>
      </c>
      <c r="C1779" s="117"/>
      <c r="D1779" s="118" t="str">
        <f>+IF(_xlfn.NUMBERVALUE(O1779)=0,CONCATENATE("Pieza de ",M1779,"inX",N1779,"inX",P1779,"_Pies"),CONCATENATE("Rollizo de ",O1779,"''ØX",P1779,"_Pies"))</f>
        <v>Pieza de 2inX6inX5_Pies</v>
      </c>
      <c r="E1779" s="119" t="s">
        <v>137</v>
      </c>
      <c r="F1779" s="120">
        <v>3</v>
      </c>
      <c r="G1779" s="116"/>
      <c r="H1779" s="121">
        <v>1.5</v>
      </c>
      <c r="I1779" s="121">
        <v>5.5</v>
      </c>
      <c r="J1779" s="121">
        <v>59.06</v>
      </c>
      <c r="K1779" s="121">
        <f>+L1779*12</f>
        <v>60</v>
      </c>
      <c r="L1779" s="122">
        <f>ROUNDUP(J1779/12,0)</f>
        <v>5</v>
      </c>
      <c r="M1779" s="121">
        <v>2</v>
      </c>
      <c r="N1779" s="121">
        <v>6</v>
      </c>
      <c r="O1779" s="116"/>
      <c r="P1779" s="122">
        <f>+L1779</f>
        <v>5</v>
      </c>
      <c r="Q1779" s="123">
        <f>F1779*M1779*N1779*P1779/12</f>
        <v>15</v>
      </c>
    </row>
    <row r="1780" spans="1:17" ht="16.5">
      <c r="A1780" s="455"/>
      <c r="B1780" s="124" t="s">
        <v>312</v>
      </c>
      <c r="C1780" s="125"/>
      <c r="D1780" s="126" t="str">
        <f>+IF(_xlfn.NUMBERVALUE(O1780)=0,CONCATENATE("Pieza de ",M1780,"inX",N1780,"inX",P1780,"_Pies"),CONCATENATE("Rollizo de ",O1780,"''ØX",P1780,"_Pies"))</f>
        <v>Pieza de 2inX6inX10_Pies</v>
      </c>
      <c r="E1780" s="127" t="s">
        <v>137</v>
      </c>
      <c r="F1780" s="128">
        <v>3</v>
      </c>
      <c r="G1780" s="124"/>
      <c r="H1780" s="129">
        <v>1.5</v>
      </c>
      <c r="I1780" s="129">
        <v>5.5</v>
      </c>
      <c r="J1780" s="129">
        <v>114.17</v>
      </c>
      <c r="K1780" s="129">
        <f>+L1780*12</f>
        <v>120</v>
      </c>
      <c r="L1780" s="130">
        <f>ROUNDUP(J1780/12,0)</f>
        <v>10</v>
      </c>
      <c r="M1780" s="129">
        <v>2</v>
      </c>
      <c r="N1780" s="129">
        <v>6</v>
      </c>
      <c r="O1780" s="124"/>
      <c r="P1780" s="130">
        <f>+L1780</f>
        <v>10</v>
      </c>
      <c r="Q1780" s="131">
        <f>F1780*M1780*N1780*P1780/12</f>
        <v>30</v>
      </c>
    </row>
    <row r="1781" spans="1:17" ht="16.5">
      <c r="A1781" s="455"/>
      <c r="B1781" s="124" t="s">
        <v>313</v>
      </c>
      <c r="C1781" s="125"/>
      <c r="D1781" s="126" t="str">
        <f>+IF(_xlfn.NUMBERVALUE(O1781)=0,CONCATENATE("Pieza de ",M1781,"inX",N1781,"inX",P1781,"_Pies"),CONCATENATE("Rollizo de ",O1781,"''ØX",P1781,"_Pies"))</f>
        <v>Pieza de 2inX6inX3_Pies</v>
      </c>
      <c r="E1781" s="127" t="s">
        <v>137</v>
      </c>
      <c r="F1781" s="128">
        <v>4</v>
      </c>
      <c r="G1781" s="124"/>
      <c r="H1781" s="129">
        <v>1.5</v>
      </c>
      <c r="I1781" s="129">
        <v>5.5</v>
      </c>
      <c r="J1781" s="129">
        <v>29.53</v>
      </c>
      <c r="K1781" s="129">
        <f>+L1781*12</f>
        <v>36</v>
      </c>
      <c r="L1781" s="130">
        <f>ROUNDUP(J1781/12,0)</f>
        <v>3</v>
      </c>
      <c r="M1781" s="129">
        <v>2</v>
      </c>
      <c r="N1781" s="129">
        <v>6</v>
      </c>
      <c r="O1781" s="124"/>
      <c r="P1781" s="130">
        <f>+L1781</f>
        <v>3</v>
      </c>
      <c r="Q1781" s="131">
        <f>F1781*M1781*N1781*P1781/12</f>
        <v>12</v>
      </c>
    </row>
    <row r="1782" spans="1:17" ht="17.25" thickBot="1">
      <c r="A1782" s="454"/>
      <c r="B1782" s="133" t="s">
        <v>314</v>
      </c>
      <c r="C1782" s="134"/>
      <c r="D1782" s="135" t="str">
        <f>+IF(_xlfn.NUMBERVALUE(O1782)=0,CONCATENATE("Pieza de ",M1782,"inX",N1782,"inX",P1782,"_Pies"),CONCATENATE("Rollizo de ",O1782,"''ØX",P1782,"_Pies"))</f>
        <v>Pieza de 2inX6inX5_Pies</v>
      </c>
      <c r="E1782" s="136" t="s">
        <v>137</v>
      </c>
      <c r="F1782" s="137">
        <v>2</v>
      </c>
      <c r="G1782" s="133"/>
      <c r="H1782" s="138">
        <v>1.5</v>
      </c>
      <c r="I1782" s="138">
        <v>5.5</v>
      </c>
      <c r="J1782" s="138">
        <v>57.1</v>
      </c>
      <c r="K1782" s="138">
        <f>+L1782*12</f>
        <v>60</v>
      </c>
      <c r="L1782" s="139">
        <f>ROUNDUP(J1782/12,0)</f>
        <v>5</v>
      </c>
      <c r="M1782" s="138">
        <v>2</v>
      </c>
      <c r="N1782" s="138">
        <v>6</v>
      </c>
      <c r="O1782" s="133"/>
      <c r="P1782" s="139">
        <f>+L1782</f>
        <v>5</v>
      </c>
      <c r="Q1782" s="140">
        <f>F1782*M1782*N1782*P1782/12</f>
        <v>10</v>
      </c>
    </row>
    <row r="1783" spans="1:17" ht="16.5" thickBot="1">
      <c r="A1783" s="419" t="s">
        <v>97</v>
      </c>
      <c r="B1783" s="420"/>
      <c r="C1783" s="420"/>
      <c r="D1783" s="420"/>
      <c r="E1783" s="420"/>
      <c r="F1783" s="421"/>
      <c r="G1783" s="422"/>
      <c r="H1783" s="423"/>
      <c r="I1783" s="423"/>
      <c r="J1783" s="423"/>
      <c r="K1783" s="423"/>
      <c r="L1783" s="424"/>
      <c r="M1783" s="423"/>
      <c r="N1783" s="423"/>
      <c r="O1783" s="423"/>
      <c r="P1783" s="423"/>
      <c r="Q1783" s="114">
        <f>+Q1784</f>
        <v>42.5</v>
      </c>
    </row>
    <row r="1784" spans="1:17" ht="16.5" thickBot="1">
      <c r="A1784" s="438" t="s">
        <v>142</v>
      </c>
      <c r="B1784" s="439"/>
      <c r="C1784" s="439"/>
      <c r="D1784" s="439"/>
      <c r="E1784" s="439"/>
      <c r="F1784" s="440"/>
      <c r="G1784" s="441"/>
      <c r="H1784" s="442"/>
      <c r="I1784" s="442"/>
      <c r="J1784" s="442"/>
      <c r="K1784" s="442"/>
      <c r="L1784" s="443"/>
      <c r="M1784" s="441"/>
      <c r="N1784" s="442"/>
      <c r="O1784" s="442"/>
      <c r="P1784" s="443"/>
      <c r="Q1784" s="141">
        <f>+SUM(Q1785:Q1786)</f>
        <v>42.5</v>
      </c>
    </row>
    <row r="1785" spans="1:17" ht="16.5">
      <c r="A1785" s="455"/>
      <c r="B1785" s="142" t="s">
        <v>374</v>
      </c>
      <c r="C1785" s="143"/>
      <c r="D1785" s="144" t="str">
        <f>+IF(_xlfn.NUMBERVALUE(O1785)=0,CONCATENATE("Pieza de ",M1785,"inX",N1785,"inX",P1785,"_Pies"),CONCATENATE("Rollizo de ",O1785,"''ØX",P1785,"_Pies"))</f>
        <v>Pieza de 1,5inX2,5inX8_Pies</v>
      </c>
      <c r="E1785" s="145" t="s">
        <v>137</v>
      </c>
      <c r="F1785" s="146">
        <v>8</v>
      </c>
      <c r="G1785" s="142"/>
      <c r="H1785" s="147">
        <v>1</v>
      </c>
      <c r="I1785" s="147">
        <v>2</v>
      </c>
      <c r="J1785" s="147">
        <v>87.73</v>
      </c>
      <c r="K1785" s="147">
        <f>+L1785*12</f>
        <v>96</v>
      </c>
      <c r="L1785" s="148">
        <f>ROUNDUP(J1785/12,0)</f>
        <v>8</v>
      </c>
      <c r="M1785" s="147">
        <v>1.5</v>
      </c>
      <c r="N1785" s="147">
        <v>2.5</v>
      </c>
      <c r="O1785" s="142"/>
      <c r="P1785" s="148">
        <f>+L1785</f>
        <v>8</v>
      </c>
      <c r="Q1785" s="150">
        <f>F1785*M1785*N1785*P1785/12</f>
        <v>20</v>
      </c>
    </row>
    <row r="1786" spans="1:17" ht="17.25" thickBot="1">
      <c r="A1786" s="454"/>
      <c r="B1786" s="166" t="s">
        <v>375</v>
      </c>
      <c r="C1786" s="167"/>
      <c r="D1786" s="168" t="str">
        <f>+IF(_xlfn.NUMBERVALUE(O1786)=0,CONCATENATE("Pieza de ",M1786,"inX",N1786,"inX",P1786,"_Pies"),CONCATENATE("Rollizo de ",O1786,"''ØX",P1786,"_Pies"))</f>
        <v>Pieza de 1,5inX2,5inX9_Pies</v>
      </c>
      <c r="E1786" s="169" t="s">
        <v>137</v>
      </c>
      <c r="F1786" s="170">
        <v>8</v>
      </c>
      <c r="G1786" s="166"/>
      <c r="H1786" s="171">
        <v>1</v>
      </c>
      <c r="I1786" s="171">
        <v>2</v>
      </c>
      <c r="J1786" s="171">
        <v>104.73</v>
      </c>
      <c r="K1786" s="171">
        <f>+L1786*12</f>
        <v>108</v>
      </c>
      <c r="L1786" s="172">
        <f>ROUNDUP(J1786/12,0)</f>
        <v>9</v>
      </c>
      <c r="M1786" s="171">
        <v>1.5</v>
      </c>
      <c r="N1786" s="171">
        <v>2.5</v>
      </c>
      <c r="O1786" s="166"/>
      <c r="P1786" s="172">
        <f>+L1786</f>
        <v>9</v>
      </c>
      <c r="Q1786" s="173">
        <f>F1786*M1786*N1786*P1786/12</f>
        <v>22.5</v>
      </c>
    </row>
    <row r="1787" spans="1:17" ht="16.5" thickBot="1">
      <c r="A1787" s="417" t="s">
        <v>667</v>
      </c>
      <c r="B1787" s="418"/>
      <c r="C1787" s="418"/>
      <c r="D1787" s="418"/>
      <c r="E1787" s="418"/>
      <c r="F1787" s="418"/>
      <c r="G1787" s="418"/>
      <c r="H1787" s="418"/>
      <c r="I1787" s="418"/>
      <c r="J1787" s="418"/>
      <c r="K1787" s="418"/>
      <c r="L1787" s="418"/>
      <c r="M1787" s="418"/>
      <c r="N1787" s="418"/>
      <c r="O1787" s="418"/>
      <c r="P1787" s="418"/>
      <c r="Q1787" s="113">
        <f>+Q1788+Q409</f>
        <v>5198.5624999999991</v>
      </c>
    </row>
    <row r="1788" spans="1:17" ht="16.5" thickBot="1">
      <c r="A1788" s="419" t="s">
        <v>382</v>
      </c>
      <c r="B1788" s="420"/>
      <c r="C1788" s="420"/>
      <c r="D1788" s="420"/>
      <c r="E1788" s="420"/>
      <c r="F1788" s="421"/>
      <c r="G1788" s="422"/>
      <c r="H1788" s="423"/>
      <c r="I1788" s="423"/>
      <c r="J1788" s="423"/>
      <c r="K1788" s="423"/>
      <c r="L1788" s="424"/>
      <c r="M1788" s="423"/>
      <c r="N1788" s="423"/>
      <c r="O1788" s="423"/>
      <c r="P1788" s="423"/>
      <c r="Q1788" s="114">
        <f>+Q1789+Q1792+Q1795</f>
        <v>618.75</v>
      </c>
    </row>
    <row r="1789" spans="1:17" ht="16.5" thickBot="1">
      <c r="A1789" s="444" t="s">
        <v>119</v>
      </c>
      <c r="B1789" s="445"/>
      <c r="C1789" s="445"/>
      <c r="D1789" s="445"/>
      <c r="E1789" s="445"/>
      <c r="F1789" s="446"/>
      <c r="G1789" s="447"/>
      <c r="H1789" s="448"/>
      <c r="I1789" s="448"/>
      <c r="J1789" s="448"/>
      <c r="K1789" s="448"/>
      <c r="L1789" s="449"/>
      <c r="M1789" s="448"/>
      <c r="N1789" s="448"/>
      <c r="O1789" s="448"/>
      <c r="P1789" s="448"/>
      <c r="Q1789" s="115">
        <f>+SUM(Q1790:Q1791)</f>
        <v>206.25</v>
      </c>
    </row>
    <row r="1790" spans="1:17" ht="16.5">
      <c r="A1790" s="450"/>
      <c r="B1790" s="116" t="s">
        <v>383</v>
      </c>
      <c r="C1790" s="117"/>
      <c r="D1790" s="118" t="str">
        <f t="shared" ref="D1790:D1791" si="447">+IF(_xlfn.NUMBERVALUE(O1790)=0,CONCATENATE("Pieza de ",M1790,"inX",N1790,"inX",P1790,"_Pies"),CONCATENATE("Rollizo de ",O1790,"''ØX",P1790,"_Pies"))</f>
        <v>Pieza de 1inX5inX8_Pies</v>
      </c>
      <c r="E1790" s="119" t="s">
        <v>317</v>
      </c>
      <c r="F1790" s="120">
        <v>45</v>
      </c>
      <c r="G1790" s="116"/>
      <c r="H1790" s="121">
        <v>0.75</v>
      </c>
      <c r="I1790" s="121">
        <v>4.5</v>
      </c>
      <c r="J1790" s="121">
        <v>88.58</v>
      </c>
      <c r="K1790" s="121">
        <f t="shared" ref="K1790:K1791" si="448">+L1790*12</f>
        <v>96</v>
      </c>
      <c r="L1790" s="122">
        <f t="shared" ref="L1790:L1791" si="449">ROUNDUP(J1790/12,0)</f>
        <v>8</v>
      </c>
      <c r="M1790" s="121">
        <v>1</v>
      </c>
      <c r="N1790" s="121">
        <v>5</v>
      </c>
      <c r="O1790" s="116"/>
      <c r="P1790" s="122">
        <f t="shared" ref="P1790:P1791" si="450">+L1790</f>
        <v>8</v>
      </c>
      <c r="Q1790" s="123">
        <f t="shared" ref="Q1790:Q1791" si="451">F1790*M1790*N1790*P1790/12</f>
        <v>150</v>
      </c>
    </row>
    <row r="1791" spans="1:17" ht="17.25" thickBot="1">
      <c r="A1791" s="451"/>
      <c r="B1791" s="124" t="s">
        <v>384</v>
      </c>
      <c r="C1791" s="125"/>
      <c r="D1791" s="126" t="str">
        <f t="shared" si="447"/>
        <v>Pieza de 1inX5inX3_Pies</v>
      </c>
      <c r="E1791" s="127" t="s">
        <v>317</v>
      </c>
      <c r="F1791" s="128">
        <v>45</v>
      </c>
      <c r="G1791" s="124"/>
      <c r="H1791" s="129">
        <v>0.75</v>
      </c>
      <c r="I1791" s="129">
        <v>4.5</v>
      </c>
      <c r="J1791" s="129">
        <v>29.52</v>
      </c>
      <c r="K1791" s="129">
        <f t="shared" si="448"/>
        <v>36</v>
      </c>
      <c r="L1791" s="130">
        <f t="shared" si="449"/>
        <v>3</v>
      </c>
      <c r="M1791" s="129">
        <v>1</v>
      </c>
      <c r="N1791" s="129">
        <v>5</v>
      </c>
      <c r="O1791" s="124"/>
      <c r="P1791" s="130">
        <f t="shared" si="450"/>
        <v>3</v>
      </c>
      <c r="Q1791" s="131">
        <f t="shared" si="451"/>
        <v>56.25</v>
      </c>
    </row>
    <row r="1792" spans="1:17" ht="16.5" thickBot="1">
      <c r="A1792" s="444" t="s">
        <v>161</v>
      </c>
      <c r="B1792" s="445"/>
      <c r="C1792" s="445"/>
      <c r="D1792" s="445"/>
      <c r="E1792" s="445"/>
      <c r="F1792" s="446"/>
      <c r="G1792" s="447"/>
      <c r="H1792" s="448"/>
      <c r="I1792" s="448"/>
      <c r="J1792" s="448"/>
      <c r="K1792" s="448"/>
      <c r="L1792" s="449"/>
      <c r="M1792" s="448"/>
      <c r="N1792" s="448"/>
      <c r="O1792" s="448"/>
      <c r="P1792" s="448"/>
      <c r="Q1792" s="115">
        <f>+SUM(Q1793:Q1794)</f>
        <v>206.25</v>
      </c>
    </row>
    <row r="1793" spans="1:17" ht="16.5">
      <c r="A1793" s="450"/>
      <c r="B1793" s="116" t="s">
        <v>383</v>
      </c>
      <c r="C1793" s="117"/>
      <c r="D1793" s="118" t="str">
        <f t="shared" ref="D1793:D1794" si="452">+IF(_xlfn.NUMBERVALUE(O1793)=0,CONCATENATE("Pieza de ",M1793,"inX",N1793,"inX",P1793,"_Pies"),CONCATENATE("Rollizo de ",O1793,"''ØX",P1793,"_Pies"))</f>
        <v>Pieza de 1inX5inX8_Pies</v>
      </c>
      <c r="E1793" s="119" t="s">
        <v>317</v>
      </c>
      <c r="F1793" s="120">
        <v>45</v>
      </c>
      <c r="G1793" s="116"/>
      <c r="H1793" s="121">
        <v>0.75</v>
      </c>
      <c r="I1793" s="121">
        <v>4.5</v>
      </c>
      <c r="J1793" s="121">
        <v>88.58</v>
      </c>
      <c r="K1793" s="121">
        <f t="shared" ref="K1793:K1794" si="453">+L1793*12</f>
        <v>96</v>
      </c>
      <c r="L1793" s="122">
        <f t="shared" ref="L1793:L1794" si="454">ROUNDUP(J1793/12,0)</f>
        <v>8</v>
      </c>
      <c r="M1793" s="121">
        <v>1</v>
      </c>
      <c r="N1793" s="121">
        <v>5</v>
      </c>
      <c r="O1793" s="116"/>
      <c r="P1793" s="122">
        <f t="shared" ref="P1793:P1794" si="455">+L1793</f>
        <v>8</v>
      </c>
      <c r="Q1793" s="123">
        <f t="shared" ref="Q1793:Q1794" si="456">F1793*M1793*N1793*P1793/12</f>
        <v>150</v>
      </c>
    </row>
    <row r="1794" spans="1:17" ht="17.25" thickBot="1">
      <c r="A1794" s="451"/>
      <c r="B1794" s="124" t="s">
        <v>384</v>
      </c>
      <c r="C1794" s="125"/>
      <c r="D1794" s="126" t="str">
        <f t="shared" si="452"/>
        <v>Pieza de 1inX5inX3_Pies</v>
      </c>
      <c r="E1794" s="127" t="s">
        <v>317</v>
      </c>
      <c r="F1794" s="128">
        <v>45</v>
      </c>
      <c r="G1794" s="124"/>
      <c r="H1794" s="129">
        <v>0.75</v>
      </c>
      <c r="I1794" s="129">
        <v>4.5</v>
      </c>
      <c r="J1794" s="129">
        <v>29.52</v>
      </c>
      <c r="K1794" s="129">
        <f t="shared" si="453"/>
        <v>36</v>
      </c>
      <c r="L1794" s="130">
        <f t="shared" si="454"/>
        <v>3</v>
      </c>
      <c r="M1794" s="129">
        <v>1</v>
      </c>
      <c r="N1794" s="129">
        <v>5</v>
      </c>
      <c r="O1794" s="124"/>
      <c r="P1794" s="130">
        <f t="shared" si="455"/>
        <v>3</v>
      </c>
      <c r="Q1794" s="131">
        <f t="shared" si="456"/>
        <v>56.25</v>
      </c>
    </row>
    <row r="1795" spans="1:17" ht="16.5" thickBot="1">
      <c r="A1795" s="444" t="s">
        <v>385</v>
      </c>
      <c r="B1795" s="445"/>
      <c r="C1795" s="445"/>
      <c r="D1795" s="445"/>
      <c r="E1795" s="445"/>
      <c r="F1795" s="446"/>
      <c r="G1795" s="447"/>
      <c r="H1795" s="448"/>
      <c r="I1795" s="448"/>
      <c r="J1795" s="448"/>
      <c r="K1795" s="448"/>
      <c r="L1795" s="449"/>
      <c r="M1795" s="448"/>
      <c r="N1795" s="448"/>
      <c r="O1795" s="448"/>
      <c r="P1795" s="448"/>
      <c r="Q1795" s="115">
        <f>+SUM(Q1796:Q1797)</f>
        <v>206.25</v>
      </c>
    </row>
    <row r="1796" spans="1:17" ht="16.5">
      <c r="A1796" s="450"/>
      <c r="B1796" s="116" t="s">
        <v>383</v>
      </c>
      <c r="C1796" s="117"/>
      <c r="D1796" s="118" t="str">
        <f t="shared" ref="D1796:D1797" si="457">+IF(_xlfn.NUMBERVALUE(O1796)=0,CONCATENATE("Pieza de ",M1796,"inX",N1796,"inX",P1796,"_Pies"),CONCATENATE("Rollizo de ",O1796,"''ØX",P1796,"_Pies"))</f>
        <v>Pieza de 1inX5inX8_Pies</v>
      </c>
      <c r="E1796" s="119" t="s">
        <v>317</v>
      </c>
      <c r="F1796" s="120">
        <v>45</v>
      </c>
      <c r="G1796" s="116"/>
      <c r="H1796" s="121">
        <v>0.75</v>
      </c>
      <c r="I1796" s="121">
        <v>4.5</v>
      </c>
      <c r="J1796" s="121">
        <v>88.58</v>
      </c>
      <c r="K1796" s="121">
        <f t="shared" ref="K1796:K1797" si="458">+L1796*12</f>
        <v>96</v>
      </c>
      <c r="L1796" s="122">
        <f t="shared" ref="L1796:L1797" si="459">ROUNDUP(J1796/12,0)</f>
        <v>8</v>
      </c>
      <c r="M1796" s="121">
        <v>1</v>
      </c>
      <c r="N1796" s="121">
        <v>5</v>
      </c>
      <c r="O1796" s="116"/>
      <c r="P1796" s="122">
        <f t="shared" ref="P1796:P1797" si="460">+L1796</f>
        <v>8</v>
      </c>
      <c r="Q1796" s="123">
        <f t="shared" ref="Q1796:Q1797" si="461">F1796*M1796*N1796*P1796/12</f>
        <v>150</v>
      </c>
    </row>
    <row r="1797" spans="1:17" ht="17.25" thickBot="1">
      <c r="A1797" s="452"/>
      <c r="B1797" s="133" t="s">
        <v>384</v>
      </c>
      <c r="C1797" s="134"/>
      <c r="D1797" s="135" t="str">
        <f t="shared" si="457"/>
        <v>Pieza de 1inX5inX3_Pies</v>
      </c>
      <c r="E1797" s="136" t="s">
        <v>317</v>
      </c>
      <c r="F1797" s="137">
        <v>45</v>
      </c>
      <c r="G1797" s="133"/>
      <c r="H1797" s="138">
        <v>0.75</v>
      </c>
      <c r="I1797" s="138">
        <v>4.5</v>
      </c>
      <c r="J1797" s="138">
        <v>29.52</v>
      </c>
      <c r="K1797" s="138">
        <f t="shared" si="458"/>
        <v>36</v>
      </c>
      <c r="L1797" s="139">
        <f t="shared" si="459"/>
        <v>3</v>
      </c>
      <c r="M1797" s="138">
        <v>1</v>
      </c>
      <c r="N1797" s="138">
        <v>5</v>
      </c>
      <c r="O1797" s="133"/>
      <c r="P1797" s="139">
        <f t="shared" si="460"/>
        <v>3</v>
      </c>
      <c r="Q1797" s="140">
        <f t="shared" si="461"/>
        <v>56.25</v>
      </c>
    </row>
    <row r="1798" spans="1:17" ht="16.5" thickBot="1">
      <c r="A1798" s="414" t="s">
        <v>668</v>
      </c>
      <c r="B1798" s="415"/>
      <c r="C1798" s="415"/>
      <c r="D1798" s="415"/>
      <c r="E1798" s="415"/>
      <c r="F1798" s="415"/>
      <c r="G1798" s="415"/>
      <c r="H1798" s="415"/>
      <c r="I1798" s="415"/>
      <c r="J1798" s="415"/>
      <c r="K1798" s="415"/>
      <c r="L1798" s="415"/>
      <c r="M1798" s="415"/>
      <c r="N1798" s="415"/>
      <c r="O1798" s="415"/>
      <c r="P1798" s="415"/>
      <c r="Q1798" s="416"/>
    </row>
    <row r="1799" spans="1:17" ht="16.5" thickBot="1">
      <c r="A1799" s="417" t="s">
        <v>668</v>
      </c>
      <c r="B1799" s="418"/>
      <c r="C1799" s="418"/>
      <c r="D1799" s="418"/>
      <c r="E1799" s="418"/>
      <c r="F1799" s="418"/>
      <c r="G1799" s="418"/>
      <c r="H1799" s="418"/>
      <c r="I1799" s="418"/>
      <c r="J1799" s="418"/>
      <c r="K1799" s="418"/>
      <c r="L1799" s="418"/>
      <c r="M1799" s="418"/>
      <c r="N1799" s="418"/>
      <c r="O1799" s="418"/>
      <c r="P1799" s="418"/>
      <c r="Q1799" s="113">
        <f>+Q1800+Q1881+Q1956+Q2051+Q2092</f>
        <v>1330.0000000000002</v>
      </c>
    </row>
    <row r="1800" spans="1:17" ht="16.5" thickBot="1">
      <c r="A1800" s="419" t="s">
        <v>669</v>
      </c>
      <c r="B1800" s="420"/>
      <c r="C1800" s="420"/>
      <c r="D1800" s="420"/>
      <c r="E1800" s="420"/>
      <c r="F1800" s="421"/>
      <c r="G1800" s="422"/>
      <c r="H1800" s="423"/>
      <c r="I1800" s="423"/>
      <c r="J1800" s="423"/>
      <c r="K1800" s="423"/>
      <c r="L1800" s="424"/>
      <c r="M1800" s="423"/>
      <c r="N1800" s="423"/>
      <c r="O1800" s="423"/>
      <c r="P1800" s="423"/>
      <c r="Q1800" s="114">
        <f>+Q1801</f>
        <v>1322.0000000000002</v>
      </c>
    </row>
    <row r="1801" spans="1:17" ht="16.5" thickBot="1">
      <c r="A1801" s="444" t="s">
        <v>8</v>
      </c>
      <c r="B1801" s="445"/>
      <c r="C1801" s="445"/>
      <c r="D1801" s="445"/>
      <c r="E1801" s="445"/>
      <c r="F1801" s="446"/>
      <c r="G1801" s="447"/>
      <c r="H1801" s="448"/>
      <c r="I1801" s="448"/>
      <c r="J1801" s="448"/>
      <c r="K1801" s="448"/>
      <c r="L1801" s="449"/>
      <c r="M1801" s="448"/>
      <c r="N1801" s="448"/>
      <c r="O1801" s="448"/>
      <c r="P1801" s="448"/>
      <c r="Q1801" s="115">
        <f>+SUM(Q1802:Q1869)</f>
        <v>1322.0000000000002</v>
      </c>
    </row>
    <row r="1802" spans="1:17" ht="16.5">
      <c r="A1802" s="435" t="s">
        <v>33</v>
      </c>
      <c r="B1802" s="116" t="s">
        <v>670</v>
      </c>
      <c r="C1802" s="117"/>
      <c r="D1802" s="118" t="str">
        <f t="shared" ref="D1802:D1865" si="462">+IF(_xlfn.NUMBERVALUE(O1802)=0,CONCATENATE("Pieza de ",M1802,"inX",N1802,"inX",P1802,"_Pies"),CONCATENATE("Rollizo de ",O1802,"''ØX",P1802,"_Pies"))</f>
        <v>Pieza de 4,5inX4inX9_Pies</v>
      </c>
      <c r="E1802" s="119" t="s">
        <v>137</v>
      </c>
      <c r="F1802" s="120">
        <v>4</v>
      </c>
      <c r="G1802" s="116"/>
      <c r="H1802" s="121">
        <v>4</v>
      </c>
      <c r="I1802" s="121">
        <v>3.5</v>
      </c>
      <c r="J1802" s="121">
        <v>101.18</v>
      </c>
      <c r="K1802" s="121">
        <f t="shared" ref="K1802:K1865" si="463">+L1802*12</f>
        <v>108</v>
      </c>
      <c r="L1802" s="122">
        <f t="shared" ref="L1802:L1865" si="464">ROUNDUP(J1802/12,0)</f>
        <v>9</v>
      </c>
      <c r="M1802" s="121">
        <v>4.5</v>
      </c>
      <c r="N1802" s="121">
        <v>4</v>
      </c>
      <c r="O1802" s="116"/>
      <c r="P1802" s="122">
        <f t="shared" ref="P1802:P1865" si="465">+L1802</f>
        <v>9</v>
      </c>
      <c r="Q1802" s="123">
        <f t="shared" ref="Q1802:Q1865" si="466">F1802*M1802*N1802*P1802/12</f>
        <v>54</v>
      </c>
    </row>
    <row r="1803" spans="1:17" ht="16.5">
      <c r="A1803" s="436"/>
      <c r="B1803" s="124" t="s">
        <v>671</v>
      </c>
      <c r="C1803" s="125"/>
      <c r="D1803" s="126" t="str">
        <f t="shared" si="462"/>
        <v>Pieza de 2inX4inX2_Pies</v>
      </c>
      <c r="E1803" s="127" t="s">
        <v>137</v>
      </c>
      <c r="F1803" s="128">
        <v>2</v>
      </c>
      <c r="G1803" s="124"/>
      <c r="H1803" s="129">
        <v>1.5</v>
      </c>
      <c r="I1803" s="129">
        <v>3.5</v>
      </c>
      <c r="J1803" s="132">
        <v>16</v>
      </c>
      <c r="K1803" s="129">
        <f t="shared" si="463"/>
        <v>24</v>
      </c>
      <c r="L1803" s="130">
        <f t="shared" si="464"/>
        <v>2</v>
      </c>
      <c r="M1803" s="129">
        <v>2</v>
      </c>
      <c r="N1803" s="129">
        <v>4</v>
      </c>
      <c r="O1803" s="124"/>
      <c r="P1803" s="130">
        <f t="shared" si="465"/>
        <v>2</v>
      </c>
      <c r="Q1803" s="131">
        <f t="shared" si="466"/>
        <v>2.6666666666666665</v>
      </c>
    </row>
    <row r="1804" spans="1:17" ht="16.5">
      <c r="A1804" s="436"/>
      <c r="B1804" s="124" t="s">
        <v>672</v>
      </c>
      <c r="C1804" s="125"/>
      <c r="D1804" s="126" t="str">
        <f t="shared" si="462"/>
        <v>Pieza de 2inX4inX1_Pies</v>
      </c>
      <c r="E1804" s="127" t="s">
        <v>137</v>
      </c>
      <c r="F1804" s="128">
        <v>8</v>
      </c>
      <c r="G1804" s="124"/>
      <c r="H1804" s="129">
        <v>1.5</v>
      </c>
      <c r="I1804" s="129">
        <v>3.5</v>
      </c>
      <c r="J1804" s="129">
        <v>11.02</v>
      </c>
      <c r="K1804" s="129">
        <f t="shared" si="463"/>
        <v>12</v>
      </c>
      <c r="L1804" s="130">
        <f t="shared" si="464"/>
        <v>1</v>
      </c>
      <c r="M1804" s="129">
        <v>2</v>
      </c>
      <c r="N1804" s="129">
        <v>4</v>
      </c>
      <c r="O1804" s="124"/>
      <c r="P1804" s="130">
        <f t="shared" si="465"/>
        <v>1</v>
      </c>
      <c r="Q1804" s="131">
        <f t="shared" si="466"/>
        <v>5.333333333333333</v>
      </c>
    </row>
    <row r="1805" spans="1:17" ht="16.5">
      <c r="A1805" s="436"/>
      <c r="B1805" s="124" t="s">
        <v>673</v>
      </c>
      <c r="C1805" s="125"/>
      <c r="D1805" s="126" t="str">
        <f t="shared" si="462"/>
        <v>Pieza de 2inX4inX6_Pies</v>
      </c>
      <c r="E1805" s="127" t="s">
        <v>137</v>
      </c>
      <c r="F1805" s="128">
        <v>9</v>
      </c>
      <c r="G1805" s="124"/>
      <c r="H1805" s="129">
        <v>1.5</v>
      </c>
      <c r="I1805" s="129">
        <v>3.5</v>
      </c>
      <c r="J1805" s="129">
        <v>63</v>
      </c>
      <c r="K1805" s="129">
        <f t="shared" si="463"/>
        <v>72</v>
      </c>
      <c r="L1805" s="130">
        <f t="shared" si="464"/>
        <v>6</v>
      </c>
      <c r="M1805" s="129">
        <v>2</v>
      </c>
      <c r="N1805" s="129">
        <v>4</v>
      </c>
      <c r="O1805" s="124"/>
      <c r="P1805" s="130">
        <f t="shared" si="465"/>
        <v>6</v>
      </c>
      <c r="Q1805" s="131">
        <f t="shared" si="466"/>
        <v>36</v>
      </c>
    </row>
    <row r="1806" spans="1:17" ht="16.5">
      <c r="A1806" s="436"/>
      <c r="B1806" s="124" t="s">
        <v>674</v>
      </c>
      <c r="C1806" s="125"/>
      <c r="D1806" s="126" t="str">
        <f t="shared" si="462"/>
        <v>Pieza de 2inX4inX2_Pies</v>
      </c>
      <c r="E1806" s="127" t="s">
        <v>137</v>
      </c>
      <c r="F1806" s="128">
        <v>24</v>
      </c>
      <c r="G1806" s="124"/>
      <c r="H1806" s="129">
        <v>1.5</v>
      </c>
      <c r="I1806" s="129">
        <v>3.5</v>
      </c>
      <c r="J1806" s="129">
        <v>12.6</v>
      </c>
      <c r="K1806" s="129">
        <f t="shared" si="463"/>
        <v>24</v>
      </c>
      <c r="L1806" s="130">
        <f t="shared" si="464"/>
        <v>2</v>
      </c>
      <c r="M1806" s="129">
        <v>2</v>
      </c>
      <c r="N1806" s="129">
        <v>4</v>
      </c>
      <c r="O1806" s="124"/>
      <c r="P1806" s="130">
        <f t="shared" si="465"/>
        <v>2</v>
      </c>
      <c r="Q1806" s="131">
        <f t="shared" si="466"/>
        <v>32</v>
      </c>
    </row>
    <row r="1807" spans="1:17" ht="16.5">
      <c r="A1807" s="436"/>
      <c r="B1807" s="124" t="s">
        <v>675</v>
      </c>
      <c r="C1807" s="125"/>
      <c r="D1807" s="126" t="str">
        <f t="shared" si="462"/>
        <v>Pieza de 2inX4inX9_Pies</v>
      </c>
      <c r="E1807" s="127" t="s">
        <v>137</v>
      </c>
      <c r="F1807" s="128">
        <v>6</v>
      </c>
      <c r="G1807" s="124"/>
      <c r="H1807" s="129">
        <v>1.5</v>
      </c>
      <c r="I1807" s="129">
        <v>3.5</v>
      </c>
      <c r="J1807" s="129">
        <v>96.06</v>
      </c>
      <c r="K1807" s="129">
        <f t="shared" si="463"/>
        <v>108</v>
      </c>
      <c r="L1807" s="130">
        <f t="shared" si="464"/>
        <v>9</v>
      </c>
      <c r="M1807" s="129">
        <v>2</v>
      </c>
      <c r="N1807" s="129">
        <v>4</v>
      </c>
      <c r="O1807" s="124"/>
      <c r="P1807" s="130">
        <f t="shared" si="465"/>
        <v>9</v>
      </c>
      <c r="Q1807" s="131">
        <f t="shared" si="466"/>
        <v>36</v>
      </c>
    </row>
    <row r="1808" spans="1:17" ht="17.25" thickBot="1">
      <c r="A1808" s="436"/>
      <c r="B1808" s="151" t="s">
        <v>676</v>
      </c>
      <c r="C1808" s="152"/>
      <c r="D1808" s="153" t="str">
        <f t="shared" si="462"/>
        <v>Pieza de 2inX4inX8_Pies</v>
      </c>
      <c r="E1808" s="154" t="s">
        <v>137</v>
      </c>
      <c r="F1808" s="155">
        <v>15</v>
      </c>
      <c r="G1808" s="151"/>
      <c r="H1808" s="156">
        <v>1.5</v>
      </c>
      <c r="I1808" s="156">
        <v>3.5</v>
      </c>
      <c r="J1808" s="156">
        <v>92.91</v>
      </c>
      <c r="K1808" s="156">
        <f t="shared" si="463"/>
        <v>96</v>
      </c>
      <c r="L1808" s="157">
        <f t="shared" si="464"/>
        <v>8</v>
      </c>
      <c r="M1808" s="156">
        <v>2</v>
      </c>
      <c r="N1808" s="156">
        <v>4</v>
      </c>
      <c r="O1808" s="151"/>
      <c r="P1808" s="157">
        <f t="shared" si="465"/>
        <v>8</v>
      </c>
      <c r="Q1808" s="158">
        <f t="shared" si="466"/>
        <v>80</v>
      </c>
    </row>
    <row r="1809" spans="1:17" ht="16.5">
      <c r="A1809" s="450" t="s">
        <v>34</v>
      </c>
      <c r="B1809" s="159" t="s">
        <v>670</v>
      </c>
      <c r="C1809" s="117"/>
      <c r="D1809" s="118" t="str">
        <f t="shared" si="462"/>
        <v>Pieza de 4,5inX4inX11_Pies</v>
      </c>
      <c r="E1809" s="119" t="s">
        <v>137</v>
      </c>
      <c r="F1809" s="120">
        <v>0</v>
      </c>
      <c r="G1809" s="116"/>
      <c r="H1809" s="121">
        <v>4</v>
      </c>
      <c r="I1809" s="121">
        <v>3.5</v>
      </c>
      <c r="J1809" s="121">
        <v>127.17</v>
      </c>
      <c r="K1809" s="121">
        <f t="shared" si="463"/>
        <v>132</v>
      </c>
      <c r="L1809" s="122">
        <f t="shared" si="464"/>
        <v>11</v>
      </c>
      <c r="M1809" s="121">
        <v>4.5</v>
      </c>
      <c r="N1809" s="121">
        <v>4</v>
      </c>
      <c r="O1809" s="116"/>
      <c r="P1809" s="122">
        <f t="shared" si="465"/>
        <v>11</v>
      </c>
      <c r="Q1809" s="123">
        <f t="shared" si="466"/>
        <v>0</v>
      </c>
    </row>
    <row r="1810" spans="1:17" ht="16.5">
      <c r="A1810" s="451"/>
      <c r="B1810" s="160" t="s">
        <v>671</v>
      </c>
      <c r="C1810" s="125"/>
      <c r="D1810" s="126" t="str">
        <f t="shared" si="462"/>
        <v>Pieza de 2inX4inX2_Pies</v>
      </c>
      <c r="E1810" s="127" t="s">
        <v>137</v>
      </c>
      <c r="F1810" s="128">
        <v>0</v>
      </c>
      <c r="G1810" s="124"/>
      <c r="H1810" s="129">
        <v>1.5</v>
      </c>
      <c r="I1810" s="129">
        <v>3.5</v>
      </c>
      <c r="J1810" s="132">
        <v>16</v>
      </c>
      <c r="K1810" s="129">
        <f t="shared" si="463"/>
        <v>24</v>
      </c>
      <c r="L1810" s="130">
        <f t="shared" si="464"/>
        <v>2</v>
      </c>
      <c r="M1810" s="129">
        <v>2</v>
      </c>
      <c r="N1810" s="129">
        <v>4</v>
      </c>
      <c r="O1810" s="124"/>
      <c r="P1810" s="130">
        <f t="shared" si="465"/>
        <v>2</v>
      </c>
      <c r="Q1810" s="131">
        <f t="shared" si="466"/>
        <v>0</v>
      </c>
    </row>
    <row r="1811" spans="1:17" ht="16.5">
      <c r="A1811" s="451"/>
      <c r="B1811" s="160" t="s">
        <v>672</v>
      </c>
      <c r="C1811" s="125"/>
      <c r="D1811" s="126" t="str">
        <f t="shared" si="462"/>
        <v>Pieza de 2inX4inX1_Pies</v>
      </c>
      <c r="E1811" s="127" t="s">
        <v>137</v>
      </c>
      <c r="F1811" s="128">
        <v>0</v>
      </c>
      <c r="G1811" s="124"/>
      <c r="H1811" s="129">
        <v>1.5</v>
      </c>
      <c r="I1811" s="129">
        <v>3.5</v>
      </c>
      <c r="J1811" s="129">
        <v>11.02</v>
      </c>
      <c r="K1811" s="129">
        <f t="shared" si="463"/>
        <v>12</v>
      </c>
      <c r="L1811" s="130">
        <f t="shared" si="464"/>
        <v>1</v>
      </c>
      <c r="M1811" s="129">
        <v>2</v>
      </c>
      <c r="N1811" s="129">
        <v>4</v>
      </c>
      <c r="O1811" s="124"/>
      <c r="P1811" s="130">
        <f t="shared" si="465"/>
        <v>1</v>
      </c>
      <c r="Q1811" s="131">
        <f t="shared" si="466"/>
        <v>0</v>
      </c>
    </row>
    <row r="1812" spans="1:17" ht="16.5">
      <c r="A1812" s="451"/>
      <c r="B1812" s="160" t="s">
        <v>673</v>
      </c>
      <c r="C1812" s="125"/>
      <c r="D1812" s="126" t="str">
        <f t="shared" si="462"/>
        <v>Pieza de 2inX4inX6_Pies</v>
      </c>
      <c r="E1812" s="127" t="s">
        <v>137</v>
      </c>
      <c r="F1812" s="128">
        <v>0</v>
      </c>
      <c r="G1812" s="124"/>
      <c r="H1812" s="129">
        <v>1.5</v>
      </c>
      <c r="I1812" s="129">
        <v>3.5</v>
      </c>
      <c r="J1812" s="129">
        <v>63</v>
      </c>
      <c r="K1812" s="129">
        <f t="shared" si="463"/>
        <v>72</v>
      </c>
      <c r="L1812" s="130">
        <f t="shared" si="464"/>
        <v>6</v>
      </c>
      <c r="M1812" s="129">
        <v>2</v>
      </c>
      <c r="N1812" s="129">
        <v>4</v>
      </c>
      <c r="O1812" s="124"/>
      <c r="P1812" s="130">
        <f t="shared" si="465"/>
        <v>6</v>
      </c>
      <c r="Q1812" s="131">
        <f t="shared" si="466"/>
        <v>0</v>
      </c>
    </row>
    <row r="1813" spans="1:17" ht="16.5">
      <c r="A1813" s="451"/>
      <c r="B1813" s="160" t="s">
        <v>674</v>
      </c>
      <c r="C1813" s="125"/>
      <c r="D1813" s="126" t="str">
        <f t="shared" si="462"/>
        <v>Pieza de 2inX4inX2_Pies</v>
      </c>
      <c r="E1813" s="127" t="s">
        <v>137</v>
      </c>
      <c r="F1813" s="128">
        <v>0</v>
      </c>
      <c r="G1813" s="124"/>
      <c r="H1813" s="129">
        <v>1.5</v>
      </c>
      <c r="I1813" s="129">
        <v>3.5</v>
      </c>
      <c r="J1813" s="129">
        <v>12.6</v>
      </c>
      <c r="K1813" s="129">
        <f t="shared" si="463"/>
        <v>24</v>
      </c>
      <c r="L1813" s="130">
        <f t="shared" si="464"/>
        <v>2</v>
      </c>
      <c r="M1813" s="129">
        <v>2</v>
      </c>
      <c r="N1813" s="129">
        <v>4</v>
      </c>
      <c r="O1813" s="124"/>
      <c r="P1813" s="130">
        <f t="shared" si="465"/>
        <v>2</v>
      </c>
      <c r="Q1813" s="131">
        <f t="shared" si="466"/>
        <v>0</v>
      </c>
    </row>
    <row r="1814" spans="1:17" ht="16.5">
      <c r="A1814" s="451"/>
      <c r="B1814" s="160" t="s">
        <v>677</v>
      </c>
      <c r="C1814" s="125"/>
      <c r="D1814" s="126" t="str">
        <f t="shared" si="462"/>
        <v>Pieza de 2inX4inX3_Pies</v>
      </c>
      <c r="E1814" s="127" t="s">
        <v>137</v>
      </c>
      <c r="F1814" s="128">
        <v>0</v>
      </c>
      <c r="G1814" s="124"/>
      <c r="H1814" s="129">
        <v>1.5</v>
      </c>
      <c r="I1814" s="129">
        <v>3.5</v>
      </c>
      <c r="J1814" s="129">
        <v>32.28</v>
      </c>
      <c r="K1814" s="129">
        <f t="shared" si="463"/>
        <v>36</v>
      </c>
      <c r="L1814" s="130">
        <f t="shared" si="464"/>
        <v>3</v>
      </c>
      <c r="M1814" s="129">
        <v>2</v>
      </c>
      <c r="N1814" s="129">
        <v>4</v>
      </c>
      <c r="O1814" s="124"/>
      <c r="P1814" s="130">
        <f t="shared" si="465"/>
        <v>3</v>
      </c>
      <c r="Q1814" s="131">
        <f t="shared" si="466"/>
        <v>0</v>
      </c>
    </row>
    <row r="1815" spans="1:17" ht="16.5">
      <c r="A1815" s="451"/>
      <c r="B1815" s="160" t="s">
        <v>678</v>
      </c>
      <c r="C1815" s="125"/>
      <c r="D1815" s="126" t="str">
        <f t="shared" si="462"/>
        <v>Pieza de 2inX4inX3_Pies</v>
      </c>
      <c r="E1815" s="127" t="s">
        <v>137</v>
      </c>
      <c r="F1815" s="128">
        <v>0</v>
      </c>
      <c r="G1815" s="124"/>
      <c r="H1815" s="129">
        <v>1.5</v>
      </c>
      <c r="I1815" s="129">
        <v>3.5</v>
      </c>
      <c r="J1815" s="129">
        <v>28.74</v>
      </c>
      <c r="K1815" s="129">
        <f t="shared" si="463"/>
        <v>36</v>
      </c>
      <c r="L1815" s="130">
        <f t="shared" si="464"/>
        <v>3</v>
      </c>
      <c r="M1815" s="129">
        <v>2</v>
      </c>
      <c r="N1815" s="129">
        <v>4</v>
      </c>
      <c r="O1815" s="124"/>
      <c r="P1815" s="130">
        <f t="shared" si="465"/>
        <v>3</v>
      </c>
      <c r="Q1815" s="131">
        <f t="shared" si="466"/>
        <v>0</v>
      </c>
    </row>
    <row r="1816" spans="1:17" ht="16.5">
      <c r="A1816" s="451"/>
      <c r="B1816" s="160" t="s">
        <v>675</v>
      </c>
      <c r="C1816" s="125"/>
      <c r="D1816" s="126" t="str">
        <f t="shared" si="462"/>
        <v>Pieza de 2inX4inX10_Pies</v>
      </c>
      <c r="E1816" s="127" t="s">
        <v>137</v>
      </c>
      <c r="F1816" s="128">
        <v>0</v>
      </c>
      <c r="G1816" s="124"/>
      <c r="H1816" s="129">
        <v>1.5</v>
      </c>
      <c r="I1816" s="129">
        <v>3.5</v>
      </c>
      <c r="J1816" s="129">
        <v>120</v>
      </c>
      <c r="K1816" s="129">
        <f t="shared" si="463"/>
        <v>120</v>
      </c>
      <c r="L1816" s="130">
        <f t="shared" si="464"/>
        <v>10</v>
      </c>
      <c r="M1816" s="129">
        <v>2</v>
      </c>
      <c r="N1816" s="129">
        <v>4</v>
      </c>
      <c r="O1816" s="124"/>
      <c r="P1816" s="130">
        <f t="shared" si="465"/>
        <v>10</v>
      </c>
      <c r="Q1816" s="131">
        <f t="shared" si="466"/>
        <v>0</v>
      </c>
    </row>
    <row r="1817" spans="1:17" ht="16.5">
      <c r="A1817" s="451"/>
      <c r="B1817" s="160" t="s">
        <v>676</v>
      </c>
      <c r="C1817" s="125"/>
      <c r="D1817" s="126" t="str">
        <f t="shared" si="462"/>
        <v>Pieza de 2inX4inX10_Pies</v>
      </c>
      <c r="E1817" s="127" t="s">
        <v>137</v>
      </c>
      <c r="F1817" s="128">
        <v>0</v>
      </c>
      <c r="G1817" s="124"/>
      <c r="H1817" s="129">
        <v>1.5</v>
      </c>
      <c r="I1817" s="129">
        <v>3.5</v>
      </c>
      <c r="J1817" s="129">
        <v>116.93</v>
      </c>
      <c r="K1817" s="129">
        <f t="shared" si="463"/>
        <v>120</v>
      </c>
      <c r="L1817" s="130">
        <f t="shared" si="464"/>
        <v>10</v>
      </c>
      <c r="M1817" s="129">
        <v>2</v>
      </c>
      <c r="N1817" s="129">
        <v>4</v>
      </c>
      <c r="O1817" s="124"/>
      <c r="P1817" s="130">
        <f t="shared" si="465"/>
        <v>10</v>
      </c>
      <c r="Q1817" s="131">
        <f t="shared" si="466"/>
        <v>0</v>
      </c>
    </row>
    <row r="1818" spans="1:17" ht="17.25" thickBot="1">
      <c r="A1818" s="452"/>
      <c r="B1818" s="161" t="s">
        <v>679</v>
      </c>
      <c r="C1818" s="134"/>
      <c r="D1818" s="135" t="str">
        <f t="shared" si="462"/>
        <v>Pieza de 2inX4inX3_Pies</v>
      </c>
      <c r="E1818" s="136" t="s">
        <v>137</v>
      </c>
      <c r="F1818" s="137">
        <v>0</v>
      </c>
      <c r="G1818" s="133"/>
      <c r="H1818" s="138">
        <v>1.5</v>
      </c>
      <c r="I1818" s="138">
        <v>3.5</v>
      </c>
      <c r="J1818" s="138">
        <v>27.56</v>
      </c>
      <c r="K1818" s="138">
        <f t="shared" si="463"/>
        <v>36</v>
      </c>
      <c r="L1818" s="139">
        <f t="shared" si="464"/>
        <v>3</v>
      </c>
      <c r="M1818" s="138">
        <v>2</v>
      </c>
      <c r="N1818" s="138">
        <v>4</v>
      </c>
      <c r="O1818" s="133"/>
      <c r="P1818" s="139">
        <f t="shared" si="465"/>
        <v>3</v>
      </c>
      <c r="Q1818" s="140">
        <f t="shared" si="466"/>
        <v>0</v>
      </c>
    </row>
    <row r="1819" spans="1:17" ht="16.5">
      <c r="A1819" s="450" t="s">
        <v>12</v>
      </c>
      <c r="B1819" s="159" t="s">
        <v>670</v>
      </c>
      <c r="C1819" s="117"/>
      <c r="D1819" s="118" t="str">
        <f t="shared" si="462"/>
        <v>Pieza de 4,5inX4inX11_Pies</v>
      </c>
      <c r="E1819" s="119" t="s">
        <v>137</v>
      </c>
      <c r="F1819" s="120">
        <v>5</v>
      </c>
      <c r="G1819" s="116"/>
      <c r="H1819" s="121">
        <v>4</v>
      </c>
      <c r="I1819" s="121">
        <v>3.5</v>
      </c>
      <c r="J1819" s="121">
        <v>127.17</v>
      </c>
      <c r="K1819" s="121">
        <f t="shared" si="463"/>
        <v>132</v>
      </c>
      <c r="L1819" s="122">
        <f t="shared" si="464"/>
        <v>11</v>
      </c>
      <c r="M1819" s="121">
        <v>4.5</v>
      </c>
      <c r="N1819" s="121">
        <v>4</v>
      </c>
      <c r="O1819" s="116"/>
      <c r="P1819" s="122">
        <f t="shared" si="465"/>
        <v>11</v>
      </c>
      <c r="Q1819" s="123">
        <f t="shared" si="466"/>
        <v>82.5</v>
      </c>
    </row>
    <row r="1820" spans="1:17" ht="16.5">
      <c r="A1820" s="451"/>
      <c r="B1820" s="160" t="s">
        <v>671</v>
      </c>
      <c r="C1820" s="125"/>
      <c r="D1820" s="126" t="str">
        <f t="shared" si="462"/>
        <v>Pieza de 2inX4inX2_Pies</v>
      </c>
      <c r="E1820" s="127" t="s">
        <v>137</v>
      </c>
      <c r="F1820" s="128">
        <v>2</v>
      </c>
      <c r="G1820" s="124"/>
      <c r="H1820" s="129">
        <v>1.5</v>
      </c>
      <c r="I1820" s="129">
        <v>3.5</v>
      </c>
      <c r="J1820" s="132">
        <v>16</v>
      </c>
      <c r="K1820" s="129">
        <f t="shared" si="463"/>
        <v>24</v>
      </c>
      <c r="L1820" s="130">
        <f t="shared" si="464"/>
        <v>2</v>
      </c>
      <c r="M1820" s="129">
        <v>2</v>
      </c>
      <c r="N1820" s="129">
        <v>4</v>
      </c>
      <c r="O1820" s="124"/>
      <c r="P1820" s="130">
        <f t="shared" si="465"/>
        <v>2</v>
      </c>
      <c r="Q1820" s="131">
        <f t="shared" si="466"/>
        <v>2.6666666666666665</v>
      </c>
    </row>
    <row r="1821" spans="1:17" ht="16.5">
      <c r="A1821" s="451"/>
      <c r="B1821" s="160" t="s">
        <v>672</v>
      </c>
      <c r="C1821" s="125"/>
      <c r="D1821" s="126" t="str">
        <f t="shared" si="462"/>
        <v>Pieza de 2inX4inX1_Pies</v>
      </c>
      <c r="E1821" s="127" t="s">
        <v>137</v>
      </c>
      <c r="F1821" s="128">
        <v>10</v>
      </c>
      <c r="G1821" s="124"/>
      <c r="H1821" s="129">
        <v>1.5</v>
      </c>
      <c r="I1821" s="129">
        <v>3.5</v>
      </c>
      <c r="J1821" s="129">
        <v>11.02</v>
      </c>
      <c r="K1821" s="129">
        <f t="shared" si="463"/>
        <v>12</v>
      </c>
      <c r="L1821" s="130">
        <f t="shared" si="464"/>
        <v>1</v>
      </c>
      <c r="M1821" s="129">
        <v>2</v>
      </c>
      <c r="N1821" s="129">
        <v>4</v>
      </c>
      <c r="O1821" s="124"/>
      <c r="P1821" s="130">
        <f t="shared" si="465"/>
        <v>1</v>
      </c>
      <c r="Q1821" s="131">
        <f t="shared" si="466"/>
        <v>6.666666666666667</v>
      </c>
    </row>
    <row r="1822" spans="1:17" ht="16.5">
      <c r="A1822" s="451"/>
      <c r="B1822" s="160" t="s">
        <v>673</v>
      </c>
      <c r="C1822" s="125"/>
      <c r="D1822" s="126" t="str">
        <f t="shared" si="462"/>
        <v>Pieza de 2inX4inX6_Pies</v>
      </c>
      <c r="E1822" s="127" t="s">
        <v>137</v>
      </c>
      <c r="F1822" s="128">
        <v>11</v>
      </c>
      <c r="G1822" s="124"/>
      <c r="H1822" s="129">
        <v>1.5</v>
      </c>
      <c r="I1822" s="129">
        <v>3.5</v>
      </c>
      <c r="J1822" s="129">
        <v>63</v>
      </c>
      <c r="K1822" s="129">
        <f t="shared" si="463"/>
        <v>72</v>
      </c>
      <c r="L1822" s="130">
        <f t="shared" si="464"/>
        <v>6</v>
      </c>
      <c r="M1822" s="129">
        <v>2</v>
      </c>
      <c r="N1822" s="129">
        <v>4</v>
      </c>
      <c r="O1822" s="124"/>
      <c r="P1822" s="130">
        <f t="shared" si="465"/>
        <v>6</v>
      </c>
      <c r="Q1822" s="131">
        <f t="shared" si="466"/>
        <v>44</v>
      </c>
    </row>
    <row r="1823" spans="1:17" ht="16.5">
      <c r="A1823" s="451"/>
      <c r="B1823" s="160" t="s">
        <v>674</v>
      </c>
      <c r="C1823" s="125"/>
      <c r="D1823" s="126" t="str">
        <f t="shared" si="462"/>
        <v>Pieza de 2inX4inX2_Pies</v>
      </c>
      <c r="E1823" s="127" t="s">
        <v>137</v>
      </c>
      <c r="F1823" s="128">
        <v>44</v>
      </c>
      <c r="G1823" s="124"/>
      <c r="H1823" s="129">
        <v>1.5</v>
      </c>
      <c r="I1823" s="129">
        <v>3.5</v>
      </c>
      <c r="J1823" s="129">
        <v>12.6</v>
      </c>
      <c r="K1823" s="129">
        <f t="shared" si="463"/>
        <v>24</v>
      </c>
      <c r="L1823" s="130">
        <f t="shared" si="464"/>
        <v>2</v>
      </c>
      <c r="M1823" s="129">
        <v>2</v>
      </c>
      <c r="N1823" s="129">
        <v>4</v>
      </c>
      <c r="O1823" s="124"/>
      <c r="P1823" s="130">
        <f t="shared" si="465"/>
        <v>2</v>
      </c>
      <c r="Q1823" s="131">
        <f t="shared" si="466"/>
        <v>58.666666666666664</v>
      </c>
    </row>
    <row r="1824" spans="1:17" ht="16.5">
      <c r="A1824" s="451"/>
      <c r="B1824" s="160" t="s">
        <v>677</v>
      </c>
      <c r="C1824" s="125"/>
      <c r="D1824" s="126" t="str">
        <f t="shared" si="462"/>
        <v>Pieza de 2inX4inX3_Pies</v>
      </c>
      <c r="E1824" s="127" t="s">
        <v>137</v>
      </c>
      <c r="F1824" s="128">
        <v>1</v>
      </c>
      <c r="G1824" s="124"/>
      <c r="H1824" s="129">
        <v>1.5</v>
      </c>
      <c r="I1824" s="129">
        <v>3.5</v>
      </c>
      <c r="J1824" s="129">
        <v>32.28</v>
      </c>
      <c r="K1824" s="129">
        <f t="shared" si="463"/>
        <v>36</v>
      </c>
      <c r="L1824" s="130">
        <f t="shared" si="464"/>
        <v>3</v>
      </c>
      <c r="M1824" s="129">
        <v>2</v>
      </c>
      <c r="N1824" s="129">
        <v>4</v>
      </c>
      <c r="O1824" s="124"/>
      <c r="P1824" s="130">
        <f t="shared" si="465"/>
        <v>3</v>
      </c>
      <c r="Q1824" s="131">
        <f t="shared" si="466"/>
        <v>2</v>
      </c>
    </row>
    <row r="1825" spans="1:17" ht="16.5">
      <c r="A1825" s="451"/>
      <c r="B1825" s="160" t="s">
        <v>678</v>
      </c>
      <c r="C1825" s="125"/>
      <c r="D1825" s="126" t="str">
        <f t="shared" si="462"/>
        <v>Pieza de 2inX4inX3_Pies</v>
      </c>
      <c r="E1825" s="127" t="s">
        <v>137</v>
      </c>
      <c r="F1825" s="128">
        <v>2</v>
      </c>
      <c r="G1825" s="124"/>
      <c r="H1825" s="129">
        <v>1.5</v>
      </c>
      <c r="I1825" s="129">
        <v>3.5</v>
      </c>
      <c r="J1825" s="129">
        <v>29.13</v>
      </c>
      <c r="K1825" s="129">
        <f t="shared" si="463"/>
        <v>36</v>
      </c>
      <c r="L1825" s="130">
        <f t="shared" si="464"/>
        <v>3</v>
      </c>
      <c r="M1825" s="129">
        <v>2</v>
      </c>
      <c r="N1825" s="129">
        <v>4</v>
      </c>
      <c r="O1825" s="124"/>
      <c r="P1825" s="130">
        <f t="shared" si="465"/>
        <v>3</v>
      </c>
      <c r="Q1825" s="131">
        <f t="shared" si="466"/>
        <v>4</v>
      </c>
    </row>
    <row r="1826" spans="1:17" ht="16.5">
      <c r="A1826" s="451"/>
      <c r="B1826" s="160" t="s">
        <v>675</v>
      </c>
      <c r="C1826" s="125"/>
      <c r="D1826" s="126" t="str">
        <f t="shared" si="462"/>
        <v>Pieza de 2inX4inX10_Pies</v>
      </c>
      <c r="E1826" s="127" t="s">
        <v>137</v>
      </c>
      <c r="F1826" s="128">
        <v>6</v>
      </c>
      <c r="G1826" s="124"/>
      <c r="H1826" s="129">
        <v>1.5</v>
      </c>
      <c r="I1826" s="129">
        <v>3.5</v>
      </c>
      <c r="J1826" s="129">
        <v>120</v>
      </c>
      <c r="K1826" s="129">
        <f t="shared" si="463"/>
        <v>120</v>
      </c>
      <c r="L1826" s="130">
        <f t="shared" si="464"/>
        <v>10</v>
      </c>
      <c r="M1826" s="129">
        <v>2</v>
      </c>
      <c r="N1826" s="129">
        <v>4</v>
      </c>
      <c r="O1826" s="124"/>
      <c r="P1826" s="130">
        <f t="shared" si="465"/>
        <v>10</v>
      </c>
      <c r="Q1826" s="131">
        <f t="shared" si="466"/>
        <v>40</v>
      </c>
    </row>
    <row r="1827" spans="1:17" ht="16.5">
      <c r="A1827" s="451"/>
      <c r="B1827" s="160" t="s">
        <v>676</v>
      </c>
      <c r="C1827" s="125"/>
      <c r="D1827" s="126" t="str">
        <f t="shared" si="462"/>
        <v>Pieza de 2inX4inX10_Pies</v>
      </c>
      <c r="E1827" s="127" t="s">
        <v>137</v>
      </c>
      <c r="F1827" s="128">
        <v>19</v>
      </c>
      <c r="G1827" s="124"/>
      <c r="H1827" s="129">
        <v>1.5</v>
      </c>
      <c r="I1827" s="129">
        <v>3.5</v>
      </c>
      <c r="J1827" s="129">
        <v>116.93</v>
      </c>
      <c r="K1827" s="129">
        <f t="shared" si="463"/>
        <v>120</v>
      </c>
      <c r="L1827" s="130">
        <f t="shared" si="464"/>
        <v>10</v>
      </c>
      <c r="M1827" s="129">
        <v>2</v>
      </c>
      <c r="N1827" s="129">
        <v>4</v>
      </c>
      <c r="O1827" s="124"/>
      <c r="P1827" s="130">
        <f t="shared" si="465"/>
        <v>10</v>
      </c>
      <c r="Q1827" s="131">
        <f t="shared" si="466"/>
        <v>126.66666666666667</v>
      </c>
    </row>
    <row r="1828" spans="1:17" ht="17.25" thickBot="1">
      <c r="A1828" s="465"/>
      <c r="B1828" s="163" t="s">
        <v>679</v>
      </c>
      <c r="C1828" s="152"/>
      <c r="D1828" s="153" t="str">
        <f t="shared" si="462"/>
        <v>Pieza de 2inX4inX3_Pies</v>
      </c>
      <c r="E1828" s="154" t="s">
        <v>137</v>
      </c>
      <c r="F1828" s="155">
        <v>1</v>
      </c>
      <c r="G1828" s="151"/>
      <c r="H1828" s="156">
        <v>1.5</v>
      </c>
      <c r="I1828" s="156">
        <v>3.5</v>
      </c>
      <c r="J1828" s="156">
        <v>27.56</v>
      </c>
      <c r="K1828" s="156">
        <f t="shared" si="463"/>
        <v>36</v>
      </c>
      <c r="L1828" s="157">
        <f t="shared" si="464"/>
        <v>3</v>
      </c>
      <c r="M1828" s="156">
        <v>2</v>
      </c>
      <c r="N1828" s="156">
        <v>4</v>
      </c>
      <c r="O1828" s="151"/>
      <c r="P1828" s="157">
        <f t="shared" si="465"/>
        <v>3</v>
      </c>
      <c r="Q1828" s="158">
        <f t="shared" si="466"/>
        <v>2</v>
      </c>
    </row>
    <row r="1829" spans="1:17" ht="16.5">
      <c r="A1829" s="450" t="s">
        <v>35</v>
      </c>
      <c r="B1829" s="159" t="s">
        <v>670</v>
      </c>
      <c r="C1829" s="117"/>
      <c r="D1829" s="118" t="str">
        <f t="shared" si="462"/>
        <v>Pieza de 4,5inX4inX9_Pies</v>
      </c>
      <c r="E1829" s="119" t="s">
        <v>137</v>
      </c>
      <c r="F1829" s="120">
        <v>5</v>
      </c>
      <c r="G1829" s="116"/>
      <c r="H1829" s="121">
        <v>4</v>
      </c>
      <c r="I1829" s="121">
        <v>3.5</v>
      </c>
      <c r="J1829" s="121">
        <v>101.18</v>
      </c>
      <c r="K1829" s="121">
        <f t="shared" si="463"/>
        <v>108</v>
      </c>
      <c r="L1829" s="122">
        <f t="shared" si="464"/>
        <v>9</v>
      </c>
      <c r="M1829" s="121">
        <v>4.5</v>
      </c>
      <c r="N1829" s="121">
        <v>4</v>
      </c>
      <c r="O1829" s="116"/>
      <c r="P1829" s="122">
        <f t="shared" si="465"/>
        <v>9</v>
      </c>
      <c r="Q1829" s="123">
        <f t="shared" si="466"/>
        <v>67.5</v>
      </c>
    </row>
    <row r="1830" spans="1:17" ht="16.5">
      <c r="A1830" s="451"/>
      <c r="B1830" s="160" t="s">
        <v>671</v>
      </c>
      <c r="C1830" s="125"/>
      <c r="D1830" s="126" t="str">
        <f t="shared" si="462"/>
        <v>Pieza de 2inX4inX2_Pies</v>
      </c>
      <c r="E1830" s="127" t="s">
        <v>137</v>
      </c>
      <c r="F1830" s="128">
        <v>2</v>
      </c>
      <c r="G1830" s="124"/>
      <c r="H1830" s="129">
        <v>1.5</v>
      </c>
      <c r="I1830" s="129">
        <v>3.5</v>
      </c>
      <c r="J1830" s="132">
        <v>16</v>
      </c>
      <c r="K1830" s="129">
        <f t="shared" si="463"/>
        <v>24</v>
      </c>
      <c r="L1830" s="130">
        <f t="shared" si="464"/>
        <v>2</v>
      </c>
      <c r="M1830" s="129">
        <v>2</v>
      </c>
      <c r="N1830" s="129">
        <v>4</v>
      </c>
      <c r="O1830" s="124"/>
      <c r="P1830" s="130">
        <f t="shared" si="465"/>
        <v>2</v>
      </c>
      <c r="Q1830" s="131">
        <f t="shared" si="466"/>
        <v>2.6666666666666665</v>
      </c>
    </row>
    <row r="1831" spans="1:17" ht="16.5">
      <c r="A1831" s="451"/>
      <c r="B1831" s="160" t="s">
        <v>672</v>
      </c>
      <c r="C1831" s="125"/>
      <c r="D1831" s="126" t="str">
        <f t="shared" si="462"/>
        <v>Pieza de 2inX4inX1_Pies</v>
      </c>
      <c r="E1831" s="127" t="s">
        <v>137</v>
      </c>
      <c r="F1831" s="128">
        <v>8</v>
      </c>
      <c r="G1831" s="124"/>
      <c r="H1831" s="129">
        <v>1.5</v>
      </c>
      <c r="I1831" s="129">
        <v>3.5</v>
      </c>
      <c r="J1831" s="129">
        <v>11.02</v>
      </c>
      <c r="K1831" s="129">
        <f t="shared" si="463"/>
        <v>12</v>
      </c>
      <c r="L1831" s="130">
        <f t="shared" si="464"/>
        <v>1</v>
      </c>
      <c r="M1831" s="129">
        <v>2</v>
      </c>
      <c r="N1831" s="129">
        <v>4</v>
      </c>
      <c r="O1831" s="124"/>
      <c r="P1831" s="130">
        <f t="shared" si="465"/>
        <v>1</v>
      </c>
      <c r="Q1831" s="131">
        <f t="shared" si="466"/>
        <v>5.333333333333333</v>
      </c>
    </row>
    <row r="1832" spans="1:17" ht="16.5">
      <c r="A1832" s="451"/>
      <c r="B1832" s="160" t="s">
        <v>673</v>
      </c>
      <c r="C1832" s="125"/>
      <c r="D1832" s="126" t="str">
        <f t="shared" si="462"/>
        <v>Pieza de 2inX4inX6_Pies</v>
      </c>
      <c r="E1832" s="127" t="s">
        <v>137</v>
      </c>
      <c r="F1832" s="128">
        <v>11</v>
      </c>
      <c r="G1832" s="124"/>
      <c r="H1832" s="129">
        <v>1.5</v>
      </c>
      <c r="I1832" s="129">
        <v>3.5</v>
      </c>
      <c r="J1832" s="129">
        <v>63</v>
      </c>
      <c r="K1832" s="129">
        <f t="shared" si="463"/>
        <v>72</v>
      </c>
      <c r="L1832" s="130">
        <f t="shared" si="464"/>
        <v>6</v>
      </c>
      <c r="M1832" s="129">
        <v>2</v>
      </c>
      <c r="N1832" s="129">
        <v>4</v>
      </c>
      <c r="O1832" s="124"/>
      <c r="P1832" s="130">
        <f t="shared" si="465"/>
        <v>6</v>
      </c>
      <c r="Q1832" s="131">
        <f t="shared" si="466"/>
        <v>44</v>
      </c>
    </row>
    <row r="1833" spans="1:17" ht="16.5">
      <c r="A1833" s="451"/>
      <c r="B1833" s="160" t="s">
        <v>674</v>
      </c>
      <c r="C1833" s="125"/>
      <c r="D1833" s="126" t="str">
        <f t="shared" si="462"/>
        <v>Pieza de 2inX4inX2_Pies</v>
      </c>
      <c r="E1833" s="127" t="s">
        <v>137</v>
      </c>
      <c r="F1833" s="128">
        <v>16</v>
      </c>
      <c r="G1833" s="124"/>
      <c r="H1833" s="129">
        <v>1.5</v>
      </c>
      <c r="I1833" s="129">
        <v>3.5</v>
      </c>
      <c r="J1833" s="129">
        <v>13.78</v>
      </c>
      <c r="K1833" s="129">
        <f t="shared" si="463"/>
        <v>24</v>
      </c>
      <c r="L1833" s="130">
        <f t="shared" si="464"/>
        <v>2</v>
      </c>
      <c r="M1833" s="129">
        <v>2</v>
      </c>
      <c r="N1833" s="129">
        <v>4</v>
      </c>
      <c r="O1833" s="124"/>
      <c r="P1833" s="130">
        <f t="shared" si="465"/>
        <v>2</v>
      </c>
      <c r="Q1833" s="131">
        <f t="shared" si="466"/>
        <v>21.333333333333332</v>
      </c>
    </row>
    <row r="1834" spans="1:17" ht="16.5">
      <c r="A1834" s="451"/>
      <c r="B1834" s="160" t="s">
        <v>677</v>
      </c>
      <c r="C1834" s="125"/>
      <c r="D1834" s="126" t="str">
        <f t="shared" si="462"/>
        <v>Pieza de 2inX4inX3_Pies</v>
      </c>
      <c r="E1834" s="127" t="s">
        <v>137</v>
      </c>
      <c r="F1834" s="128">
        <v>26</v>
      </c>
      <c r="G1834" s="124"/>
      <c r="H1834" s="129">
        <v>1.5</v>
      </c>
      <c r="I1834" s="129">
        <v>3.5</v>
      </c>
      <c r="J1834" s="129">
        <v>29.13</v>
      </c>
      <c r="K1834" s="129">
        <f t="shared" si="463"/>
        <v>36</v>
      </c>
      <c r="L1834" s="130">
        <f t="shared" si="464"/>
        <v>3</v>
      </c>
      <c r="M1834" s="129">
        <v>2</v>
      </c>
      <c r="N1834" s="129">
        <v>4</v>
      </c>
      <c r="O1834" s="124"/>
      <c r="P1834" s="130">
        <f t="shared" si="465"/>
        <v>3</v>
      </c>
      <c r="Q1834" s="131">
        <f t="shared" si="466"/>
        <v>52</v>
      </c>
    </row>
    <row r="1835" spans="1:17" ht="16.5">
      <c r="A1835" s="451"/>
      <c r="B1835" s="160" t="s">
        <v>678</v>
      </c>
      <c r="C1835" s="125"/>
      <c r="D1835" s="126" t="str">
        <f t="shared" si="462"/>
        <v>Pieza de 2inX4inX3_Pies</v>
      </c>
      <c r="E1835" s="127" t="s">
        <v>137</v>
      </c>
      <c r="F1835" s="128">
        <v>1</v>
      </c>
      <c r="G1835" s="124"/>
      <c r="H1835" s="129">
        <v>1.5</v>
      </c>
      <c r="I1835" s="129">
        <v>3.5</v>
      </c>
      <c r="J1835" s="129">
        <v>32.28</v>
      </c>
      <c r="K1835" s="129">
        <f t="shared" si="463"/>
        <v>36</v>
      </c>
      <c r="L1835" s="130">
        <f t="shared" si="464"/>
        <v>3</v>
      </c>
      <c r="M1835" s="129">
        <v>2</v>
      </c>
      <c r="N1835" s="129">
        <v>4</v>
      </c>
      <c r="O1835" s="124"/>
      <c r="P1835" s="130">
        <f t="shared" si="465"/>
        <v>3</v>
      </c>
      <c r="Q1835" s="131">
        <f t="shared" si="466"/>
        <v>2</v>
      </c>
    </row>
    <row r="1836" spans="1:17" ht="16.5">
      <c r="A1836" s="451"/>
      <c r="B1836" s="160" t="s">
        <v>675</v>
      </c>
      <c r="C1836" s="125"/>
      <c r="D1836" s="126" t="str">
        <f t="shared" si="462"/>
        <v>Pieza de 2inX4inX9_Pies</v>
      </c>
      <c r="E1836" s="127" t="s">
        <v>137</v>
      </c>
      <c r="F1836" s="128">
        <v>6</v>
      </c>
      <c r="G1836" s="124"/>
      <c r="H1836" s="129">
        <v>1.5</v>
      </c>
      <c r="I1836" s="129">
        <v>3.5</v>
      </c>
      <c r="J1836" s="129">
        <v>96.06</v>
      </c>
      <c r="K1836" s="129">
        <f t="shared" si="463"/>
        <v>108</v>
      </c>
      <c r="L1836" s="130">
        <f t="shared" si="464"/>
        <v>9</v>
      </c>
      <c r="M1836" s="129">
        <v>2</v>
      </c>
      <c r="N1836" s="129">
        <v>4</v>
      </c>
      <c r="O1836" s="124"/>
      <c r="P1836" s="130">
        <f t="shared" si="465"/>
        <v>9</v>
      </c>
      <c r="Q1836" s="131">
        <f t="shared" si="466"/>
        <v>36</v>
      </c>
    </row>
    <row r="1837" spans="1:17" ht="16.5">
      <c r="A1837" s="451"/>
      <c r="B1837" s="160" t="s">
        <v>676</v>
      </c>
      <c r="C1837" s="125"/>
      <c r="D1837" s="126" t="str">
        <f t="shared" si="462"/>
        <v>Pieza de 2inX4inX8_Pies</v>
      </c>
      <c r="E1837" s="127" t="s">
        <v>137</v>
      </c>
      <c r="F1837" s="128">
        <v>13</v>
      </c>
      <c r="G1837" s="124"/>
      <c r="H1837" s="129">
        <v>1.5</v>
      </c>
      <c r="I1837" s="129">
        <v>3.5</v>
      </c>
      <c r="J1837" s="129">
        <v>93</v>
      </c>
      <c r="K1837" s="129">
        <f t="shared" si="463"/>
        <v>96</v>
      </c>
      <c r="L1837" s="130">
        <f t="shared" si="464"/>
        <v>8</v>
      </c>
      <c r="M1837" s="129">
        <v>2</v>
      </c>
      <c r="N1837" s="129">
        <v>4</v>
      </c>
      <c r="O1837" s="124"/>
      <c r="P1837" s="130">
        <f t="shared" si="465"/>
        <v>8</v>
      </c>
      <c r="Q1837" s="131">
        <f t="shared" si="466"/>
        <v>69.333333333333329</v>
      </c>
    </row>
    <row r="1838" spans="1:17" ht="16.5">
      <c r="A1838" s="451"/>
      <c r="B1838" s="160" t="s">
        <v>679</v>
      </c>
      <c r="C1838" s="125"/>
      <c r="D1838" s="126" t="str">
        <f t="shared" si="462"/>
        <v>Pieza de 2inX4inX6_Pies</v>
      </c>
      <c r="E1838" s="127" t="s">
        <v>137</v>
      </c>
      <c r="F1838" s="128">
        <v>6</v>
      </c>
      <c r="G1838" s="124"/>
      <c r="H1838" s="129">
        <v>1.5</v>
      </c>
      <c r="I1838" s="129">
        <v>3.5</v>
      </c>
      <c r="J1838" s="129">
        <v>61</v>
      </c>
      <c r="K1838" s="129">
        <f t="shared" si="463"/>
        <v>72</v>
      </c>
      <c r="L1838" s="130">
        <f t="shared" si="464"/>
        <v>6</v>
      </c>
      <c r="M1838" s="129">
        <v>2</v>
      </c>
      <c r="N1838" s="129">
        <v>4</v>
      </c>
      <c r="O1838" s="124"/>
      <c r="P1838" s="130">
        <f t="shared" si="465"/>
        <v>6</v>
      </c>
      <c r="Q1838" s="131">
        <f t="shared" si="466"/>
        <v>24</v>
      </c>
    </row>
    <row r="1839" spans="1:17" ht="17.25" thickBot="1">
      <c r="A1839" s="452"/>
      <c r="B1839" s="161" t="s">
        <v>680</v>
      </c>
      <c r="C1839" s="134"/>
      <c r="D1839" s="135" t="str">
        <f t="shared" si="462"/>
        <v>Pieza de 2inX4inX1_Pies</v>
      </c>
      <c r="E1839" s="136" t="s">
        <v>137</v>
      </c>
      <c r="F1839" s="137">
        <v>4</v>
      </c>
      <c r="G1839" s="133"/>
      <c r="H1839" s="138">
        <v>1.5</v>
      </c>
      <c r="I1839" s="138">
        <v>3.5</v>
      </c>
      <c r="J1839" s="138">
        <v>7.08</v>
      </c>
      <c r="K1839" s="138">
        <f t="shared" si="463"/>
        <v>12</v>
      </c>
      <c r="L1839" s="139">
        <f t="shared" si="464"/>
        <v>1</v>
      </c>
      <c r="M1839" s="138">
        <v>2</v>
      </c>
      <c r="N1839" s="138">
        <v>4</v>
      </c>
      <c r="O1839" s="133"/>
      <c r="P1839" s="139">
        <f t="shared" si="465"/>
        <v>1</v>
      </c>
      <c r="Q1839" s="140">
        <f t="shared" si="466"/>
        <v>2.6666666666666665</v>
      </c>
    </row>
    <row r="1840" spans="1:17" ht="16.5">
      <c r="A1840" s="450" t="s">
        <v>411</v>
      </c>
      <c r="B1840" s="159" t="s">
        <v>671</v>
      </c>
      <c r="C1840" s="117"/>
      <c r="D1840" s="118" t="str">
        <f t="shared" si="462"/>
        <v>Pieza de 4,5inX4inX10_Pies</v>
      </c>
      <c r="E1840" s="119" t="s">
        <v>137</v>
      </c>
      <c r="F1840" s="120">
        <v>3</v>
      </c>
      <c r="G1840" s="116"/>
      <c r="H1840" s="121">
        <v>1.5</v>
      </c>
      <c r="I1840" s="121">
        <v>3.5</v>
      </c>
      <c r="J1840" s="121">
        <v>120</v>
      </c>
      <c r="K1840" s="121">
        <f t="shared" si="463"/>
        <v>120</v>
      </c>
      <c r="L1840" s="122">
        <f t="shared" si="464"/>
        <v>10</v>
      </c>
      <c r="M1840" s="121">
        <v>4.5</v>
      </c>
      <c r="N1840" s="121">
        <v>4</v>
      </c>
      <c r="O1840" s="116"/>
      <c r="P1840" s="122">
        <f t="shared" si="465"/>
        <v>10</v>
      </c>
      <c r="Q1840" s="123">
        <f t="shared" si="466"/>
        <v>45</v>
      </c>
    </row>
    <row r="1841" spans="1:17" ht="16.5">
      <c r="A1841" s="451"/>
      <c r="B1841" s="160" t="s">
        <v>672</v>
      </c>
      <c r="C1841" s="125"/>
      <c r="D1841" s="126" t="str">
        <f t="shared" si="462"/>
        <v>Pieza de 2inX4inX1_Pies</v>
      </c>
      <c r="E1841" s="127" t="s">
        <v>137</v>
      </c>
      <c r="F1841" s="128">
        <v>2</v>
      </c>
      <c r="G1841" s="124"/>
      <c r="H1841" s="129">
        <v>1.5</v>
      </c>
      <c r="I1841" s="129">
        <v>3.5</v>
      </c>
      <c r="J1841" s="132">
        <v>9.4499999999999993</v>
      </c>
      <c r="K1841" s="129">
        <f t="shared" si="463"/>
        <v>12</v>
      </c>
      <c r="L1841" s="130">
        <f t="shared" si="464"/>
        <v>1</v>
      </c>
      <c r="M1841" s="129">
        <v>2</v>
      </c>
      <c r="N1841" s="129">
        <v>4</v>
      </c>
      <c r="O1841" s="124"/>
      <c r="P1841" s="130">
        <f t="shared" si="465"/>
        <v>1</v>
      </c>
      <c r="Q1841" s="131">
        <f t="shared" si="466"/>
        <v>1.3333333333333333</v>
      </c>
    </row>
    <row r="1842" spans="1:17" ht="16.5">
      <c r="A1842" s="451"/>
      <c r="B1842" s="160" t="s">
        <v>673</v>
      </c>
      <c r="C1842" s="125"/>
      <c r="D1842" s="126" t="str">
        <f t="shared" si="462"/>
        <v>Pieza de 2inX4inX2_Pies</v>
      </c>
      <c r="E1842" s="127" t="s">
        <v>137</v>
      </c>
      <c r="F1842" s="128">
        <v>13</v>
      </c>
      <c r="G1842" s="124"/>
      <c r="H1842" s="129">
        <v>1.5</v>
      </c>
      <c r="I1842" s="129">
        <v>3.5</v>
      </c>
      <c r="J1842" s="129">
        <v>13.78</v>
      </c>
      <c r="K1842" s="129">
        <f t="shared" si="463"/>
        <v>24</v>
      </c>
      <c r="L1842" s="130">
        <f t="shared" si="464"/>
        <v>2</v>
      </c>
      <c r="M1842" s="129">
        <v>2</v>
      </c>
      <c r="N1842" s="129">
        <v>4</v>
      </c>
      <c r="O1842" s="124"/>
      <c r="P1842" s="130">
        <f t="shared" si="465"/>
        <v>2</v>
      </c>
      <c r="Q1842" s="131">
        <f t="shared" si="466"/>
        <v>17.333333333333332</v>
      </c>
    </row>
    <row r="1843" spans="1:17" ht="16.5">
      <c r="A1843" s="451"/>
      <c r="B1843" s="160" t="s">
        <v>674</v>
      </c>
      <c r="C1843" s="125"/>
      <c r="D1843" s="126" t="str">
        <f t="shared" si="462"/>
        <v>Pieza de 2inX4inX4_Pies</v>
      </c>
      <c r="E1843" s="127" t="s">
        <v>137</v>
      </c>
      <c r="F1843" s="128">
        <v>4</v>
      </c>
      <c r="G1843" s="124"/>
      <c r="H1843" s="129">
        <v>1.5</v>
      </c>
      <c r="I1843" s="129">
        <v>3.5</v>
      </c>
      <c r="J1843" s="129">
        <v>44.49</v>
      </c>
      <c r="K1843" s="129">
        <f t="shared" si="463"/>
        <v>48</v>
      </c>
      <c r="L1843" s="130">
        <f t="shared" si="464"/>
        <v>4</v>
      </c>
      <c r="M1843" s="129">
        <v>2</v>
      </c>
      <c r="N1843" s="129">
        <v>4</v>
      </c>
      <c r="O1843" s="124"/>
      <c r="P1843" s="130">
        <f t="shared" si="465"/>
        <v>4</v>
      </c>
      <c r="Q1843" s="131">
        <f t="shared" si="466"/>
        <v>10.666666666666666</v>
      </c>
    </row>
    <row r="1844" spans="1:17" ht="16.5">
      <c r="A1844" s="451"/>
      <c r="B1844" s="160" t="s">
        <v>293</v>
      </c>
      <c r="C1844" s="125"/>
      <c r="D1844" s="126" t="str">
        <f t="shared" si="462"/>
        <v>Pieza de 2inX4inX10_Pies</v>
      </c>
      <c r="E1844" s="127" t="s">
        <v>137</v>
      </c>
      <c r="F1844" s="128">
        <v>1</v>
      </c>
      <c r="G1844" s="124"/>
      <c r="H1844" s="129">
        <v>1.5</v>
      </c>
      <c r="I1844" s="129">
        <v>3.5</v>
      </c>
      <c r="J1844" s="129">
        <v>120</v>
      </c>
      <c r="K1844" s="129">
        <f t="shared" si="463"/>
        <v>120</v>
      </c>
      <c r="L1844" s="130">
        <f t="shared" si="464"/>
        <v>10</v>
      </c>
      <c r="M1844" s="129">
        <v>2</v>
      </c>
      <c r="N1844" s="129">
        <v>4</v>
      </c>
      <c r="O1844" s="124"/>
      <c r="P1844" s="130">
        <f t="shared" si="465"/>
        <v>10</v>
      </c>
      <c r="Q1844" s="131">
        <f t="shared" si="466"/>
        <v>6.666666666666667</v>
      </c>
    </row>
    <row r="1845" spans="1:17" ht="16.5">
      <c r="A1845" s="451"/>
      <c r="B1845" s="160" t="s">
        <v>675</v>
      </c>
      <c r="C1845" s="125"/>
      <c r="D1845" s="126" t="str">
        <f t="shared" si="462"/>
        <v>Pieza de 2inX4inX8_Pies</v>
      </c>
      <c r="E1845" s="127" t="s">
        <v>137</v>
      </c>
      <c r="F1845" s="128">
        <v>7</v>
      </c>
      <c r="G1845" s="124"/>
      <c r="H1845" s="129">
        <v>1.5</v>
      </c>
      <c r="I1845" s="129">
        <v>3.5</v>
      </c>
      <c r="J1845" s="129">
        <v>92.91</v>
      </c>
      <c r="K1845" s="129">
        <f t="shared" si="463"/>
        <v>96</v>
      </c>
      <c r="L1845" s="130">
        <f t="shared" si="464"/>
        <v>8</v>
      </c>
      <c r="M1845" s="129">
        <v>2</v>
      </c>
      <c r="N1845" s="129">
        <v>4</v>
      </c>
      <c r="O1845" s="124"/>
      <c r="P1845" s="130">
        <f t="shared" si="465"/>
        <v>8</v>
      </c>
      <c r="Q1845" s="131">
        <f t="shared" si="466"/>
        <v>37.333333333333336</v>
      </c>
    </row>
    <row r="1846" spans="1:17" ht="16.5">
      <c r="A1846" s="451"/>
      <c r="B1846" s="160" t="s">
        <v>676</v>
      </c>
      <c r="C1846" s="125"/>
      <c r="D1846" s="126" t="str">
        <f t="shared" si="462"/>
        <v>Pieza de 2inX4inX6_Pies</v>
      </c>
      <c r="E1846" s="127" t="s">
        <v>137</v>
      </c>
      <c r="F1846" s="128">
        <v>2</v>
      </c>
      <c r="G1846" s="124"/>
      <c r="H1846" s="129">
        <v>1.5</v>
      </c>
      <c r="I1846" s="129">
        <v>3.5</v>
      </c>
      <c r="J1846" s="129">
        <v>61.02</v>
      </c>
      <c r="K1846" s="129">
        <f t="shared" si="463"/>
        <v>72</v>
      </c>
      <c r="L1846" s="130">
        <f t="shared" si="464"/>
        <v>6</v>
      </c>
      <c r="M1846" s="129">
        <v>2</v>
      </c>
      <c r="N1846" s="129">
        <v>4</v>
      </c>
      <c r="O1846" s="124"/>
      <c r="P1846" s="130">
        <f t="shared" si="465"/>
        <v>6</v>
      </c>
      <c r="Q1846" s="131">
        <f t="shared" si="466"/>
        <v>8</v>
      </c>
    </row>
    <row r="1847" spans="1:17" ht="16.5">
      <c r="A1847" s="451"/>
      <c r="B1847" s="160" t="s">
        <v>679</v>
      </c>
      <c r="C1847" s="125"/>
      <c r="D1847" s="126" t="str">
        <f t="shared" si="462"/>
        <v>Pieza de 2inX4inX1_Pies</v>
      </c>
      <c r="E1847" s="127" t="s">
        <v>137</v>
      </c>
      <c r="F1847" s="128">
        <v>2</v>
      </c>
      <c r="G1847" s="124"/>
      <c r="H1847" s="129">
        <v>1.5</v>
      </c>
      <c r="I1847" s="129">
        <v>3.5</v>
      </c>
      <c r="J1847" s="129">
        <v>3.15</v>
      </c>
      <c r="K1847" s="129">
        <f t="shared" si="463"/>
        <v>12</v>
      </c>
      <c r="L1847" s="130">
        <f t="shared" si="464"/>
        <v>1</v>
      </c>
      <c r="M1847" s="129">
        <v>2</v>
      </c>
      <c r="N1847" s="129">
        <v>4</v>
      </c>
      <c r="O1847" s="124"/>
      <c r="P1847" s="130">
        <f t="shared" si="465"/>
        <v>1</v>
      </c>
      <c r="Q1847" s="131">
        <f t="shared" si="466"/>
        <v>1.3333333333333333</v>
      </c>
    </row>
    <row r="1848" spans="1:17" ht="16.5">
      <c r="A1848" s="451"/>
      <c r="B1848" s="160" t="s">
        <v>680</v>
      </c>
      <c r="C1848" s="125"/>
      <c r="D1848" s="126" t="str">
        <f t="shared" si="462"/>
        <v>Pieza de 2inX4inX2_Pies</v>
      </c>
      <c r="E1848" s="127" t="s">
        <v>137</v>
      </c>
      <c r="F1848" s="128">
        <v>3</v>
      </c>
      <c r="G1848" s="124"/>
      <c r="H1848" s="129">
        <v>1.5</v>
      </c>
      <c r="I1848" s="129">
        <v>3.5</v>
      </c>
      <c r="J1848" s="129">
        <v>20.87</v>
      </c>
      <c r="K1848" s="129">
        <f t="shared" si="463"/>
        <v>24</v>
      </c>
      <c r="L1848" s="130">
        <f t="shared" si="464"/>
        <v>2</v>
      </c>
      <c r="M1848" s="129">
        <v>2</v>
      </c>
      <c r="N1848" s="129">
        <v>4</v>
      </c>
      <c r="O1848" s="124"/>
      <c r="P1848" s="130">
        <f t="shared" si="465"/>
        <v>2</v>
      </c>
      <c r="Q1848" s="131">
        <f t="shared" si="466"/>
        <v>4</v>
      </c>
    </row>
    <row r="1849" spans="1:17" ht="17.25" thickBot="1">
      <c r="A1849" s="452"/>
      <c r="B1849" s="161" t="s">
        <v>681</v>
      </c>
      <c r="C1849" s="134"/>
      <c r="D1849" s="135" t="str">
        <f t="shared" si="462"/>
        <v>Pieza de 2inX4inX1_Pies</v>
      </c>
      <c r="E1849" s="136" t="s">
        <v>137</v>
      </c>
      <c r="F1849" s="137">
        <v>4</v>
      </c>
      <c r="G1849" s="133"/>
      <c r="H1849" s="138">
        <v>1.5</v>
      </c>
      <c r="I1849" s="138">
        <v>3.5</v>
      </c>
      <c r="J1849" s="138">
        <v>11.42</v>
      </c>
      <c r="K1849" s="138">
        <f t="shared" si="463"/>
        <v>12</v>
      </c>
      <c r="L1849" s="139">
        <f t="shared" si="464"/>
        <v>1</v>
      </c>
      <c r="M1849" s="138">
        <v>2</v>
      </c>
      <c r="N1849" s="138">
        <v>4</v>
      </c>
      <c r="O1849" s="133"/>
      <c r="P1849" s="139">
        <f t="shared" si="465"/>
        <v>1</v>
      </c>
      <c r="Q1849" s="140">
        <f t="shared" si="466"/>
        <v>2.6666666666666665</v>
      </c>
    </row>
    <row r="1850" spans="1:17" ht="16.5">
      <c r="A1850" s="450" t="s">
        <v>682</v>
      </c>
      <c r="B1850" s="159" t="s">
        <v>671</v>
      </c>
      <c r="C1850" s="117"/>
      <c r="D1850" s="118" t="str">
        <f t="shared" si="462"/>
        <v>Pieza de 4,5inX4inX7_Pies</v>
      </c>
      <c r="E1850" s="119" t="s">
        <v>137</v>
      </c>
      <c r="F1850" s="120">
        <v>1</v>
      </c>
      <c r="G1850" s="116"/>
      <c r="H1850" s="121">
        <v>1.5</v>
      </c>
      <c r="I1850" s="121">
        <v>3.5</v>
      </c>
      <c r="J1850" s="121">
        <v>78.739999999999995</v>
      </c>
      <c r="K1850" s="121">
        <f t="shared" si="463"/>
        <v>84</v>
      </c>
      <c r="L1850" s="122">
        <f t="shared" si="464"/>
        <v>7</v>
      </c>
      <c r="M1850" s="121">
        <v>4.5</v>
      </c>
      <c r="N1850" s="121">
        <v>4</v>
      </c>
      <c r="O1850" s="116"/>
      <c r="P1850" s="122">
        <f t="shared" si="465"/>
        <v>7</v>
      </c>
      <c r="Q1850" s="123">
        <f t="shared" si="466"/>
        <v>10.5</v>
      </c>
    </row>
    <row r="1851" spans="1:17" ht="16.5">
      <c r="A1851" s="451"/>
      <c r="B1851" s="160" t="s">
        <v>672</v>
      </c>
      <c r="C1851" s="125"/>
      <c r="D1851" s="126" t="str">
        <f t="shared" si="462"/>
        <v>Pieza de 2inX4inX3_Pies</v>
      </c>
      <c r="E1851" s="127" t="s">
        <v>137</v>
      </c>
      <c r="F1851" s="128">
        <v>1</v>
      </c>
      <c r="G1851" s="124"/>
      <c r="H1851" s="129">
        <v>1.5</v>
      </c>
      <c r="I1851" s="129">
        <v>3.5</v>
      </c>
      <c r="J1851" s="132">
        <v>31.89</v>
      </c>
      <c r="K1851" s="129">
        <f t="shared" si="463"/>
        <v>36</v>
      </c>
      <c r="L1851" s="130">
        <f t="shared" si="464"/>
        <v>3</v>
      </c>
      <c r="M1851" s="129">
        <v>2</v>
      </c>
      <c r="N1851" s="129">
        <v>4</v>
      </c>
      <c r="O1851" s="124"/>
      <c r="P1851" s="130">
        <f t="shared" si="465"/>
        <v>3</v>
      </c>
      <c r="Q1851" s="131">
        <f t="shared" si="466"/>
        <v>2</v>
      </c>
    </row>
    <row r="1852" spans="1:17" ht="16.5">
      <c r="A1852" s="451"/>
      <c r="B1852" s="160" t="s">
        <v>673</v>
      </c>
      <c r="C1852" s="125"/>
      <c r="D1852" s="126" t="str">
        <f t="shared" si="462"/>
        <v>Pieza de 2inX4inX10_Pies</v>
      </c>
      <c r="E1852" s="127" t="s">
        <v>137</v>
      </c>
      <c r="F1852" s="128">
        <v>2</v>
      </c>
      <c r="G1852" s="124"/>
      <c r="H1852" s="129">
        <v>1.5</v>
      </c>
      <c r="I1852" s="129">
        <v>3.5</v>
      </c>
      <c r="J1852" s="129">
        <v>120</v>
      </c>
      <c r="K1852" s="129">
        <f t="shared" si="463"/>
        <v>120</v>
      </c>
      <c r="L1852" s="130">
        <f t="shared" si="464"/>
        <v>10</v>
      </c>
      <c r="M1852" s="129">
        <v>2</v>
      </c>
      <c r="N1852" s="129">
        <v>4</v>
      </c>
      <c r="O1852" s="124"/>
      <c r="P1852" s="130">
        <f t="shared" si="465"/>
        <v>10</v>
      </c>
      <c r="Q1852" s="131">
        <f t="shared" si="466"/>
        <v>13.333333333333334</v>
      </c>
    </row>
    <row r="1853" spans="1:17" ht="16.5">
      <c r="A1853" s="451"/>
      <c r="B1853" s="160" t="s">
        <v>674</v>
      </c>
      <c r="C1853" s="125"/>
      <c r="D1853" s="126" t="str">
        <f t="shared" si="462"/>
        <v>Pieza de 2inX4inX2_Pies</v>
      </c>
      <c r="E1853" s="127" t="s">
        <v>137</v>
      </c>
      <c r="F1853" s="128">
        <v>12</v>
      </c>
      <c r="G1853" s="124"/>
      <c r="H1853" s="129">
        <v>1.5</v>
      </c>
      <c r="I1853" s="129">
        <v>3.5</v>
      </c>
      <c r="J1853" s="129">
        <v>13.78</v>
      </c>
      <c r="K1853" s="129">
        <f t="shared" si="463"/>
        <v>24</v>
      </c>
      <c r="L1853" s="130">
        <f t="shared" si="464"/>
        <v>2</v>
      </c>
      <c r="M1853" s="129">
        <v>2</v>
      </c>
      <c r="N1853" s="129">
        <v>4</v>
      </c>
      <c r="O1853" s="124"/>
      <c r="P1853" s="130">
        <f t="shared" si="465"/>
        <v>2</v>
      </c>
      <c r="Q1853" s="131">
        <f t="shared" si="466"/>
        <v>16</v>
      </c>
    </row>
    <row r="1854" spans="1:17" ht="16.5">
      <c r="A1854" s="451"/>
      <c r="B1854" s="160" t="s">
        <v>677</v>
      </c>
      <c r="C1854" s="125"/>
      <c r="D1854" s="126" t="str">
        <f t="shared" si="462"/>
        <v>Pieza de 2inX4inX1_Pies</v>
      </c>
      <c r="E1854" s="127" t="s">
        <v>137</v>
      </c>
      <c r="F1854" s="128">
        <v>2</v>
      </c>
      <c r="G1854" s="124"/>
      <c r="H1854" s="129">
        <v>1.5</v>
      </c>
      <c r="I1854" s="129">
        <v>3.5</v>
      </c>
      <c r="J1854" s="129">
        <v>9.4499999999999993</v>
      </c>
      <c r="K1854" s="129">
        <f t="shared" si="463"/>
        <v>12</v>
      </c>
      <c r="L1854" s="130">
        <f t="shared" si="464"/>
        <v>1</v>
      </c>
      <c r="M1854" s="129">
        <v>2</v>
      </c>
      <c r="N1854" s="129">
        <v>4</v>
      </c>
      <c r="O1854" s="124"/>
      <c r="P1854" s="130">
        <f t="shared" si="465"/>
        <v>1</v>
      </c>
      <c r="Q1854" s="131">
        <f t="shared" si="466"/>
        <v>1.3333333333333333</v>
      </c>
    </row>
    <row r="1855" spans="1:17" ht="16.5">
      <c r="A1855" s="451"/>
      <c r="B1855" s="160" t="s">
        <v>293</v>
      </c>
      <c r="C1855" s="125"/>
      <c r="D1855" s="126" t="str">
        <f t="shared" si="462"/>
        <v>Pieza de 2inX4inX10_Pies</v>
      </c>
      <c r="E1855" s="127" t="s">
        <v>137</v>
      </c>
      <c r="F1855" s="128">
        <v>1</v>
      </c>
      <c r="G1855" s="124"/>
      <c r="H1855" s="129">
        <v>1.5</v>
      </c>
      <c r="I1855" s="129">
        <v>3.5</v>
      </c>
      <c r="J1855" s="129">
        <v>120</v>
      </c>
      <c r="K1855" s="129">
        <f t="shared" si="463"/>
        <v>120</v>
      </c>
      <c r="L1855" s="130">
        <f t="shared" si="464"/>
        <v>10</v>
      </c>
      <c r="M1855" s="129">
        <v>2</v>
      </c>
      <c r="N1855" s="129">
        <v>4</v>
      </c>
      <c r="O1855" s="124"/>
      <c r="P1855" s="130">
        <f t="shared" si="465"/>
        <v>10</v>
      </c>
      <c r="Q1855" s="131">
        <f t="shared" si="466"/>
        <v>6.666666666666667</v>
      </c>
    </row>
    <row r="1856" spans="1:17" ht="16.5">
      <c r="A1856" s="451"/>
      <c r="B1856" s="160" t="s">
        <v>675</v>
      </c>
      <c r="C1856" s="125"/>
      <c r="D1856" s="126" t="str">
        <f t="shared" si="462"/>
        <v>Pieza de 2inX4inX8_Pies</v>
      </c>
      <c r="E1856" s="127" t="s">
        <v>137</v>
      </c>
      <c r="F1856" s="128">
        <v>11</v>
      </c>
      <c r="G1856" s="124"/>
      <c r="H1856" s="129">
        <v>1.5</v>
      </c>
      <c r="I1856" s="129">
        <v>3.5</v>
      </c>
      <c r="J1856" s="129">
        <v>92.91</v>
      </c>
      <c r="K1856" s="129">
        <f t="shared" si="463"/>
        <v>96</v>
      </c>
      <c r="L1856" s="130">
        <f t="shared" si="464"/>
        <v>8</v>
      </c>
      <c r="M1856" s="129">
        <v>2</v>
      </c>
      <c r="N1856" s="129">
        <v>4</v>
      </c>
      <c r="O1856" s="124"/>
      <c r="P1856" s="130">
        <f t="shared" si="465"/>
        <v>8</v>
      </c>
      <c r="Q1856" s="131">
        <f t="shared" si="466"/>
        <v>58.666666666666664</v>
      </c>
    </row>
    <row r="1857" spans="1:17" ht="16.5">
      <c r="A1857" s="451"/>
      <c r="B1857" s="160" t="s">
        <v>676</v>
      </c>
      <c r="C1857" s="125"/>
      <c r="D1857" s="126" t="str">
        <f t="shared" si="462"/>
        <v>Pieza de 2inX4inX2_Pies</v>
      </c>
      <c r="E1857" s="127" t="s">
        <v>137</v>
      </c>
      <c r="F1857" s="128">
        <v>3</v>
      </c>
      <c r="G1857" s="124"/>
      <c r="H1857" s="129">
        <v>1.5</v>
      </c>
      <c r="I1857" s="129">
        <v>3.5</v>
      </c>
      <c r="J1857" s="129">
        <v>20.87</v>
      </c>
      <c r="K1857" s="129">
        <f t="shared" si="463"/>
        <v>24</v>
      </c>
      <c r="L1857" s="130">
        <f t="shared" si="464"/>
        <v>2</v>
      </c>
      <c r="M1857" s="129">
        <v>2</v>
      </c>
      <c r="N1857" s="129">
        <v>4</v>
      </c>
      <c r="O1857" s="124"/>
      <c r="P1857" s="130">
        <f t="shared" si="465"/>
        <v>2</v>
      </c>
      <c r="Q1857" s="131">
        <f t="shared" si="466"/>
        <v>4</v>
      </c>
    </row>
    <row r="1858" spans="1:17" ht="17.25" thickBot="1">
      <c r="A1858" s="452"/>
      <c r="B1858" s="161" t="s">
        <v>679</v>
      </c>
      <c r="C1858" s="134"/>
      <c r="D1858" s="135" t="str">
        <f t="shared" si="462"/>
        <v>Pieza de 2inX4inX1_Pies</v>
      </c>
      <c r="E1858" s="136" t="s">
        <v>137</v>
      </c>
      <c r="F1858" s="137">
        <v>4</v>
      </c>
      <c r="G1858" s="133"/>
      <c r="H1858" s="138">
        <v>1.5</v>
      </c>
      <c r="I1858" s="138">
        <v>3.5</v>
      </c>
      <c r="J1858" s="138">
        <v>11.42</v>
      </c>
      <c r="K1858" s="138">
        <f t="shared" si="463"/>
        <v>12</v>
      </c>
      <c r="L1858" s="139">
        <f t="shared" si="464"/>
        <v>1</v>
      </c>
      <c r="M1858" s="138">
        <v>2</v>
      </c>
      <c r="N1858" s="138">
        <v>4</v>
      </c>
      <c r="O1858" s="133"/>
      <c r="P1858" s="139">
        <f t="shared" si="465"/>
        <v>1</v>
      </c>
      <c r="Q1858" s="140">
        <f t="shared" si="466"/>
        <v>2.6666666666666665</v>
      </c>
    </row>
    <row r="1859" spans="1:17" ht="16.5">
      <c r="A1859" s="435" t="s">
        <v>437</v>
      </c>
      <c r="B1859" s="159" t="s">
        <v>671</v>
      </c>
      <c r="C1859" s="117"/>
      <c r="D1859" s="118" t="str">
        <f t="shared" si="462"/>
        <v>Pieza de 4,5inX4inX7_Pies</v>
      </c>
      <c r="E1859" s="119" t="s">
        <v>137</v>
      </c>
      <c r="F1859" s="120">
        <v>4</v>
      </c>
      <c r="G1859" s="116"/>
      <c r="H1859" s="121">
        <v>1.5</v>
      </c>
      <c r="I1859" s="121">
        <v>3.5</v>
      </c>
      <c r="J1859" s="121">
        <v>82.68</v>
      </c>
      <c r="K1859" s="121">
        <f t="shared" si="463"/>
        <v>84</v>
      </c>
      <c r="L1859" s="122">
        <f t="shared" si="464"/>
        <v>7</v>
      </c>
      <c r="M1859" s="121">
        <v>4.5</v>
      </c>
      <c r="N1859" s="121">
        <v>4</v>
      </c>
      <c r="O1859" s="116"/>
      <c r="P1859" s="122">
        <f t="shared" si="465"/>
        <v>7</v>
      </c>
      <c r="Q1859" s="123">
        <f t="shared" si="466"/>
        <v>42</v>
      </c>
    </row>
    <row r="1860" spans="1:17" ht="16.5">
      <c r="A1860" s="436"/>
      <c r="B1860" s="160" t="s">
        <v>672</v>
      </c>
      <c r="C1860" s="125"/>
      <c r="D1860" s="126" t="str">
        <f t="shared" si="462"/>
        <v>Pieza de 2inX4inX2_Pies</v>
      </c>
      <c r="E1860" s="127" t="s">
        <v>137</v>
      </c>
      <c r="F1860" s="128">
        <v>2</v>
      </c>
      <c r="G1860" s="124"/>
      <c r="H1860" s="129">
        <v>1.5</v>
      </c>
      <c r="I1860" s="129">
        <v>3.5</v>
      </c>
      <c r="J1860" s="132">
        <v>18.11</v>
      </c>
      <c r="K1860" s="129">
        <f t="shared" si="463"/>
        <v>24</v>
      </c>
      <c r="L1860" s="130">
        <f t="shared" si="464"/>
        <v>2</v>
      </c>
      <c r="M1860" s="129">
        <v>2</v>
      </c>
      <c r="N1860" s="129">
        <v>4</v>
      </c>
      <c r="O1860" s="124"/>
      <c r="P1860" s="130">
        <f t="shared" si="465"/>
        <v>2</v>
      </c>
      <c r="Q1860" s="131">
        <f t="shared" si="466"/>
        <v>2.6666666666666665</v>
      </c>
    </row>
    <row r="1861" spans="1:17" ht="16.5">
      <c r="A1861" s="436"/>
      <c r="B1861" s="160" t="s">
        <v>673</v>
      </c>
      <c r="C1861" s="125"/>
      <c r="D1861" s="126" t="str">
        <f t="shared" si="462"/>
        <v>Pieza de 2inX4inX2_Pies</v>
      </c>
      <c r="E1861" s="127" t="s">
        <v>137</v>
      </c>
      <c r="F1861" s="128">
        <v>8</v>
      </c>
      <c r="G1861" s="124"/>
      <c r="H1861" s="129">
        <v>1.5</v>
      </c>
      <c r="I1861" s="129">
        <v>3.5</v>
      </c>
      <c r="J1861" s="129">
        <v>13.78</v>
      </c>
      <c r="K1861" s="129">
        <f t="shared" si="463"/>
        <v>24</v>
      </c>
      <c r="L1861" s="130">
        <f t="shared" si="464"/>
        <v>2</v>
      </c>
      <c r="M1861" s="129">
        <v>2</v>
      </c>
      <c r="N1861" s="129">
        <v>4</v>
      </c>
      <c r="O1861" s="124"/>
      <c r="P1861" s="130">
        <f t="shared" si="465"/>
        <v>2</v>
      </c>
      <c r="Q1861" s="131">
        <f t="shared" si="466"/>
        <v>10.666666666666666</v>
      </c>
    </row>
    <row r="1862" spans="1:17" ht="16.5">
      <c r="A1862" s="436"/>
      <c r="B1862" s="160" t="s">
        <v>675</v>
      </c>
      <c r="C1862" s="125"/>
      <c r="D1862" s="126" t="str">
        <f t="shared" si="462"/>
        <v>Pieza de 2inX4inX8_Pies</v>
      </c>
      <c r="E1862" s="127" t="s">
        <v>137</v>
      </c>
      <c r="F1862" s="128">
        <v>6</v>
      </c>
      <c r="G1862" s="124"/>
      <c r="H1862" s="129">
        <v>1.5</v>
      </c>
      <c r="I1862" s="129">
        <v>3.5</v>
      </c>
      <c r="J1862" s="129">
        <v>92.91</v>
      </c>
      <c r="K1862" s="129">
        <f t="shared" si="463"/>
        <v>96</v>
      </c>
      <c r="L1862" s="130">
        <f t="shared" si="464"/>
        <v>8</v>
      </c>
      <c r="M1862" s="129">
        <v>2</v>
      </c>
      <c r="N1862" s="129">
        <v>4</v>
      </c>
      <c r="O1862" s="124"/>
      <c r="P1862" s="130">
        <f t="shared" si="465"/>
        <v>8</v>
      </c>
      <c r="Q1862" s="131">
        <f t="shared" si="466"/>
        <v>32</v>
      </c>
    </row>
    <row r="1863" spans="1:17" ht="17.25" thickBot="1">
      <c r="A1863" s="436"/>
      <c r="B1863" s="163" t="s">
        <v>676</v>
      </c>
      <c r="C1863" s="152"/>
      <c r="D1863" s="153" t="str">
        <f t="shared" si="462"/>
        <v>Pieza de 2inX4inX1_Pies</v>
      </c>
      <c r="E1863" s="154" t="s">
        <v>137</v>
      </c>
      <c r="F1863" s="155">
        <v>6</v>
      </c>
      <c r="G1863" s="151"/>
      <c r="H1863" s="156">
        <v>1.5</v>
      </c>
      <c r="I1863" s="156">
        <v>3.5</v>
      </c>
      <c r="J1863" s="156">
        <v>8.66</v>
      </c>
      <c r="K1863" s="156">
        <f t="shared" si="463"/>
        <v>12</v>
      </c>
      <c r="L1863" s="157">
        <f t="shared" si="464"/>
        <v>1</v>
      </c>
      <c r="M1863" s="156">
        <v>2</v>
      </c>
      <c r="N1863" s="156">
        <v>4</v>
      </c>
      <c r="O1863" s="151"/>
      <c r="P1863" s="157">
        <f t="shared" si="465"/>
        <v>1</v>
      </c>
      <c r="Q1863" s="158">
        <f t="shared" si="466"/>
        <v>4</v>
      </c>
    </row>
    <row r="1864" spans="1:17" ht="16.5">
      <c r="A1864" s="450" t="s">
        <v>683</v>
      </c>
      <c r="B1864" s="159" t="s">
        <v>671</v>
      </c>
      <c r="C1864" s="117"/>
      <c r="D1864" s="118" t="str">
        <f t="shared" si="462"/>
        <v>Pieza de 4,5inX4inX5_Pies</v>
      </c>
      <c r="E1864" s="119" t="s">
        <v>137</v>
      </c>
      <c r="F1864" s="120">
        <v>3</v>
      </c>
      <c r="G1864" s="116"/>
      <c r="H1864" s="121">
        <v>1.5</v>
      </c>
      <c r="I1864" s="121">
        <v>3.5</v>
      </c>
      <c r="J1864" s="121">
        <v>57.87</v>
      </c>
      <c r="K1864" s="121">
        <f t="shared" si="463"/>
        <v>60</v>
      </c>
      <c r="L1864" s="122">
        <f t="shared" si="464"/>
        <v>5</v>
      </c>
      <c r="M1864" s="121">
        <v>4.5</v>
      </c>
      <c r="N1864" s="121">
        <v>4</v>
      </c>
      <c r="O1864" s="116"/>
      <c r="P1864" s="122">
        <f t="shared" si="465"/>
        <v>5</v>
      </c>
      <c r="Q1864" s="123">
        <f t="shared" si="466"/>
        <v>22.5</v>
      </c>
    </row>
    <row r="1865" spans="1:17" ht="16.5">
      <c r="A1865" s="451"/>
      <c r="B1865" s="160" t="s">
        <v>672</v>
      </c>
      <c r="C1865" s="125"/>
      <c r="D1865" s="126" t="str">
        <f t="shared" si="462"/>
        <v>Pieza de 2inX4inX2_Pies</v>
      </c>
      <c r="E1865" s="127" t="s">
        <v>137</v>
      </c>
      <c r="F1865" s="128">
        <v>6</v>
      </c>
      <c r="G1865" s="124"/>
      <c r="H1865" s="129">
        <v>1.5</v>
      </c>
      <c r="I1865" s="129">
        <v>3.5</v>
      </c>
      <c r="J1865" s="132">
        <v>13.78</v>
      </c>
      <c r="K1865" s="129">
        <f t="shared" si="463"/>
        <v>24</v>
      </c>
      <c r="L1865" s="130">
        <f t="shared" si="464"/>
        <v>2</v>
      </c>
      <c r="M1865" s="129">
        <v>2</v>
      </c>
      <c r="N1865" s="129">
        <v>4</v>
      </c>
      <c r="O1865" s="124"/>
      <c r="P1865" s="130">
        <f t="shared" si="465"/>
        <v>2</v>
      </c>
      <c r="Q1865" s="131">
        <f t="shared" si="466"/>
        <v>8</v>
      </c>
    </row>
    <row r="1866" spans="1:17" ht="16.5">
      <c r="A1866" s="451"/>
      <c r="B1866" s="160" t="s">
        <v>673</v>
      </c>
      <c r="C1866" s="125"/>
      <c r="D1866" s="126" t="str">
        <f t="shared" ref="D1866:D1869" si="467">+IF(_xlfn.NUMBERVALUE(O1866)=0,CONCATENATE("Pieza de ",M1866,"inX",N1866,"inX",P1866,"_Pies"),CONCATENATE("Rollizo de ",O1866,"''ØX",P1866,"_Pies"))</f>
        <v>Pieza de 2inX4inX1_Pies</v>
      </c>
      <c r="E1866" s="127" t="s">
        <v>137</v>
      </c>
      <c r="F1866" s="128">
        <v>2</v>
      </c>
      <c r="G1866" s="124"/>
      <c r="H1866" s="129">
        <v>1.5</v>
      </c>
      <c r="I1866" s="129">
        <v>3.5</v>
      </c>
      <c r="J1866" s="129">
        <v>9.0500000000000007</v>
      </c>
      <c r="K1866" s="129">
        <f t="shared" ref="K1866:K1869" si="468">+L1866*12</f>
        <v>12</v>
      </c>
      <c r="L1866" s="130">
        <f t="shared" ref="L1866:L1869" si="469">ROUNDUP(J1866/12,0)</f>
        <v>1</v>
      </c>
      <c r="M1866" s="129">
        <v>2</v>
      </c>
      <c r="N1866" s="129">
        <v>4</v>
      </c>
      <c r="O1866" s="124"/>
      <c r="P1866" s="130">
        <f t="shared" ref="P1866:P1869" si="470">+L1866</f>
        <v>1</v>
      </c>
      <c r="Q1866" s="131">
        <f t="shared" ref="Q1866:Q1869" si="471">F1866*M1866*N1866*P1866/12</f>
        <v>1.3333333333333333</v>
      </c>
    </row>
    <row r="1867" spans="1:17" ht="16.5">
      <c r="A1867" s="451"/>
      <c r="B1867" s="160" t="s">
        <v>293</v>
      </c>
      <c r="C1867" s="125"/>
      <c r="D1867" s="126" t="str">
        <f t="shared" si="467"/>
        <v>Pieza de 2inX4inX5_Pies</v>
      </c>
      <c r="E1867" s="127" t="s">
        <v>137</v>
      </c>
      <c r="F1867" s="128">
        <v>1</v>
      </c>
      <c r="G1867" s="124"/>
      <c r="H1867" s="129">
        <v>1.5</v>
      </c>
      <c r="I1867" s="129">
        <v>3.5</v>
      </c>
      <c r="J1867" s="129">
        <v>59.45</v>
      </c>
      <c r="K1867" s="129">
        <f t="shared" si="468"/>
        <v>60</v>
      </c>
      <c r="L1867" s="130">
        <f t="shared" si="469"/>
        <v>5</v>
      </c>
      <c r="M1867" s="129">
        <v>2</v>
      </c>
      <c r="N1867" s="129">
        <v>4</v>
      </c>
      <c r="O1867" s="124"/>
      <c r="P1867" s="130">
        <f t="shared" si="470"/>
        <v>5</v>
      </c>
      <c r="Q1867" s="131">
        <f t="shared" si="471"/>
        <v>3.3333333333333335</v>
      </c>
    </row>
    <row r="1868" spans="1:17" ht="16.5">
      <c r="A1868" s="451"/>
      <c r="B1868" s="160" t="s">
        <v>675</v>
      </c>
      <c r="C1868" s="125"/>
      <c r="D1868" s="126" t="str">
        <f t="shared" si="467"/>
        <v>Pieza de 2inX4inX2_Pies</v>
      </c>
      <c r="E1868" s="127" t="s">
        <v>137</v>
      </c>
      <c r="F1868" s="128">
        <v>3</v>
      </c>
      <c r="G1868" s="124"/>
      <c r="H1868" s="129">
        <v>1.5</v>
      </c>
      <c r="I1868" s="129">
        <v>3.5</v>
      </c>
      <c r="J1868" s="129">
        <v>20.87</v>
      </c>
      <c r="K1868" s="129">
        <f t="shared" si="468"/>
        <v>24</v>
      </c>
      <c r="L1868" s="130">
        <f t="shared" si="469"/>
        <v>2</v>
      </c>
      <c r="M1868" s="129">
        <v>2</v>
      </c>
      <c r="N1868" s="129">
        <v>4</v>
      </c>
      <c r="O1868" s="124"/>
      <c r="P1868" s="130">
        <f t="shared" si="470"/>
        <v>2</v>
      </c>
      <c r="Q1868" s="131">
        <f t="shared" si="471"/>
        <v>4</v>
      </c>
    </row>
    <row r="1869" spans="1:17" ht="17.25" thickBot="1">
      <c r="A1869" s="452"/>
      <c r="B1869" s="161" t="s">
        <v>676</v>
      </c>
      <c r="C1869" s="134"/>
      <c r="D1869" s="135" t="str">
        <f t="shared" si="467"/>
        <v>Pieza de 2inX4inX1_Pies</v>
      </c>
      <c r="E1869" s="136" t="s">
        <v>137</v>
      </c>
      <c r="F1869" s="137"/>
      <c r="G1869" s="133"/>
      <c r="H1869" s="138">
        <v>1.5</v>
      </c>
      <c r="I1869" s="138">
        <v>3.5</v>
      </c>
      <c r="J1869" s="138">
        <v>11.81</v>
      </c>
      <c r="K1869" s="138">
        <f t="shared" si="468"/>
        <v>12</v>
      </c>
      <c r="L1869" s="139">
        <f t="shared" si="469"/>
        <v>1</v>
      </c>
      <c r="M1869" s="138">
        <v>2</v>
      </c>
      <c r="N1869" s="138">
        <v>4</v>
      </c>
      <c r="O1869" s="133"/>
      <c r="P1869" s="139">
        <f t="shared" si="470"/>
        <v>1</v>
      </c>
      <c r="Q1869" s="140">
        <f t="shared" si="471"/>
        <v>0</v>
      </c>
    </row>
    <row r="1870" spans="1:17" ht="16.5" thickBot="1">
      <c r="A1870" s="444" t="s">
        <v>473</v>
      </c>
      <c r="B1870" s="445"/>
      <c r="C1870" s="445"/>
      <c r="D1870" s="445"/>
      <c r="E1870" s="445"/>
      <c r="F1870" s="446"/>
      <c r="G1870" s="447"/>
      <c r="H1870" s="448"/>
      <c r="I1870" s="448"/>
      <c r="J1870" s="448"/>
      <c r="K1870" s="448"/>
      <c r="L1870" s="449"/>
      <c r="M1870" s="448"/>
      <c r="N1870" s="448"/>
      <c r="O1870" s="448"/>
      <c r="P1870" s="448"/>
      <c r="Q1870" s="115">
        <f>+SUM(Q1871:Q1882)</f>
        <v>849.5</v>
      </c>
    </row>
    <row r="1871" spans="1:17" ht="16.5">
      <c r="A1871" s="488" t="s">
        <v>684</v>
      </c>
      <c r="B1871" s="116" t="s">
        <v>685</v>
      </c>
      <c r="C1871" s="117"/>
      <c r="D1871" s="118" t="str">
        <f t="shared" ref="D1871:D1882" si="472">+IF(_xlfn.NUMBERVALUE(O1871)=0,CONCATENATE("Pieza de ",M1871,"inX",N1871,"inX",P1871,"_Pies"),CONCATENATE("Rollizo de ",O1871,"''ØX",P1871,"_Pies"))</f>
        <v>Pieza de 4,5inX4inX11_Pies</v>
      </c>
      <c r="E1871" s="119" t="s">
        <v>137</v>
      </c>
      <c r="F1871" s="120">
        <v>5</v>
      </c>
      <c r="G1871" s="116"/>
      <c r="H1871" s="121">
        <v>4</v>
      </c>
      <c r="I1871" s="121">
        <v>3.5</v>
      </c>
      <c r="J1871" s="121">
        <v>130.71</v>
      </c>
      <c r="K1871" s="121">
        <f t="shared" ref="K1871:K1882" si="473">+L1871*12</f>
        <v>132</v>
      </c>
      <c r="L1871" s="122">
        <f t="shared" ref="L1871:L1882" si="474">ROUNDUP(J1871/12,0)</f>
        <v>11</v>
      </c>
      <c r="M1871" s="121">
        <v>4.5</v>
      </c>
      <c r="N1871" s="121">
        <v>4</v>
      </c>
      <c r="O1871" s="116"/>
      <c r="P1871" s="122">
        <f t="shared" ref="P1871:P1882" si="475">+L1871</f>
        <v>11</v>
      </c>
      <c r="Q1871" s="123">
        <f t="shared" ref="Q1871:Q1882" si="476">F1871*M1871*N1871*P1871/12</f>
        <v>82.5</v>
      </c>
    </row>
    <row r="1872" spans="1:17" ht="16.5">
      <c r="A1872" s="489"/>
      <c r="B1872" s="124" t="s">
        <v>541</v>
      </c>
      <c r="C1872" s="125"/>
      <c r="D1872" s="126" t="str">
        <f t="shared" si="472"/>
        <v>Pieza de 2inX6inX11_Pies</v>
      </c>
      <c r="E1872" s="127" t="s">
        <v>137</v>
      </c>
      <c r="F1872" s="128">
        <v>24</v>
      </c>
      <c r="G1872" s="124"/>
      <c r="H1872" s="129">
        <v>1.5</v>
      </c>
      <c r="I1872" s="129">
        <v>5.5</v>
      </c>
      <c r="J1872" s="132">
        <v>127.17</v>
      </c>
      <c r="K1872" s="129">
        <f t="shared" si="473"/>
        <v>132</v>
      </c>
      <c r="L1872" s="130">
        <f t="shared" si="474"/>
        <v>11</v>
      </c>
      <c r="M1872" s="129">
        <v>2</v>
      </c>
      <c r="N1872" s="129">
        <v>6</v>
      </c>
      <c r="O1872" s="124"/>
      <c r="P1872" s="130">
        <f t="shared" si="475"/>
        <v>11</v>
      </c>
      <c r="Q1872" s="131">
        <f t="shared" si="476"/>
        <v>264</v>
      </c>
    </row>
    <row r="1873" spans="1:17" ht="16.5">
      <c r="A1873" s="489"/>
      <c r="B1873" s="124" t="s">
        <v>614</v>
      </c>
      <c r="C1873" s="125"/>
      <c r="D1873" s="126" t="str">
        <f t="shared" si="472"/>
        <v>Pieza de 2inX6inX2_Pies</v>
      </c>
      <c r="E1873" s="127" t="s">
        <v>137</v>
      </c>
      <c r="F1873" s="128">
        <v>4</v>
      </c>
      <c r="G1873" s="124"/>
      <c r="H1873" s="129">
        <v>1.5</v>
      </c>
      <c r="I1873" s="129">
        <v>5.5</v>
      </c>
      <c r="J1873" s="129">
        <v>16</v>
      </c>
      <c r="K1873" s="129">
        <f t="shared" si="473"/>
        <v>24</v>
      </c>
      <c r="L1873" s="130">
        <f t="shared" si="474"/>
        <v>2</v>
      </c>
      <c r="M1873" s="129">
        <v>2</v>
      </c>
      <c r="N1873" s="129">
        <v>6</v>
      </c>
      <c r="O1873" s="124"/>
      <c r="P1873" s="130">
        <f t="shared" si="475"/>
        <v>2</v>
      </c>
      <c r="Q1873" s="131">
        <f t="shared" si="476"/>
        <v>8</v>
      </c>
    </row>
    <row r="1874" spans="1:17" ht="16.5">
      <c r="A1874" s="489"/>
      <c r="B1874" s="124" t="s">
        <v>615</v>
      </c>
      <c r="C1874" s="125"/>
      <c r="D1874" s="126" t="str">
        <f t="shared" si="472"/>
        <v>Pieza de 2inX6inX6_Pies</v>
      </c>
      <c r="E1874" s="127" t="s">
        <v>137</v>
      </c>
      <c r="F1874" s="128">
        <v>8</v>
      </c>
      <c r="G1874" s="124"/>
      <c r="H1874" s="129">
        <v>1.5</v>
      </c>
      <c r="I1874" s="129">
        <v>5.5</v>
      </c>
      <c r="J1874" s="129">
        <v>63</v>
      </c>
      <c r="K1874" s="129">
        <f t="shared" si="473"/>
        <v>72</v>
      </c>
      <c r="L1874" s="130">
        <f t="shared" si="474"/>
        <v>6</v>
      </c>
      <c r="M1874" s="129">
        <v>2</v>
      </c>
      <c r="N1874" s="129">
        <v>6</v>
      </c>
      <c r="O1874" s="124"/>
      <c r="P1874" s="130">
        <f t="shared" si="475"/>
        <v>6</v>
      </c>
      <c r="Q1874" s="131">
        <f t="shared" si="476"/>
        <v>48</v>
      </c>
    </row>
    <row r="1875" spans="1:17" ht="16.5">
      <c r="A1875" s="489"/>
      <c r="B1875" s="124" t="s">
        <v>686</v>
      </c>
      <c r="C1875" s="125"/>
      <c r="D1875" s="126" t="str">
        <f t="shared" si="472"/>
        <v>Pieza de 2inX4inX2_Pies</v>
      </c>
      <c r="E1875" s="127" t="s">
        <v>137</v>
      </c>
      <c r="F1875" s="128">
        <v>6</v>
      </c>
      <c r="G1875" s="124"/>
      <c r="H1875" s="129">
        <v>1.5</v>
      </c>
      <c r="I1875" s="129">
        <v>3.5</v>
      </c>
      <c r="J1875" s="129">
        <v>12.6</v>
      </c>
      <c r="K1875" s="129">
        <f t="shared" si="473"/>
        <v>24</v>
      </c>
      <c r="L1875" s="130">
        <f t="shared" si="474"/>
        <v>2</v>
      </c>
      <c r="M1875" s="129">
        <v>2</v>
      </c>
      <c r="N1875" s="129">
        <v>4</v>
      </c>
      <c r="O1875" s="124"/>
      <c r="P1875" s="130">
        <f t="shared" si="475"/>
        <v>2</v>
      </c>
      <c r="Q1875" s="131">
        <f t="shared" si="476"/>
        <v>8</v>
      </c>
    </row>
    <row r="1876" spans="1:17" ht="17.25" thickBot="1">
      <c r="A1876" s="490"/>
      <c r="B1876" s="133" t="s">
        <v>687</v>
      </c>
      <c r="C1876" s="134"/>
      <c r="D1876" s="135" t="str">
        <f t="shared" si="472"/>
        <v>Pieza de 2inX4inX2_Pies</v>
      </c>
      <c r="E1876" s="136" t="s">
        <v>137</v>
      </c>
      <c r="F1876" s="137">
        <v>48</v>
      </c>
      <c r="G1876" s="133"/>
      <c r="H1876" s="138">
        <v>1.5</v>
      </c>
      <c r="I1876" s="138">
        <v>3.5</v>
      </c>
      <c r="J1876" s="138">
        <v>13.78</v>
      </c>
      <c r="K1876" s="138">
        <f t="shared" si="473"/>
        <v>24</v>
      </c>
      <c r="L1876" s="139">
        <f t="shared" si="474"/>
        <v>2</v>
      </c>
      <c r="M1876" s="138">
        <v>2</v>
      </c>
      <c r="N1876" s="138">
        <v>4</v>
      </c>
      <c r="O1876" s="133"/>
      <c r="P1876" s="139">
        <f t="shared" si="475"/>
        <v>2</v>
      </c>
      <c r="Q1876" s="140">
        <f t="shared" si="476"/>
        <v>64</v>
      </c>
    </row>
    <row r="1877" spans="1:17" ht="16.5">
      <c r="A1877" s="488" t="s">
        <v>688</v>
      </c>
      <c r="B1877" s="159" t="s">
        <v>685</v>
      </c>
      <c r="C1877" s="117"/>
      <c r="D1877" s="118" t="str">
        <f t="shared" si="472"/>
        <v>Pieza de 4,5inX4inX11_Pies</v>
      </c>
      <c r="E1877" s="119" t="s">
        <v>137</v>
      </c>
      <c r="F1877" s="120">
        <v>4</v>
      </c>
      <c r="G1877" s="116"/>
      <c r="H1877" s="121">
        <v>4</v>
      </c>
      <c r="I1877" s="121">
        <v>3.5</v>
      </c>
      <c r="J1877" s="121">
        <v>127.95</v>
      </c>
      <c r="K1877" s="121">
        <f t="shared" si="473"/>
        <v>132</v>
      </c>
      <c r="L1877" s="122">
        <f t="shared" si="474"/>
        <v>11</v>
      </c>
      <c r="M1877" s="121">
        <v>4.5</v>
      </c>
      <c r="N1877" s="121">
        <v>4</v>
      </c>
      <c r="O1877" s="116"/>
      <c r="P1877" s="122">
        <f t="shared" si="475"/>
        <v>11</v>
      </c>
      <c r="Q1877" s="123">
        <f t="shared" si="476"/>
        <v>66</v>
      </c>
    </row>
    <row r="1878" spans="1:17" ht="16.5">
      <c r="A1878" s="489"/>
      <c r="B1878" s="160" t="s">
        <v>541</v>
      </c>
      <c r="C1878" s="125"/>
      <c r="D1878" s="126" t="str">
        <f t="shared" si="472"/>
        <v>Pieza de 2inX6inX11_Pies</v>
      </c>
      <c r="E1878" s="127" t="s">
        <v>137</v>
      </c>
      <c r="F1878" s="128">
        <v>19</v>
      </c>
      <c r="G1878" s="124"/>
      <c r="H1878" s="129">
        <v>1.5</v>
      </c>
      <c r="I1878" s="129">
        <v>5.5</v>
      </c>
      <c r="J1878" s="132">
        <v>126.38</v>
      </c>
      <c r="K1878" s="129">
        <f t="shared" si="473"/>
        <v>132</v>
      </c>
      <c r="L1878" s="130">
        <f t="shared" si="474"/>
        <v>11</v>
      </c>
      <c r="M1878" s="129">
        <v>2</v>
      </c>
      <c r="N1878" s="129">
        <v>6</v>
      </c>
      <c r="O1878" s="124"/>
      <c r="P1878" s="130">
        <f t="shared" si="475"/>
        <v>11</v>
      </c>
      <c r="Q1878" s="131">
        <f t="shared" si="476"/>
        <v>209</v>
      </c>
    </row>
    <row r="1879" spans="1:17" ht="16.5">
      <c r="A1879" s="489"/>
      <c r="B1879" s="160" t="s">
        <v>614</v>
      </c>
      <c r="C1879" s="125"/>
      <c r="D1879" s="126" t="str">
        <f t="shared" si="472"/>
        <v>Pieza de 2inX6inX2_Pies</v>
      </c>
      <c r="E1879" s="127" t="s">
        <v>137</v>
      </c>
      <c r="F1879" s="128">
        <v>4</v>
      </c>
      <c r="G1879" s="124"/>
      <c r="H1879" s="129">
        <v>1.5</v>
      </c>
      <c r="I1879" s="129">
        <v>5.5</v>
      </c>
      <c r="J1879" s="129">
        <v>16</v>
      </c>
      <c r="K1879" s="129">
        <f t="shared" si="473"/>
        <v>24</v>
      </c>
      <c r="L1879" s="130">
        <f t="shared" si="474"/>
        <v>2</v>
      </c>
      <c r="M1879" s="129">
        <v>2</v>
      </c>
      <c r="N1879" s="129">
        <v>6</v>
      </c>
      <c r="O1879" s="124"/>
      <c r="P1879" s="130">
        <f t="shared" si="475"/>
        <v>2</v>
      </c>
      <c r="Q1879" s="131">
        <f t="shared" si="476"/>
        <v>8</v>
      </c>
    </row>
    <row r="1880" spans="1:17" ht="16.5">
      <c r="A1880" s="489"/>
      <c r="B1880" s="160" t="s">
        <v>615</v>
      </c>
      <c r="C1880" s="125"/>
      <c r="D1880" s="126" t="str">
        <f t="shared" si="472"/>
        <v>Pieza de 2inX6inX6_Pies</v>
      </c>
      <c r="E1880" s="127" t="s">
        <v>137</v>
      </c>
      <c r="F1880" s="128">
        <v>6</v>
      </c>
      <c r="G1880" s="124"/>
      <c r="H1880" s="129">
        <v>1.5</v>
      </c>
      <c r="I1880" s="129">
        <v>5.5</v>
      </c>
      <c r="J1880" s="129">
        <v>63</v>
      </c>
      <c r="K1880" s="129">
        <f t="shared" si="473"/>
        <v>72</v>
      </c>
      <c r="L1880" s="130">
        <f t="shared" si="474"/>
        <v>6</v>
      </c>
      <c r="M1880" s="129">
        <v>2</v>
      </c>
      <c r="N1880" s="129">
        <v>6</v>
      </c>
      <c r="O1880" s="124"/>
      <c r="P1880" s="130">
        <f t="shared" si="475"/>
        <v>6</v>
      </c>
      <c r="Q1880" s="131">
        <f t="shared" si="476"/>
        <v>36</v>
      </c>
    </row>
    <row r="1881" spans="1:17" ht="16.5">
      <c r="A1881" s="489"/>
      <c r="B1881" s="160" t="s">
        <v>686</v>
      </c>
      <c r="C1881" s="125"/>
      <c r="D1881" s="126" t="str">
        <f t="shared" si="472"/>
        <v>Pieza de 2inX4inX2_Pies</v>
      </c>
      <c r="E1881" s="127" t="s">
        <v>137</v>
      </c>
      <c r="F1881" s="128">
        <v>6</v>
      </c>
      <c r="G1881" s="124"/>
      <c r="H1881" s="129">
        <v>1.5</v>
      </c>
      <c r="I1881" s="129">
        <v>3.5</v>
      </c>
      <c r="J1881" s="129">
        <v>12.6</v>
      </c>
      <c r="K1881" s="129">
        <f t="shared" si="473"/>
        <v>24</v>
      </c>
      <c r="L1881" s="130">
        <f t="shared" si="474"/>
        <v>2</v>
      </c>
      <c r="M1881" s="129">
        <v>2</v>
      </c>
      <c r="N1881" s="129">
        <v>4</v>
      </c>
      <c r="O1881" s="124"/>
      <c r="P1881" s="130">
        <f t="shared" si="475"/>
        <v>2</v>
      </c>
      <c r="Q1881" s="131">
        <f t="shared" si="476"/>
        <v>8</v>
      </c>
    </row>
    <row r="1882" spans="1:17" ht="17.25" thickBot="1">
      <c r="A1882" s="490"/>
      <c r="B1882" s="133" t="s">
        <v>687</v>
      </c>
      <c r="C1882" s="134"/>
      <c r="D1882" s="135" t="str">
        <f t="shared" si="472"/>
        <v>Pieza de 2inX4inX2_Pies</v>
      </c>
      <c r="E1882" s="136" t="s">
        <v>137</v>
      </c>
      <c r="F1882" s="137">
        <v>36</v>
      </c>
      <c r="G1882" s="133"/>
      <c r="H1882" s="138">
        <v>1.5</v>
      </c>
      <c r="I1882" s="138">
        <v>3.5</v>
      </c>
      <c r="J1882" s="138">
        <v>13.78</v>
      </c>
      <c r="K1882" s="138">
        <f t="shared" si="473"/>
        <v>24</v>
      </c>
      <c r="L1882" s="139">
        <f t="shared" si="474"/>
        <v>2</v>
      </c>
      <c r="M1882" s="138">
        <v>2</v>
      </c>
      <c r="N1882" s="138">
        <v>4</v>
      </c>
      <c r="O1882" s="133"/>
      <c r="P1882" s="139">
        <f t="shared" si="475"/>
        <v>2</v>
      </c>
      <c r="Q1882" s="140">
        <f t="shared" si="476"/>
        <v>48</v>
      </c>
    </row>
    <row r="1883" spans="1:17" ht="16.5" thickBot="1">
      <c r="A1883" s="444" t="s">
        <v>689</v>
      </c>
      <c r="B1883" s="445"/>
      <c r="C1883" s="445"/>
      <c r="D1883" s="445"/>
      <c r="E1883" s="445"/>
      <c r="F1883" s="446"/>
      <c r="G1883" s="447"/>
      <c r="H1883" s="448"/>
      <c r="I1883" s="448"/>
      <c r="J1883" s="448"/>
      <c r="K1883" s="448"/>
      <c r="L1883" s="449"/>
      <c r="M1883" s="448"/>
      <c r="N1883" s="448"/>
      <c r="O1883" s="448"/>
      <c r="P1883" s="448"/>
      <c r="Q1883" s="115">
        <f>+SUM(Q1884:Q1885)</f>
        <v>260.41666666666669</v>
      </c>
    </row>
    <row r="1884" spans="1:17" ht="16.5" customHeight="1">
      <c r="A1884" s="494" t="s">
        <v>688</v>
      </c>
      <c r="B1884" s="116" t="s">
        <v>690</v>
      </c>
      <c r="C1884" s="117"/>
      <c r="D1884" s="118" t="str">
        <f t="shared" ref="D1884:D1885" si="477">+IF(_xlfn.NUMBERVALUE(O1884)=0,CONCATENATE("Pieza de ",M1884,"inX",N1884,"inX",P1884,"_Pies"),CONCATENATE("Rollizo de ",O1884,"''ØX",P1884,"_Pies"))</f>
        <v>Pieza de 1inX5inX5_Pies</v>
      </c>
      <c r="E1884" s="119" t="s">
        <v>137</v>
      </c>
      <c r="F1884" s="120">
        <v>70</v>
      </c>
      <c r="G1884" s="116"/>
      <c r="H1884" s="121">
        <v>0.75</v>
      </c>
      <c r="I1884" s="121">
        <v>4.5</v>
      </c>
      <c r="J1884" s="121">
        <v>55.12</v>
      </c>
      <c r="K1884" s="121">
        <f t="shared" ref="K1884:K1885" si="478">+L1884*12</f>
        <v>60</v>
      </c>
      <c r="L1884" s="122">
        <f t="shared" ref="L1884:L1885" si="479">ROUNDUP(J1884/12,0)</f>
        <v>5</v>
      </c>
      <c r="M1884" s="121">
        <v>1</v>
      </c>
      <c r="N1884" s="121">
        <v>5</v>
      </c>
      <c r="O1884" s="116"/>
      <c r="P1884" s="122">
        <f t="shared" ref="P1884:P1885" si="480">+L1884</f>
        <v>5</v>
      </c>
      <c r="Q1884" s="123">
        <f t="shared" ref="Q1884:Q1885" si="481">F1884*M1884*N1884*P1884/12</f>
        <v>145.83333333333334</v>
      </c>
    </row>
    <row r="1885" spans="1:17" ht="17.25" thickBot="1">
      <c r="A1885" s="495"/>
      <c r="B1885" s="133" t="s">
        <v>691</v>
      </c>
      <c r="C1885" s="134"/>
      <c r="D1885" s="135" t="str">
        <f t="shared" si="477"/>
        <v>Pieza de 1inX5inX5_Pies</v>
      </c>
      <c r="E1885" s="136" t="s">
        <v>137</v>
      </c>
      <c r="F1885" s="137">
        <v>55</v>
      </c>
      <c r="G1885" s="133"/>
      <c r="H1885" s="138">
        <v>0.75</v>
      </c>
      <c r="I1885" s="138">
        <v>4.5</v>
      </c>
      <c r="J1885" s="205">
        <v>55.12</v>
      </c>
      <c r="K1885" s="138">
        <f t="shared" si="478"/>
        <v>60</v>
      </c>
      <c r="L1885" s="139">
        <f t="shared" si="479"/>
        <v>5</v>
      </c>
      <c r="M1885" s="138">
        <v>1</v>
      </c>
      <c r="N1885" s="138">
        <v>5</v>
      </c>
      <c r="O1885" s="133"/>
      <c r="P1885" s="139">
        <f t="shared" si="480"/>
        <v>5</v>
      </c>
      <c r="Q1885" s="140">
        <f t="shared" si="481"/>
        <v>114.58333333333333</v>
      </c>
    </row>
    <row r="1886" spans="1:17" ht="16.5" thickBot="1">
      <c r="A1886" s="444" t="s">
        <v>7</v>
      </c>
      <c r="B1886" s="445"/>
      <c r="C1886" s="445"/>
      <c r="D1886" s="445"/>
      <c r="E1886" s="445"/>
      <c r="F1886" s="446"/>
      <c r="G1886" s="447"/>
      <c r="H1886" s="448"/>
      <c r="I1886" s="448"/>
      <c r="J1886" s="448"/>
      <c r="K1886" s="448"/>
      <c r="L1886" s="449"/>
      <c r="M1886" s="448"/>
      <c r="N1886" s="448"/>
      <c r="O1886" s="448"/>
      <c r="P1886" s="448"/>
      <c r="Q1886" s="115">
        <f>+SUM(Q1887:Q1888)</f>
        <v>550</v>
      </c>
    </row>
    <row r="1887" spans="1:17" ht="16.5">
      <c r="A1887" s="491"/>
      <c r="B1887" s="116" t="s">
        <v>692</v>
      </c>
      <c r="C1887" s="117"/>
      <c r="D1887" s="118" t="str">
        <f t="shared" ref="D1887:D1888" si="482">+IF(_xlfn.NUMBERVALUE(O1887)=0,CONCATENATE("Pieza de ",M1887,"inX",N1887,"inX",P1887,"_Pies"),CONCATENATE("Rollizo de ",O1887,"''ØX",P1887,"_Pies"))</f>
        <v>Pieza de 2inX6inX11_Pies</v>
      </c>
      <c r="E1887" s="119" t="s">
        <v>137</v>
      </c>
      <c r="F1887" s="120">
        <v>33</v>
      </c>
      <c r="G1887" s="116"/>
      <c r="H1887" s="121">
        <v>1.5</v>
      </c>
      <c r="I1887" s="121">
        <v>5.5</v>
      </c>
      <c r="J1887" s="121">
        <v>122</v>
      </c>
      <c r="K1887" s="121">
        <f t="shared" ref="K1887:K1888" si="483">+L1887*12</f>
        <v>132</v>
      </c>
      <c r="L1887" s="122">
        <f t="shared" ref="L1887:L1888" si="484">ROUNDUP(J1887/12,0)</f>
        <v>11</v>
      </c>
      <c r="M1887" s="121">
        <v>2</v>
      </c>
      <c r="N1887" s="121">
        <v>6</v>
      </c>
      <c r="O1887" s="116"/>
      <c r="P1887" s="122">
        <f t="shared" ref="P1887:P1888" si="485">+L1887</f>
        <v>11</v>
      </c>
      <c r="Q1887" s="123">
        <f t="shared" ref="Q1887:Q1888" si="486">F1887*M1887*N1887*P1887/12</f>
        <v>363</v>
      </c>
    </row>
    <row r="1888" spans="1:17" ht="17.25" thickBot="1">
      <c r="A1888" s="492"/>
      <c r="B1888" s="133" t="s">
        <v>693</v>
      </c>
      <c r="C1888" s="134"/>
      <c r="D1888" s="135" t="str">
        <f t="shared" si="482"/>
        <v>Pieza de 2inX6inX11_Pies</v>
      </c>
      <c r="E1888" s="136" t="s">
        <v>137</v>
      </c>
      <c r="F1888" s="137">
        <v>17</v>
      </c>
      <c r="G1888" s="133"/>
      <c r="H1888" s="138">
        <v>1.5</v>
      </c>
      <c r="I1888" s="138">
        <v>5.5</v>
      </c>
      <c r="J1888" s="205">
        <v>126</v>
      </c>
      <c r="K1888" s="138">
        <f t="shared" si="483"/>
        <v>132</v>
      </c>
      <c r="L1888" s="139">
        <f t="shared" si="484"/>
        <v>11</v>
      </c>
      <c r="M1888" s="138">
        <v>2</v>
      </c>
      <c r="N1888" s="138">
        <v>6</v>
      </c>
      <c r="O1888" s="133"/>
      <c r="P1888" s="139">
        <f t="shared" si="485"/>
        <v>11</v>
      </c>
      <c r="Q1888" s="140">
        <f t="shared" si="486"/>
        <v>187</v>
      </c>
    </row>
    <row r="1889" spans="1:17" ht="16.5" thickBot="1">
      <c r="A1889" s="444" t="s">
        <v>694</v>
      </c>
      <c r="B1889" s="445"/>
      <c r="C1889" s="445"/>
      <c r="D1889" s="445"/>
      <c r="E1889" s="445"/>
      <c r="F1889" s="446"/>
      <c r="G1889" s="447"/>
      <c r="H1889" s="448"/>
      <c r="I1889" s="448"/>
      <c r="J1889" s="448"/>
      <c r="K1889" s="448"/>
      <c r="L1889" s="449"/>
      <c r="M1889" s="448"/>
      <c r="N1889" s="448"/>
      <c r="O1889" s="448"/>
      <c r="P1889" s="448"/>
      <c r="Q1889" s="115">
        <f>+SUM(Q1890:Q1893)</f>
        <v>126.5</v>
      </c>
    </row>
    <row r="1890" spans="1:17" ht="16.5">
      <c r="A1890" s="491"/>
      <c r="B1890" s="116" t="s">
        <v>695</v>
      </c>
      <c r="C1890" s="117"/>
      <c r="D1890" s="118" t="str">
        <f t="shared" ref="D1890:D1893" si="487">+IF(_xlfn.NUMBERVALUE(O1890)=0,CONCATENATE("Pieza de ",M1890,"inX",N1890,"inX",P1890,"_Pies"),CONCATENATE("Rollizo de ",O1890,"''ØX",P1890,"_Pies"))</f>
        <v>Pieza de 2inX4inX6_Pies</v>
      </c>
      <c r="E1890" s="119" t="s">
        <v>137</v>
      </c>
      <c r="F1890" s="120">
        <v>5</v>
      </c>
      <c r="G1890" s="116"/>
      <c r="H1890" s="121">
        <v>1.5</v>
      </c>
      <c r="I1890" s="121">
        <v>3.5</v>
      </c>
      <c r="J1890" s="121">
        <v>66.540000000000006</v>
      </c>
      <c r="K1890" s="121">
        <f t="shared" ref="K1890:K1893" si="488">+L1890*12</f>
        <v>72</v>
      </c>
      <c r="L1890" s="122">
        <f t="shared" ref="L1890:L1893" si="489">ROUNDUP(J1890/12,0)</f>
        <v>6</v>
      </c>
      <c r="M1890" s="121">
        <v>2</v>
      </c>
      <c r="N1890" s="121">
        <v>4</v>
      </c>
      <c r="O1890" s="116"/>
      <c r="P1890" s="122">
        <f t="shared" ref="P1890:P1893" si="490">+L1890</f>
        <v>6</v>
      </c>
      <c r="Q1890" s="123">
        <f t="shared" ref="Q1890:Q1893" si="491">F1890*M1890*N1890*P1890/12</f>
        <v>20</v>
      </c>
    </row>
    <row r="1891" spans="1:17" ht="16.5">
      <c r="A1891" s="493"/>
      <c r="B1891" s="124" t="s">
        <v>696</v>
      </c>
      <c r="C1891" s="125"/>
      <c r="D1891" s="126" t="str">
        <f t="shared" si="487"/>
        <v>Pieza de 2inX4inX6_Pies</v>
      </c>
      <c r="E1891" s="127" t="s">
        <v>137</v>
      </c>
      <c r="F1891" s="128">
        <v>6</v>
      </c>
      <c r="G1891" s="124"/>
      <c r="H1891" s="129">
        <v>1.5</v>
      </c>
      <c r="I1891" s="129">
        <v>3.5</v>
      </c>
      <c r="J1891" s="132">
        <v>62.6</v>
      </c>
      <c r="K1891" s="129">
        <f t="shared" si="488"/>
        <v>72</v>
      </c>
      <c r="L1891" s="130">
        <f t="shared" si="489"/>
        <v>6</v>
      </c>
      <c r="M1891" s="129">
        <v>2</v>
      </c>
      <c r="N1891" s="129">
        <v>4</v>
      </c>
      <c r="O1891" s="124"/>
      <c r="P1891" s="130">
        <f t="shared" si="490"/>
        <v>6</v>
      </c>
      <c r="Q1891" s="131">
        <f t="shared" si="491"/>
        <v>24</v>
      </c>
    </row>
    <row r="1892" spans="1:17" ht="16.5">
      <c r="A1892" s="493"/>
      <c r="B1892" s="124" t="s">
        <v>697</v>
      </c>
      <c r="C1892" s="125"/>
      <c r="D1892" s="126" t="str">
        <f t="shared" si="487"/>
        <v>Pieza de 1inX6inX3_Pies</v>
      </c>
      <c r="E1892" s="127" t="s">
        <v>137</v>
      </c>
      <c r="F1892" s="128">
        <v>15</v>
      </c>
      <c r="G1892" s="124"/>
      <c r="H1892" s="129">
        <v>0.75</v>
      </c>
      <c r="I1892" s="129">
        <v>5.5</v>
      </c>
      <c r="J1892" s="129">
        <v>31.5</v>
      </c>
      <c r="K1892" s="129">
        <f t="shared" si="488"/>
        <v>36</v>
      </c>
      <c r="L1892" s="130">
        <f t="shared" si="489"/>
        <v>3</v>
      </c>
      <c r="M1892" s="129">
        <v>1</v>
      </c>
      <c r="N1892" s="129">
        <v>6</v>
      </c>
      <c r="O1892" s="124"/>
      <c r="P1892" s="130">
        <f t="shared" si="490"/>
        <v>3</v>
      </c>
      <c r="Q1892" s="131">
        <f t="shared" si="491"/>
        <v>22.5</v>
      </c>
    </row>
    <row r="1893" spans="1:17" ht="17.25" thickBot="1">
      <c r="A1893" s="492"/>
      <c r="B1893" s="133" t="s">
        <v>698</v>
      </c>
      <c r="C1893" s="134"/>
      <c r="D1893" s="135" t="str">
        <f t="shared" si="487"/>
        <v>Pieza de 1inX6inX8_Pies</v>
      </c>
      <c r="E1893" s="136" t="s">
        <v>137</v>
      </c>
      <c r="F1893" s="137">
        <v>15</v>
      </c>
      <c r="G1893" s="133"/>
      <c r="H1893" s="138">
        <v>0.75</v>
      </c>
      <c r="I1893" s="138">
        <v>5.5</v>
      </c>
      <c r="J1893" s="205">
        <v>94.09</v>
      </c>
      <c r="K1893" s="138">
        <f t="shared" si="488"/>
        <v>96</v>
      </c>
      <c r="L1893" s="139">
        <f t="shared" si="489"/>
        <v>8</v>
      </c>
      <c r="M1893" s="138">
        <v>1</v>
      </c>
      <c r="N1893" s="138">
        <v>6</v>
      </c>
      <c r="O1893" s="133"/>
      <c r="P1893" s="139">
        <f t="shared" si="490"/>
        <v>8</v>
      </c>
      <c r="Q1893" s="140">
        <f t="shared" si="491"/>
        <v>60</v>
      </c>
    </row>
  </sheetData>
  <mergeCells count="695">
    <mergeCell ref="A1887:A1888"/>
    <mergeCell ref="A1889:F1889"/>
    <mergeCell ref="G1889:L1889"/>
    <mergeCell ref="M1889:P1889"/>
    <mergeCell ref="A1890:A1893"/>
    <mergeCell ref="A1877:A1882"/>
    <mergeCell ref="A1883:F1883"/>
    <mergeCell ref="G1883:L1883"/>
    <mergeCell ref="M1883:P1883"/>
    <mergeCell ref="A1884:A1885"/>
    <mergeCell ref="A1886:F1886"/>
    <mergeCell ref="G1886:L1886"/>
    <mergeCell ref="M1886:P1886"/>
    <mergeCell ref="A1859:A1863"/>
    <mergeCell ref="A1864:A1869"/>
    <mergeCell ref="A1870:F1870"/>
    <mergeCell ref="G1870:L1870"/>
    <mergeCell ref="M1870:P1870"/>
    <mergeCell ref="A1871:A1876"/>
    <mergeCell ref="A1802:A1808"/>
    <mergeCell ref="A1809:A1818"/>
    <mergeCell ref="A1819:A1828"/>
    <mergeCell ref="A1829:A1839"/>
    <mergeCell ref="A1840:A1849"/>
    <mergeCell ref="A1850:A1858"/>
    <mergeCell ref="A1799:P1799"/>
    <mergeCell ref="A1800:F1800"/>
    <mergeCell ref="G1800:L1800"/>
    <mergeCell ref="M1800:P1800"/>
    <mergeCell ref="A1801:F1801"/>
    <mergeCell ref="G1801:L1801"/>
    <mergeCell ref="M1801:P1801"/>
    <mergeCell ref="A1793:A1794"/>
    <mergeCell ref="A1795:F1795"/>
    <mergeCell ref="G1795:L1795"/>
    <mergeCell ref="M1795:P1795"/>
    <mergeCell ref="A1796:A1797"/>
    <mergeCell ref="A1798:Q1798"/>
    <mergeCell ref="A1789:F1789"/>
    <mergeCell ref="G1789:L1789"/>
    <mergeCell ref="M1789:P1789"/>
    <mergeCell ref="A1790:A1791"/>
    <mergeCell ref="A1792:F1792"/>
    <mergeCell ref="G1792:L1792"/>
    <mergeCell ref="M1792:P1792"/>
    <mergeCell ref="A1784:F1784"/>
    <mergeCell ref="G1784:L1784"/>
    <mergeCell ref="M1784:P1784"/>
    <mergeCell ref="A1785:A1786"/>
    <mergeCell ref="A1787:P1787"/>
    <mergeCell ref="A1788:F1788"/>
    <mergeCell ref="G1788:L1788"/>
    <mergeCell ref="M1788:P1788"/>
    <mergeCell ref="A1774:A1777"/>
    <mergeCell ref="A1778:F1778"/>
    <mergeCell ref="G1778:L1778"/>
    <mergeCell ref="M1778:P1778"/>
    <mergeCell ref="A1779:A1782"/>
    <mergeCell ref="A1783:F1783"/>
    <mergeCell ref="G1783:L1783"/>
    <mergeCell ref="M1783:P1783"/>
    <mergeCell ref="A1758:A1761"/>
    <mergeCell ref="A1762:A1766"/>
    <mergeCell ref="A1767:F1767"/>
    <mergeCell ref="G1767:L1767"/>
    <mergeCell ref="M1767:P1767"/>
    <mergeCell ref="A1773:F1773"/>
    <mergeCell ref="G1773:L1773"/>
    <mergeCell ref="M1773:P1773"/>
    <mergeCell ref="A1740:F1740"/>
    <mergeCell ref="G1740:L1740"/>
    <mergeCell ref="M1740:P1740"/>
    <mergeCell ref="A1741:A1747"/>
    <mergeCell ref="A1748:A1754"/>
    <mergeCell ref="A1755:A1757"/>
    <mergeCell ref="A1730:A1733"/>
    <mergeCell ref="A1734:F1734"/>
    <mergeCell ref="G1734:L1734"/>
    <mergeCell ref="M1734:P1734"/>
    <mergeCell ref="A1735:A1738"/>
    <mergeCell ref="A1739:F1739"/>
    <mergeCell ref="G1739:L1739"/>
    <mergeCell ref="M1739:P1739"/>
    <mergeCell ref="A1722:A1723"/>
    <mergeCell ref="A1724:F1724"/>
    <mergeCell ref="G1724:L1724"/>
    <mergeCell ref="M1724:P1724"/>
    <mergeCell ref="A1725:A1728"/>
    <mergeCell ref="A1729:F1729"/>
    <mergeCell ref="G1729:L1729"/>
    <mergeCell ref="M1729:P1729"/>
    <mergeCell ref="A1719:F1719"/>
    <mergeCell ref="G1719:L1719"/>
    <mergeCell ref="M1719:P1719"/>
    <mergeCell ref="A1721:F1721"/>
    <mergeCell ref="G1721:L1721"/>
    <mergeCell ref="M1721:P1721"/>
    <mergeCell ref="A1710:A1711"/>
    <mergeCell ref="A1712:F1712"/>
    <mergeCell ref="G1712:L1712"/>
    <mergeCell ref="M1712:P1712"/>
    <mergeCell ref="A1714:A1715"/>
    <mergeCell ref="A1716:A1717"/>
    <mergeCell ref="A1680:A1690"/>
    <mergeCell ref="A1691:A1705"/>
    <mergeCell ref="A1706:F1706"/>
    <mergeCell ref="G1706:L1706"/>
    <mergeCell ref="M1706:P1706"/>
    <mergeCell ref="A1708:A1709"/>
    <mergeCell ref="A1632:F1632"/>
    <mergeCell ref="G1632:L1632"/>
    <mergeCell ref="M1632:P1632"/>
    <mergeCell ref="A1633:A1650"/>
    <mergeCell ref="A1651:A1662"/>
    <mergeCell ref="A1663:A1679"/>
    <mergeCell ref="A1619:A1622"/>
    <mergeCell ref="A1623:A1626"/>
    <mergeCell ref="A1627:A1630"/>
    <mergeCell ref="A1631:F1631"/>
    <mergeCell ref="G1631:L1631"/>
    <mergeCell ref="M1631:P1631"/>
    <mergeCell ref="A1611:A1612"/>
    <mergeCell ref="A1613:F1613"/>
    <mergeCell ref="G1613:L1613"/>
    <mergeCell ref="M1613:P1613"/>
    <mergeCell ref="A1614:A1617"/>
    <mergeCell ref="A1618:F1618"/>
    <mergeCell ref="G1618:L1618"/>
    <mergeCell ref="M1618:P1618"/>
    <mergeCell ref="A1604:A1605"/>
    <mergeCell ref="A1608:F1608"/>
    <mergeCell ref="G1608:L1608"/>
    <mergeCell ref="M1608:P1608"/>
    <mergeCell ref="A1610:F1610"/>
    <mergeCell ref="G1610:L1610"/>
    <mergeCell ref="M1610:P1610"/>
    <mergeCell ref="M1596:P1596"/>
    <mergeCell ref="A1598:A1599"/>
    <mergeCell ref="A1600:A1601"/>
    <mergeCell ref="A1602:F1602"/>
    <mergeCell ref="G1602:L1602"/>
    <mergeCell ref="M1602:P1602"/>
    <mergeCell ref="A1538:A1555"/>
    <mergeCell ref="A1556:A1566"/>
    <mergeCell ref="A1567:A1577"/>
    <mergeCell ref="A1578:A1595"/>
    <mergeCell ref="A1596:F1596"/>
    <mergeCell ref="G1596:L1596"/>
    <mergeCell ref="A1532:A1535"/>
    <mergeCell ref="A1536:F1536"/>
    <mergeCell ref="G1536:L1536"/>
    <mergeCell ref="M1536:P1536"/>
    <mergeCell ref="A1537:F1537"/>
    <mergeCell ref="G1537:L1537"/>
    <mergeCell ref="M1537:P1537"/>
    <mergeCell ref="A1519:A1522"/>
    <mergeCell ref="A1523:F1523"/>
    <mergeCell ref="G1523:L1523"/>
    <mergeCell ref="M1523:P1523"/>
    <mergeCell ref="A1524:A1527"/>
    <mergeCell ref="A1528:A1531"/>
    <mergeCell ref="A1515:F1515"/>
    <mergeCell ref="G1515:L1515"/>
    <mergeCell ref="M1515:P1515"/>
    <mergeCell ref="A1516:A1517"/>
    <mergeCell ref="A1518:F1518"/>
    <mergeCell ref="G1518:L1518"/>
    <mergeCell ref="M1518:P1518"/>
    <mergeCell ref="A1507:F1507"/>
    <mergeCell ref="G1507:L1507"/>
    <mergeCell ref="M1507:P1507"/>
    <mergeCell ref="A1509:A1510"/>
    <mergeCell ref="A1513:F1513"/>
    <mergeCell ref="G1513:L1513"/>
    <mergeCell ref="M1513:P1513"/>
    <mergeCell ref="A1483:A1500"/>
    <mergeCell ref="A1501:F1501"/>
    <mergeCell ref="G1501:L1501"/>
    <mergeCell ref="M1501:P1501"/>
    <mergeCell ref="A1503:A1504"/>
    <mergeCell ref="A1505:A1506"/>
    <mergeCell ref="A1442:F1442"/>
    <mergeCell ref="G1442:L1442"/>
    <mergeCell ref="M1442:P1442"/>
    <mergeCell ref="A1443:A1460"/>
    <mergeCell ref="A1461:A1471"/>
    <mergeCell ref="A1472:A1482"/>
    <mergeCell ref="A1437:F1437"/>
    <mergeCell ref="G1437:L1437"/>
    <mergeCell ref="M1437:P1437"/>
    <mergeCell ref="A1438:A1439"/>
    <mergeCell ref="A1440:P1440"/>
    <mergeCell ref="A1441:F1441"/>
    <mergeCell ref="G1441:L1441"/>
    <mergeCell ref="M1441:P1441"/>
    <mergeCell ref="A1427:A1430"/>
    <mergeCell ref="A1431:F1431"/>
    <mergeCell ref="G1431:L1431"/>
    <mergeCell ref="M1431:P1431"/>
    <mergeCell ref="A1432:A1435"/>
    <mergeCell ref="A1436:F1436"/>
    <mergeCell ref="G1436:L1436"/>
    <mergeCell ref="M1436:P1436"/>
    <mergeCell ref="A1420:A1421"/>
    <mergeCell ref="A1422:A1423"/>
    <mergeCell ref="A1424:A1425"/>
    <mergeCell ref="A1426:F1426"/>
    <mergeCell ref="G1426:L1426"/>
    <mergeCell ref="M1426:P1426"/>
    <mergeCell ref="A1407:A1410"/>
    <mergeCell ref="A1411:A1415"/>
    <mergeCell ref="A1416:F1416"/>
    <mergeCell ref="G1416:L1416"/>
    <mergeCell ref="M1416:P1416"/>
    <mergeCell ref="A1417:A1418"/>
    <mergeCell ref="A1389:F1389"/>
    <mergeCell ref="G1389:L1389"/>
    <mergeCell ref="M1389:P1389"/>
    <mergeCell ref="A1390:A1396"/>
    <mergeCell ref="A1397:A1403"/>
    <mergeCell ref="A1404:A1406"/>
    <mergeCell ref="A1379:A1382"/>
    <mergeCell ref="A1383:F1383"/>
    <mergeCell ref="G1383:L1383"/>
    <mergeCell ref="M1383:P1383"/>
    <mergeCell ref="A1384:A1387"/>
    <mergeCell ref="A1388:F1388"/>
    <mergeCell ref="G1388:L1388"/>
    <mergeCell ref="M1388:P1388"/>
    <mergeCell ref="A1371:A1372"/>
    <mergeCell ref="A1373:F1373"/>
    <mergeCell ref="G1373:L1373"/>
    <mergeCell ref="M1373:P1373"/>
    <mergeCell ref="A1374:A1377"/>
    <mergeCell ref="A1378:F1378"/>
    <mergeCell ref="G1378:L1378"/>
    <mergeCell ref="M1378:P1378"/>
    <mergeCell ref="A1366:A1367"/>
    <mergeCell ref="A1368:F1368"/>
    <mergeCell ref="G1368:L1368"/>
    <mergeCell ref="M1368:P1368"/>
    <mergeCell ref="A1370:F1370"/>
    <mergeCell ref="G1370:L1370"/>
    <mergeCell ref="M1370:P1370"/>
    <mergeCell ref="G1354:L1354"/>
    <mergeCell ref="M1354:P1354"/>
    <mergeCell ref="A1355:A1357"/>
    <mergeCell ref="A1358:A1359"/>
    <mergeCell ref="A1360:A1362"/>
    <mergeCell ref="A1363:A1365"/>
    <mergeCell ref="A1281:A1298"/>
    <mergeCell ref="A1299:A1310"/>
    <mergeCell ref="A1311:A1327"/>
    <mergeCell ref="A1328:A1338"/>
    <mergeCell ref="A1339:A1353"/>
    <mergeCell ref="A1354:F1354"/>
    <mergeCell ref="A1275:A1278"/>
    <mergeCell ref="A1279:F1279"/>
    <mergeCell ref="G1279:L1279"/>
    <mergeCell ref="M1279:P1279"/>
    <mergeCell ref="A1280:F1280"/>
    <mergeCell ref="G1280:L1280"/>
    <mergeCell ref="M1280:P1280"/>
    <mergeCell ref="A1262:A1265"/>
    <mergeCell ref="A1266:F1266"/>
    <mergeCell ref="G1266:L1266"/>
    <mergeCell ref="M1266:P1266"/>
    <mergeCell ref="A1267:A1270"/>
    <mergeCell ref="A1271:A1274"/>
    <mergeCell ref="A1258:F1258"/>
    <mergeCell ref="G1258:L1258"/>
    <mergeCell ref="M1258:P1258"/>
    <mergeCell ref="A1259:A1260"/>
    <mergeCell ref="A1261:F1261"/>
    <mergeCell ref="G1261:L1261"/>
    <mergeCell ref="M1261:P1261"/>
    <mergeCell ref="M1245:P1245"/>
    <mergeCell ref="A1246:A1248"/>
    <mergeCell ref="A1249:A1250"/>
    <mergeCell ref="A1251:A1252"/>
    <mergeCell ref="A1253:A1255"/>
    <mergeCell ref="A1256:F1256"/>
    <mergeCell ref="G1256:L1256"/>
    <mergeCell ref="M1256:P1256"/>
    <mergeCell ref="A1187:A1204"/>
    <mergeCell ref="A1205:A1215"/>
    <mergeCell ref="A1216:A1226"/>
    <mergeCell ref="A1227:A1244"/>
    <mergeCell ref="A1245:F1245"/>
    <mergeCell ref="G1245:L1245"/>
    <mergeCell ref="A1181:A1184"/>
    <mergeCell ref="A1185:F1185"/>
    <mergeCell ref="G1185:L1185"/>
    <mergeCell ref="M1185:P1185"/>
    <mergeCell ref="A1186:F1186"/>
    <mergeCell ref="G1186:L1186"/>
    <mergeCell ref="M1186:P1186"/>
    <mergeCell ref="A1168:A1171"/>
    <mergeCell ref="A1172:F1172"/>
    <mergeCell ref="G1172:L1172"/>
    <mergeCell ref="M1172:P1172"/>
    <mergeCell ref="A1173:A1176"/>
    <mergeCell ref="A1177:A1180"/>
    <mergeCell ref="A1164:F1164"/>
    <mergeCell ref="G1164:L1164"/>
    <mergeCell ref="M1164:P1164"/>
    <mergeCell ref="A1165:A1166"/>
    <mergeCell ref="A1167:F1167"/>
    <mergeCell ref="G1167:L1167"/>
    <mergeCell ref="M1167:P1167"/>
    <mergeCell ref="M1151:P1151"/>
    <mergeCell ref="A1152:A1154"/>
    <mergeCell ref="A1155:A1156"/>
    <mergeCell ref="A1157:A1158"/>
    <mergeCell ref="A1159:A1161"/>
    <mergeCell ref="A1162:F1162"/>
    <mergeCell ref="G1162:L1162"/>
    <mergeCell ref="M1162:P1162"/>
    <mergeCell ref="A1093:A1110"/>
    <mergeCell ref="A1111:A1121"/>
    <mergeCell ref="A1122:A1132"/>
    <mergeCell ref="A1133:A1150"/>
    <mergeCell ref="A1151:F1151"/>
    <mergeCell ref="G1151:L1151"/>
    <mergeCell ref="A1088:A1089"/>
    <mergeCell ref="A1090:P1090"/>
    <mergeCell ref="A1091:F1091"/>
    <mergeCell ref="G1091:L1091"/>
    <mergeCell ref="M1091:P1091"/>
    <mergeCell ref="A1092:F1092"/>
    <mergeCell ref="G1092:L1092"/>
    <mergeCell ref="M1092:P1092"/>
    <mergeCell ref="A1082:A1085"/>
    <mergeCell ref="A1086:F1086"/>
    <mergeCell ref="G1086:L1086"/>
    <mergeCell ref="M1086:P1086"/>
    <mergeCell ref="A1087:F1087"/>
    <mergeCell ref="G1087:L1087"/>
    <mergeCell ref="M1087:P1087"/>
    <mergeCell ref="A1074:A1075"/>
    <mergeCell ref="A1076:F1076"/>
    <mergeCell ref="G1076:L1076"/>
    <mergeCell ref="M1076:P1076"/>
    <mergeCell ref="A1077:A1080"/>
    <mergeCell ref="A1081:F1081"/>
    <mergeCell ref="G1081:L1081"/>
    <mergeCell ref="M1081:P1081"/>
    <mergeCell ref="G1065:L1065"/>
    <mergeCell ref="M1065:P1065"/>
    <mergeCell ref="A1066:A1067"/>
    <mergeCell ref="A1068:A1069"/>
    <mergeCell ref="A1070:A1071"/>
    <mergeCell ref="A1072:A1073"/>
    <mergeCell ref="A1039:A1045"/>
    <mergeCell ref="A1046:A1052"/>
    <mergeCell ref="A1053:A1055"/>
    <mergeCell ref="A1056:A1059"/>
    <mergeCell ref="A1060:A1064"/>
    <mergeCell ref="A1065:F1065"/>
    <mergeCell ref="A1033:A1036"/>
    <mergeCell ref="A1037:F1037"/>
    <mergeCell ref="G1037:L1037"/>
    <mergeCell ref="M1037:P1037"/>
    <mergeCell ref="A1038:F1038"/>
    <mergeCell ref="G1038:L1038"/>
    <mergeCell ref="M1038:P1038"/>
    <mergeCell ref="A1023:A1026"/>
    <mergeCell ref="A1027:F1027"/>
    <mergeCell ref="G1027:L1027"/>
    <mergeCell ref="M1027:P1027"/>
    <mergeCell ref="A1028:A1031"/>
    <mergeCell ref="A1032:F1032"/>
    <mergeCell ref="G1032:L1032"/>
    <mergeCell ref="M1032:P1032"/>
    <mergeCell ref="A1019:F1019"/>
    <mergeCell ref="G1019:L1019"/>
    <mergeCell ref="M1019:P1019"/>
    <mergeCell ref="A1020:A1021"/>
    <mergeCell ref="A1022:F1022"/>
    <mergeCell ref="G1022:L1022"/>
    <mergeCell ref="M1022:P1022"/>
    <mergeCell ref="M1011:P1011"/>
    <mergeCell ref="A1013:A1014"/>
    <mergeCell ref="A1015:A1016"/>
    <mergeCell ref="A1017:F1017"/>
    <mergeCell ref="G1017:L1017"/>
    <mergeCell ref="M1017:P1017"/>
    <mergeCell ref="A998:A1000"/>
    <mergeCell ref="A1001:A1004"/>
    <mergeCell ref="A1005:A1008"/>
    <mergeCell ref="A1009:A1010"/>
    <mergeCell ref="A1011:F1011"/>
    <mergeCell ref="G1011:L1011"/>
    <mergeCell ref="A968:A978"/>
    <mergeCell ref="A979:A993"/>
    <mergeCell ref="A994:F994"/>
    <mergeCell ref="G994:L994"/>
    <mergeCell ref="M994:P994"/>
    <mergeCell ref="A995:A997"/>
    <mergeCell ref="A920:F920"/>
    <mergeCell ref="G920:L920"/>
    <mergeCell ref="M920:P920"/>
    <mergeCell ref="A921:A938"/>
    <mergeCell ref="A939:A950"/>
    <mergeCell ref="A951:A967"/>
    <mergeCell ref="A907:A910"/>
    <mergeCell ref="A911:A914"/>
    <mergeCell ref="A915:A918"/>
    <mergeCell ref="A919:F919"/>
    <mergeCell ref="G919:L919"/>
    <mergeCell ref="M919:P919"/>
    <mergeCell ref="A899:A900"/>
    <mergeCell ref="A901:F901"/>
    <mergeCell ref="G901:L901"/>
    <mergeCell ref="M901:P901"/>
    <mergeCell ref="A902:A905"/>
    <mergeCell ref="A906:F906"/>
    <mergeCell ref="G906:L906"/>
    <mergeCell ref="M906:P906"/>
    <mergeCell ref="A894:A895"/>
    <mergeCell ref="A896:F896"/>
    <mergeCell ref="G896:L896"/>
    <mergeCell ref="M896:P896"/>
    <mergeCell ref="A898:F898"/>
    <mergeCell ref="G898:L898"/>
    <mergeCell ref="M898:P898"/>
    <mergeCell ref="A884:A885"/>
    <mergeCell ref="A886:A889"/>
    <mergeCell ref="A890:F890"/>
    <mergeCell ref="G890:L890"/>
    <mergeCell ref="M890:P890"/>
    <mergeCell ref="A892:A893"/>
    <mergeCell ref="A860:A877"/>
    <mergeCell ref="A878:F878"/>
    <mergeCell ref="G878:L878"/>
    <mergeCell ref="M878:P878"/>
    <mergeCell ref="A879:A881"/>
    <mergeCell ref="A882:A883"/>
    <mergeCell ref="A819:F819"/>
    <mergeCell ref="G819:L819"/>
    <mergeCell ref="M819:P819"/>
    <mergeCell ref="A820:A837"/>
    <mergeCell ref="A838:A848"/>
    <mergeCell ref="A849:A859"/>
    <mergeCell ref="A806:A809"/>
    <mergeCell ref="A810:A813"/>
    <mergeCell ref="A814:A817"/>
    <mergeCell ref="A818:F818"/>
    <mergeCell ref="G818:L818"/>
    <mergeCell ref="M818:P818"/>
    <mergeCell ref="A798:A799"/>
    <mergeCell ref="A800:F800"/>
    <mergeCell ref="G800:L800"/>
    <mergeCell ref="M800:P800"/>
    <mergeCell ref="A801:A804"/>
    <mergeCell ref="A805:F805"/>
    <mergeCell ref="G805:L805"/>
    <mergeCell ref="M805:P805"/>
    <mergeCell ref="A793:A794"/>
    <mergeCell ref="A795:F795"/>
    <mergeCell ref="G795:L795"/>
    <mergeCell ref="M795:P795"/>
    <mergeCell ref="A797:F797"/>
    <mergeCell ref="G797:L797"/>
    <mergeCell ref="M797:P797"/>
    <mergeCell ref="A783:A784"/>
    <mergeCell ref="A785:A788"/>
    <mergeCell ref="A789:F789"/>
    <mergeCell ref="G789:L789"/>
    <mergeCell ref="M789:P789"/>
    <mergeCell ref="A791:A792"/>
    <mergeCell ref="A759:A776"/>
    <mergeCell ref="A777:F777"/>
    <mergeCell ref="G777:L777"/>
    <mergeCell ref="M777:P777"/>
    <mergeCell ref="A778:A780"/>
    <mergeCell ref="A781:A782"/>
    <mergeCell ref="A718:F718"/>
    <mergeCell ref="G718:L718"/>
    <mergeCell ref="M718:P718"/>
    <mergeCell ref="A719:A736"/>
    <mergeCell ref="A737:A747"/>
    <mergeCell ref="A748:A758"/>
    <mergeCell ref="A713:F713"/>
    <mergeCell ref="G713:L713"/>
    <mergeCell ref="M713:P713"/>
    <mergeCell ref="A714:A715"/>
    <mergeCell ref="A716:P716"/>
    <mergeCell ref="A717:F717"/>
    <mergeCell ref="G717:L717"/>
    <mergeCell ref="M717:P717"/>
    <mergeCell ref="A703:A706"/>
    <mergeCell ref="A707:F707"/>
    <mergeCell ref="G707:L707"/>
    <mergeCell ref="M707:P707"/>
    <mergeCell ref="A708:A711"/>
    <mergeCell ref="A712:F712"/>
    <mergeCell ref="G712:L712"/>
    <mergeCell ref="M712:P712"/>
    <mergeCell ref="A690:A692"/>
    <mergeCell ref="A693:A696"/>
    <mergeCell ref="A697:A701"/>
    <mergeCell ref="A702:F702"/>
    <mergeCell ref="G702:L702"/>
    <mergeCell ref="M702:P702"/>
    <mergeCell ref="A672:F672"/>
    <mergeCell ref="G672:L672"/>
    <mergeCell ref="M672:P672"/>
    <mergeCell ref="A673:A679"/>
    <mergeCell ref="A680:A686"/>
    <mergeCell ref="A687:A689"/>
    <mergeCell ref="A662:A665"/>
    <mergeCell ref="A666:F666"/>
    <mergeCell ref="G666:L666"/>
    <mergeCell ref="M666:P666"/>
    <mergeCell ref="A667:A670"/>
    <mergeCell ref="A671:F671"/>
    <mergeCell ref="G671:L671"/>
    <mergeCell ref="M671:P671"/>
    <mergeCell ref="A656:F656"/>
    <mergeCell ref="G656:L656"/>
    <mergeCell ref="M656:P656"/>
    <mergeCell ref="A657:A660"/>
    <mergeCell ref="A661:F661"/>
    <mergeCell ref="G661:L661"/>
    <mergeCell ref="M661:P661"/>
    <mergeCell ref="G651:L651"/>
    <mergeCell ref="M651:P651"/>
    <mergeCell ref="A653:F653"/>
    <mergeCell ref="G653:L653"/>
    <mergeCell ref="M653:P653"/>
    <mergeCell ref="A654:A655"/>
    <mergeCell ref="A578:A595"/>
    <mergeCell ref="A596:A607"/>
    <mergeCell ref="A608:A624"/>
    <mergeCell ref="A625:A635"/>
    <mergeCell ref="A636:A650"/>
    <mergeCell ref="A651:F651"/>
    <mergeCell ref="A572:A575"/>
    <mergeCell ref="A576:F576"/>
    <mergeCell ref="G576:L576"/>
    <mergeCell ref="M576:P576"/>
    <mergeCell ref="A577:F577"/>
    <mergeCell ref="G577:L577"/>
    <mergeCell ref="M577:P577"/>
    <mergeCell ref="A559:A562"/>
    <mergeCell ref="A563:F563"/>
    <mergeCell ref="G563:L563"/>
    <mergeCell ref="M563:P563"/>
    <mergeCell ref="A564:A567"/>
    <mergeCell ref="A568:A571"/>
    <mergeCell ref="M553:P553"/>
    <mergeCell ref="A555:F555"/>
    <mergeCell ref="G555:L555"/>
    <mergeCell ref="M555:P555"/>
    <mergeCell ref="A556:A557"/>
    <mergeCell ref="A558:F558"/>
    <mergeCell ref="G558:L558"/>
    <mergeCell ref="M558:P558"/>
    <mergeCell ref="A495:A512"/>
    <mergeCell ref="A513:A523"/>
    <mergeCell ref="A524:A534"/>
    <mergeCell ref="A535:A552"/>
    <mergeCell ref="A553:F553"/>
    <mergeCell ref="G553:L553"/>
    <mergeCell ref="A489:A492"/>
    <mergeCell ref="A493:F493"/>
    <mergeCell ref="G493:L493"/>
    <mergeCell ref="M493:P493"/>
    <mergeCell ref="A494:F494"/>
    <mergeCell ref="G494:L494"/>
    <mergeCell ref="M494:P494"/>
    <mergeCell ref="A476:A479"/>
    <mergeCell ref="A480:F480"/>
    <mergeCell ref="G480:L480"/>
    <mergeCell ref="M480:P480"/>
    <mergeCell ref="A481:A484"/>
    <mergeCell ref="A485:A488"/>
    <mergeCell ref="M470:P470"/>
    <mergeCell ref="A472:F472"/>
    <mergeCell ref="G472:L472"/>
    <mergeCell ref="M472:P472"/>
    <mergeCell ref="A473:A474"/>
    <mergeCell ref="A475:F475"/>
    <mergeCell ref="G475:L475"/>
    <mergeCell ref="M475:P475"/>
    <mergeCell ref="A412:A429"/>
    <mergeCell ref="A430:A440"/>
    <mergeCell ref="A441:A451"/>
    <mergeCell ref="A452:A469"/>
    <mergeCell ref="A470:F470"/>
    <mergeCell ref="G470:L470"/>
    <mergeCell ref="A408:Q408"/>
    <mergeCell ref="A409:P409"/>
    <mergeCell ref="A410:F410"/>
    <mergeCell ref="G410:L410"/>
    <mergeCell ref="M410:P410"/>
    <mergeCell ref="A411:F411"/>
    <mergeCell ref="G411:L411"/>
    <mergeCell ref="M411:P411"/>
    <mergeCell ref="A372:A382"/>
    <mergeCell ref="A383:A398"/>
    <mergeCell ref="A399:F399"/>
    <mergeCell ref="G399:L399"/>
    <mergeCell ref="M399:P399"/>
    <mergeCell ref="A400:A407"/>
    <mergeCell ref="A320:A326"/>
    <mergeCell ref="A327:A331"/>
    <mergeCell ref="A332:A340"/>
    <mergeCell ref="A341:A344"/>
    <mergeCell ref="A345:A360"/>
    <mergeCell ref="A361:A371"/>
    <mergeCell ref="G310:L310"/>
    <mergeCell ref="M310:P310"/>
    <mergeCell ref="A311:A317"/>
    <mergeCell ref="A318:P318"/>
    <mergeCell ref="A319:F319"/>
    <mergeCell ref="G319:L319"/>
    <mergeCell ref="M319:P319"/>
    <mergeCell ref="A252:A255"/>
    <mergeCell ref="A256:A271"/>
    <mergeCell ref="A272:A282"/>
    <mergeCell ref="A283:A293"/>
    <mergeCell ref="A294:A309"/>
    <mergeCell ref="A310:F310"/>
    <mergeCell ref="A229:F229"/>
    <mergeCell ref="G229:L229"/>
    <mergeCell ref="M229:P229"/>
    <mergeCell ref="A230:A236"/>
    <mergeCell ref="A237:A241"/>
    <mergeCell ref="A242:A251"/>
    <mergeCell ref="A208:A218"/>
    <mergeCell ref="A219:F219"/>
    <mergeCell ref="G219:L219"/>
    <mergeCell ref="M219:P219"/>
    <mergeCell ref="A220:A227"/>
    <mergeCell ref="A228:P228"/>
    <mergeCell ref="A141:A144"/>
    <mergeCell ref="A145:A156"/>
    <mergeCell ref="A157:A171"/>
    <mergeCell ref="A172:A182"/>
    <mergeCell ref="A183:A193"/>
    <mergeCell ref="A194:A207"/>
    <mergeCell ref="A116:F116"/>
    <mergeCell ref="G116:L116"/>
    <mergeCell ref="M116:P116"/>
    <mergeCell ref="A117:A123"/>
    <mergeCell ref="A124:A135"/>
    <mergeCell ref="A136:A140"/>
    <mergeCell ref="M107:P107"/>
    <mergeCell ref="A108:A112"/>
    <mergeCell ref="A113:F113"/>
    <mergeCell ref="H113:L113"/>
    <mergeCell ref="M113:P113"/>
    <mergeCell ref="A115:P115"/>
    <mergeCell ref="A75:A83"/>
    <mergeCell ref="A84:A92"/>
    <mergeCell ref="A93:A101"/>
    <mergeCell ref="A102:A106"/>
    <mergeCell ref="A107:F107"/>
    <mergeCell ref="G107:L107"/>
    <mergeCell ref="A10:A21"/>
    <mergeCell ref="A22:A33"/>
    <mergeCell ref="A34:A45"/>
    <mergeCell ref="A46:A56"/>
    <mergeCell ref="A57:A67"/>
    <mergeCell ref="A68:A74"/>
    <mergeCell ref="A6:Q6"/>
    <mergeCell ref="A7:Q7"/>
    <mergeCell ref="A8:P8"/>
    <mergeCell ref="A9:F9"/>
    <mergeCell ref="G9:L9"/>
    <mergeCell ref="M9:P9"/>
    <mergeCell ref="L4:L5"/>
    <mergeCell ref="M4:M5"/>
    <mergeCell ref="N4:N5"/>
    <mergeCell ref="O4:O5"/>
    <mergeCell ref="P4:P5"/>
    <mergeCell ref="Q4:Q5"/>
    <mergeCell ref="F4:F5"/>
    <mergeCell ref="G4:G5"/>
    <mergeCell ref="H4:H5"/>
    <mergeCell ref="I4:I5"/>
    <mergeCell ref="J4:J5"/>
    <mergeCell ref="K4:K5"/>
    <mergeCell ref="A1:Q1"/>
    <mergeCell ref="A2:Q2"/>
    <mergeCell ref="A3:F3"/>
    <mergeCell ref="G3:L3"/>
    <mergeCell ref="M3:Q3"/>
    <mergeCell ref="A4:A5"/>
    <mergeCell ref="B4:B5"/>
    <mergeCell ref="C4:C5"/>
    <mergeCell ref="D4:D5"/>
    <mergeCell ref="E4:E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B57" sqref="B57"/>
    </sheetView>
  </sheetViews>
  <sheetFormatPr baseColWidth="10" defaultRowHeight="15.75"/>
  <cols>
    <col min="1" max="1" width="11.42578125" style="26"/>
    <col min="2" max="2" width="50.5703125" style="26" customWidth="1"/>
    <col min="3" max="5" width="11.42578125" style="26"/>
    <col min="6" max="6" width="40.42578125" style="26" customWidth="1"/>
    <col min="7" max="16384" width="11.42578125" style="26"/>
  </cols>
  <sheetData>
    <row r="1" spans="1:6" ht="23.25">
      <c r="A1" s="342" t="s">
        <v>89</v>
      </c>
      <c r="B1" s="342"/>
      <c r="C1" s="342"/>
      <c r="D1" s="342"/>
      <c r="E1" s="342"/>
      <c r="F1" s="52"/>
    </row>
    <row r="2" spans="1:6" ht="21">
      <c r="A2" s="378" t="s">
        <v>699</v>
      </c>
      <c r="B2" s="378"/>
      <c r="C2" s="378"/>
      <c r="D2" s="378"/>
      <c r="E2" s="378"/>
      <c r="F2" s="53"/>
    </row>
    <row r="3" spans="1:6" ht="16.5" thickBot="1"/>
    <row r="4" spans="1:6" ht="16.5" thickBot="1">
      <c r="A4" s="345" t="s">
        <v>107</v>
      </c>
      <c r="B4" s="346"/>
      <c r="C4" s="346"/>
      <c r="D4" s="346"/>
      <c r="E4" s="346"/>
      <c r="F4" s="347"/>
    </row>
    <row r="5" spans="1:6" ht="26.25" thickBot="1">
      <c r="A5" s="217" t="s">
        <v>108</v>
      </c>
      <c r="B5" s="218" t="s">
        <v>109</v>
      </c>
      <c r="C5" s="218" t="s">
        <v>110</v>
      </c>
      <c r="D5" s="218" t="s">
        <v>111</v>
      </c>
      <c r="E5" s="219" t="s">
        <v>46</v>
      </c>
      <c r="F5" s="220" t="s">
        <v>60</v>
      </c>
    </row>
    <row r="6" spans="1:6" ht="136.5" customHeight="1">
      <c r="A6" s="183">
        <v>1</v>
      </c>
      <c r="B6" s="221" t="s">
        <v>61</v>
      </c>
      <c r="C6" s="222" t="s">
        <v>700</v>
      </c>
      <c r="D6" s="223">
        <v>1</v>
      </c>
      <c r="E6" s="224">
        <v>59.2</v>
      </c>
      <c r="F6" s="225"/>
    </row>
    <row r="7" spans="1:6" ht="136.5" customHeight="1">
      <c r="A7" s="226">
        <v>2</v>
      </c>
      <c r="B7" s="227" t="s">
        <v>62</v>
      </c>
      <c r="C7" s="228" t="s">
        <v>700</v>
      </c>
      <c r="D7" s="229">
        <v>1</v>
      </c>
      <c r="E7" s="230">
        <v>308</v>
      </c>
      <c r="F7" s="231"/>
    </row>
    <row r="8" spans="1:6" ht="136.5" customHeight="1">
      <c r="A8" s="226">
        <v>3</v>
      </c>
      <c r="B8" s="227" t="s">
        <v>63</v>
      </c>
      <c r="C8" s="228" t="s">
        <v>700</v>
      </c>
      <c r="D8" s="229">
        <v>1</v>
      </c>
      <c r="E8" s="230">
        <v>492</v>
      </c>
      <c r="F8" s="231"/>
    </row>
    <row r="9" spans="1:6" ht="136.5" customHeight="1">
      <c r="A9" s="226">
        <v>4</v>
      </c>
      <c r="B9" s="227" t="s">
        <v>64</v>
      </c>
      <c r="C9" s="228" t="s">
        <v>700</v>
      </c>
      <c r="D9" s="229">
        <v>1</v>
      </c>
      <c r="E9" s="230">
        <v>586</v>
      </c>
      <c r="F9" s="231"/>
    </row>
    <row r="10" spans="1:6" ht="136.5" customHeight="1">
      <c r="A10" s="226">
        <v>5</v>
      </c>
      <c r="B10" s="227" t="s">
        <v>65</v>
      </c>
      <c r="C10" s="228" t="s">
        <v>700</v>
      </c>
      <c r="D10" s="229">
        <v>1</v>
      </c>
      <c r="E10" s="230">
        <v>81.77</v>
      </c>
      <c r="F10" s="231"/>
    </row>
    <row r="11" spans="1:6" ht="136.5" customHeight="1">
      <c r="A11" s="226">
        <v>6</v>
      </c>
      <c r="B11" s="227" t="s">
        <v>66</v>
      </c>
      <c r="C11" s="228" t="s">
        <v>700</v>
      </c>
      <c r="D11" s="229">
        <v>1</v>
      </c>
      <c r="E11" s="230">
        <v>119.23</v>
      </c>
      <c r="F11" s="231"/>
    </row>
    <row r="12" spans="1:6" ht="136.5" customHeight="1">
      <c r="A12" s="226">
        <v>7</v>
      </c>
      <c r="B12" s="227" t="s">
        <v>67</v>
      </c>
      <c r="C12" s="228" t="s">
        <v>700</v>
      </c>
      <c r="D12" s="229">
        <v>1</v>
      </c>
      <c r="E12" s="230">
        <v>123.73</v>
      </c>
      <c r="F12" s="231"/>
    </row>
    <row r="13" spans="1:6" ht="136.5" customHeight="1">
      <c r="A13" s="226">
        <v>8</v>
      </c>
      <c r="B13" s="227" t="s">
        <v>81</v>
      </c>
      <c r="C13" s="228" t="s">
        <v>700</v>
      </c>
      <c r="D13" s="229">
        <v>1</v>
      </c>
      <c r="E13" s="230">
        <v>36.74</v>
      </c>
      <c r="F13" s="231"/>
    </row>
    <row r="14" spans="1:6" ht="136.5" customHeight="1">
      <c r="A14" s="226">
        <v>9</v>
      </c>
      <c r="B14" s="227" t="s">
        <v>82</v>
      </c>
      <c r="C14" s="228" t="s">
        <v>700</v>
      </c>
      <c r="D14" s="229">
        <v>1</v>
      </c>
      <c r="E14" s="230">
        <v>163.94</v>
      </c>
      <c r="F14" s="231"/>
    </row>
    <row r="15" spans="1:6" ht="136.5" customHeight="1">
      <c r="A15" s="226">
        <v>10</v>
      </c>
      <c r="B15" s="227" t="s">
        <v>83</v>
      </c>
      <c r="C15" s="228" t="s">
        <v>700</v>
      </c>
      <c r="D15" s="229">
        <v>1</v>
      </c>
      <c r="E15" s="230">
        <v>109.59</v>
      </c>
      <c r="F15" s="231"/>
    </row>
    <row r="16" spans="1:6" ht="136.5" customHeight="1">
      <c r="A16" s="226">
        <v>11</v>
      </c>
      <c r="B16" s="227" t="s">
        <v>84</v>
      </c>
      <c r="C16" s="228" t="s">
        <v>700</v>
      </c>
      <c r="D16" s="229">
        <v>1</v>
      </c>
      <c r="E16" s="230">
        <v>64.180000000000007</v>
      </c>
      <c r="F16" s="231"/>
    </row>
    <row r="17" spans="1:6" ht="136.5" customHeight="1">
      <c r="A17" s="226">
        <v>12</v>
      </c>
      <c r="B17" s="227" t="s">
        <v>85</v>
      </c>
      <c r="C17" s="228" t="s">
        <v>700</v>
      </c>
      <c r="D17" s="229">
        <v>1</v>
      </c>
      <c r="E17" s="230">
        <v>102.86</v>
      </c>
      <c r="F17" s="231"/>
    </row>
    <row r="18" spans="1:6" ht="136.5" customHeight="1" thickBot="1">
      <c r="A18" s="232">
        <v>13</v>
      </c>
      <c r="B18" s="233" t="s">
        <v>86</v>
      </c>
      <c r="C18" s="234" t="s">
        <v>700</v>
      </c>
      <c r="D18" s="235">
        <v>1</v>
      </c>
      <c r="E18" s="236">
        <v>212.29</v>
      </c>
      <c r="F18" s="237"/>
    </row>
  </sheetData>
  <mergeCells count="3">
    <mergeCell ref="A1:E1"/>
    <mergeCell ref="A2:E2"/>
    <mergeCell ref="A4:F4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H88"/>
  <sheetViews>
    <sheetView showGridLines="0" zoomScale="70" zoomScaleNormal="70" workbookViewId="0">
      <selection activeCell="J8" sqref="J8"/>
    </sheetView>
  </sheetViews>
  <sheetFormatPr baseColWidth="10" defaultRowHeight="15.75" outlineLevelRow="1"/>
  <cols>
    <col min="1" max="2" width="11.42578125" style="26"/>
    <col min="3" max="3" width="56.5703125" style="26" customWidth="1"/>
    <col min="4" max="4" width="65.42578125" style="26" customWidth="1"/>
    <col min="5" max="5" width="16.7109375" style="239" customWidth="1"/>
    <col min="6" max="6" width="8.7109375" style="26" customWidth="1"/>
    <col min="7" max="7" width="14.5703125" style="239" customWidth="1"/>
    <col min="8" max="8" width="26.28515625" style="239" customWidth="1"/>
    <col min="9" max="9" width="11.42578125" style="26"/>
    <col min="10" max="10" width="17.5703125" style="26" customWidth="1"/>
    <col min="11" max="16384" width="11.42578125" style="26"/>
  </cols>
  <sheetData>
    <row r="1" spans="2:8" ht="99.95" customHeight="1">
      <c r="C1" s="238"/>
    </row>
    <row r="2" spans="2:8">
      <c r="C2" s="240"/>
    </row>
    <row r="3" spans="2:8">
      <c r="C3" s="240"/>
    </row>
    <row r="4" spans="2:8">
      <c r="C4" s="240"/>
    </row>
    <row r="5" spans="2:8" ht="28.5">
      <c r="B5" s="268" t="s">
        <v>719</v>
      </c>
      <c r="C5" s="267"/>
      <c r="H5" s="241">
        <f>+H6+H39+H69</f>
        <v>2447500</v>
      </c>
    </row>
    <row r="6" spans="2:8" ht="28.5">
      <c r="B6" s="242" t="s">
        <v>720</v>
      </c>
      <c r="C6" s="242"/>
      <c r="D6" s="242"/>
      <c r="E6" s="242"/>
      <c r="F6" s="242"/>
      <c r="G6" s="242"/>
      <c r="H6" s="243">
        <f>+H10+H18+H25+H29+H33+H36</f>
        <v>880000</v>
      </c>
    </row>
    <row r="7" spans="2:8">
      <c r="C7" s="244"/>
      <c r="D7" s="245"/>
      <c r="E7" s="246"/>
      <c r="F7" s="245"/>
      <c r="G7" s="246"/>
      <c r="H7" s="247"/>
    </row>
    <row r="8" spans="2:8">
      <c r="C8" s="244"/>
      <c r="D8" s="248"/>
      <c r="E8" s="246"/>
      <c r="F8" s="248"/>
      <c r="G8" s="246"/>
      <c r="H8" s="246"/>
    </row>
    <row r="9" spans="2:8" s="251" customFormat="1" ht="36" customHeight="1">
      <c r="B9" s="249" t="s">
        <v>721</v>
      </c>
      <c r="C9" s="249" t="s">
        <v>722</v>
      </c>
      <c r="D9" s="249" t="s">
        <v>723</v>
      </c>
      <c r="E9" s="250" t="s">
        <v>724</v>
      </c>
      <c r="F9" s="249" t="s">
        <v>725</v>
      </c>
      <c r="G9" s="250" t="s">
        <v>726</v>
      </c>
      <c r="H9" s="250" t="s">
        <v>727</v>
      </c>
    </row>
    <row r="10" spans="2:8" s="251" customFormat="1" ht="36" customHeight="1">
      <c r="B10" s="496" t="s">
        <v>728</v>
      </c>
      <c r="C10" s="496"/>
      <c r="D10" s="496"/>
      <c r="E10" s="496"/>
      <c r="F10" s="496"/>
      <c r="G10" s="496"/>
      <c r="H10" s="252">
        <f>SUM(H11:H17)</f>
        <v>245500</v>
      </c>
    </row>
    <row r="11" spans="2:8" ht="134.1" customHeight="1" outlineLevel="1">
      <c r="B11" s="253" t="s">
        <v>729</v>
      </c>
      <c r="C11" s="254"/>
      <c r="D11" s="255" t="s">
        <v>730</v>
      </c>
      <c r="E11" s="256">
        <v>3</v>
      </c>
      <c r="F11" s="257" t="s">
        <v>731</v>
      </c>
      <c r="G11" s="258">
        <v>25000</v>
      </c>
      <c r="H11" s="258">
        <f t="shared" ref="H11:H15" si="0">E11*G11</f>
        <v>75000</v>
      </c>
    </row>
    <row r="12" spans="2:8" ht="134.1" customHeight="1" outlineLevel="1">
      <c r="B12" s="253" t="s">
        <v>729</v>
      </c>
      <c r="C12" s="254"/>
      <c r="D12" s="255" t="s">
        <v>732</v>
      </c>
      <c r="E12" s="256">
        <v>1</v>
      </c>
      <c r="F12" s="257" t="s">
        <v>733</v>
      </c>
      <c r="G12" s="258">
        <v>70000</v>
      </c>
      <c r="H12" s="258">
        <v>42000</v>
      </c>
    </row>
    <row r="13" spans="2:8" ht="134.1" customHeight="1" outlineLevel="1">
      <c r="B13" s="253" t="s">
        <v>729</v>
      </c>
      <c r="C13" s="254"/>
      <c r="D13" s="255" t="s">
        <v>734</v>
      </c>
      <c r="E13" s="256">
        <v>1</v>
      </c>
      <c r="F13" s="257" t="s">
        <v>733</v>
      </c>
      <c r="G13" s="258">
        <v>60000</v>
      </c>
      <c r="H13" s="258">
        <f>E13*G13</f>
        <v>60000</v>
      </c>
    </row>
    <row r="14" spans="2:8" ht="134.1" customHeight="1" outlineLevel="1">
      <c r="B14" s="253" t="s">
        <v>729</v>
      </c>
      <c r="C14" s="254"/>
      <c r="D14" s="255" t="s">
        <v>735</v>
      </c>
      <c r="E14" s="256">
        <v>1</v>
      </c>
      <c r="F14" s="257" t="s">
        <v>733</v>
      </c>
      <c r="G14" s="258">
        <v>40000</v>
      </c>
      <c r="H14" s="258">
        <f>E14*G14</f>
        <v>40000</v>
      </c>
    </row>
    <row r="15" spans="2:8" ht="134.1" customHeight="1" outlineLevel="1">
      <c r="B15" s="253" t="s">
        <v>729</v>
      </c>
      <c r="C15" s="254"/>
      <c r="D15" s="255" t="s">
        <v>736</v>
      </c>
      <c r="E15" s="256">
        <v>5</v>
      </c>
      <c r="F15" s="257" t="s">
        <v>731</v>
      </c>
      <c r="G15" s="258">
        <v>3000</v>
      </c>
      <c r="H15" s="258">
        <f t="shared" si="0"/>
        <v>15000</v>
      </c>
    </row>
    <row r="16" spans="2:8" ht="134.1" customHeight="1" outlineLevel="1">
      <c r="B16" s="253" t="s">
        <v>729</v>
      </c>
      <c r="C16" s="254"/>
      <c r="D16" s="255" t="s">
        <v>737</v>
      </c>
      <c r="E16" s="256">
        <v>1</v>
      </c>
      <c r="F16" s="257" t="s">
        <v>725</v>
      </c>
      <c r="G16" s="258">
        <v>5000</v>
      </c>
      <c r="H16" s="258">
        <f>E16*G16</f>
        <v>5000</v>
      </c>
    </row>
    <row r="17" spans="2:8" ht="134.1" customHeight="1" outlineLevel="1">
      <c r="B17" s="253" t="s">
        <v>729</v>
      </c>
      <c r="C17" s="254"/>
      <c r="D17" s="259" t="s">
        <v>738</v>
      </c>
      <c r="E17" s="256">
        <v>1</v>
      </c>
      <c r="F17" s="257" t="s">
        <v>725</v>
      </c>
      <c r="G17" s="258">
        <v>8500</v>
      </c>
      <c r="H17" s="258">
        <f>E17*G17</f>
        <v>8500</v>
      </c>
    </row>
    <row r="18" spans="2:8" s="251" customFormat="1" ht="36" customHeight="1">
      <c r="B18" s="496" t="s">
        <v>739</v>
      </c>
      <c r="C18" s="496"/>
      <c r="D18" s="496"/>
      <c r="E18" s="496"/>
      <c r="F18" s="496"/>
      <c r="G18" s="496"/>
      <c r="H18" s="252">
        <f>SUM(H19:H24)</f>
        <v>262000</v>
      </c>
    </row>
    <row r="19" spans="2:8" ht="134.1" customHeight="1" outlineLevel="1">
      <c r="B19" s="253" t="s">
        <v>729</v>
      </c>
      <c r="C19" s="254"/>
      <c r="D19" s="260" t="s">
        <v>740</v>
      </c>
      <c r="E19" s="256">
        <v>3</v>
      </c>
      <c r="F19" s="257" t="s">
        <v>725</v>
      </c>
      <c r="G19" s="258">
        <v>25000</v>
      </c>
      <c r="H19" s="258">
        <f>E19*G19</f>
        <v>75000</v>
      </c>
    </row>
    <row r="20" spans="2:8" ht="134.1" customHeight="1" outlineLevel="1">
      <c r="B20" s="253" t="s">
        <v>729</v>
      </c>
      <c r="C20" s="254"/>
      <c r="D20" s="261" t="s">
        <v>741</v>
      </c>
      <c r="E20" s="256">
        <v>2</v>
      </c>
      <c r="F20" s="257" t="s">
        <v>725</v>
      </c>
      <c r="G20" s="258">
        <v>20000</v>
      </c>
      <c r="H20" s="258">
        <f>E20*G20</f>
        <v>40000</v>
      </c>
    </row>
    <row r="21" spans="2:8" ht="134.1" customHeight="1" outlineLevel="1">
      <c r="B21" s="253" t="s">
        <v>729</v>
      </c>
      <c r="C21" s="254"/>
      <c r="D21" s="261" t="s">
        <v>742</v>
      </c>
      <c r="E21" s="256">
        <v>2</v>
      </c>
      <c r="F21" s="257" t="s">
        <v>725</v>
      </c>
      <c r="G21" s="258">
        <v>18000</v>
      </c>
      <c r="H21" s="258">
        <f>E21*G21</f>
        <v>36000</v>
      </c>
    </row>
    <row r="22" spans="2:8" ht="134.1" customHeight="1" outlineLevel="1">
      <c r="B22" s="253" t="s">
        <v>729</v>
      </c>
      <c r="C22" s="254"/>
      <c r="D22" s="262" t="s">
        <v>743</v>
      </c>
      <c r="E22" s="256">
        <v>1</v>
      </c>
      <c r="F22" s="257" t="s">
        <v>725</v>
      </c>
      <c r="G22" s="258">
        <v>35000</v>
      </c>
      <c r="H22" s="258">
        <f>E22*G22</f>
        <v>35000</v>
      </c>
    </row>
    <row r="23" spans="2:8" ht="134.1" customHeight="1" outlineLevel="1">
      <c r="B23" s="253" t="s">
        <v>729</v>
      </c>
      <c r="C23" s="254"/>
      <c r="D23" s="255" t="s">
        <v>744</v>
      </c>
      <c r="E23" s="256">
        <v>2</v>
      </c>
      <c r="F23" s="257" t="s">
        <v>725</v>
      </c>
      <c r="G23" s="258">
        <v>20000</v>
      </c>
      <c r="H23" s="258">
        <f>E23*G23</f>
        <v>40000</v>
      </c>
    </row>
    <row r="24" spans="2:8" ht="134.1" customHeight="1" outlineLevel="1">
      <c r="B24" s="253" t="s">
        <v>729</v>
      </c>
      <c r="C24" s="254"/>
      <c r="D24" s="262" t="s">
        <v>745</v>
      </c>
      <c r="E24" s="256">
        <v>2</v>
      </c>
      <c r="F24" s="257" t="s">
        <v>725</v>
      </c>
      <c r="G24" s="258">
        <v>18000</v>
      </c>
      <c r="H24" s="258">
        <f t="shared" ref="H24" si="1">E24*G24</f>
        <v>36000</v>
      </c>
    </row>
    <row r="25" spans="2:8" ht="39" customHeight="1">
      <c r="B25" s="496" t="s">
        <v>746</v>
      </c>
      <c r="C25" s="496"/>
      <c r="D25" s="496"/>
      <c r="E25" s="496"/>
      <c r="F25" s="496"/>
      <c r="G25" s="496"/>
      <c r="H25" s="252">
        <f>+SUM(H26:H28)</f>
        <v>135000</v>
      </c>
    </row>
    <row r="26" spans="2:8" ht="134.1" customHeight="1" outlineLevel="1">
      <c r="B26" s="253" t="s">
        <v>729</v>
      </c>
      <c r="C26" s="254"/>
      <c r="D26" s="255" t="s">
        <v>747</v>
      </c>
      <c r="E26" s="256">
        <v>1</v>
      </c>
      <c r="F26" s="257" t="s">
        <v>725</v>
      </c>
      <c r="G26" s="258">
        <v>45000</v>
      </c>
      <c r="H26" s="258">
        <f>E26*G26</f>
        <v>45000</v>
      </c>
    </row>
    <row r="27" spans="2:8" ht="134.1" customHeight="1" outlineLevel="1">
      <c r="B27" s="253" t="s">
        <v>729</v>
      </c>
      <c r="C27" s="254"/>
      <c r="D27" s="255" t="s">
        <v>748</v>
      </c>
      <c r="E27" s="256">
        <v>1</v>
      </c>
      <c r="F27" s="257" t="s">
        <v>725</v>
      </c>
      <c r="G27" s="258">
        <v>70000</v>
      </c>
      <c r="H27" s="258">
        <f t="shared" ref="H27:H28" si="2">E27*G27</f>
        <v>70000</v>
      </c>
    </row>
    <row r="28" spans="2:8" ht="135" customHeight="1" outlineLevel="1">
      <c r="B28" s="253" t="s">
        <v>729</v>
      </c>
      <c r="C28" s="257"/>
      <c r="D28" s="259" t="s">
        <v>749</v>
      </c>
      <c r="E28" s="256">
        <v>1</v>
      </c>
      <c r="F28" s="257" t="s">
        <v>725</v>
      </c>
      <c r="G28" s="258">
        <v>20000</v>
      </c>
      <c r="H28" s="258">
        <f t="shared" si="2"/>
        <v>20000</v>
      </c>
    </row>
    <row r="29" spans="2:8" ht="39" customHeight="1">
      <c r="B29" s="496" t="s">
        <v>750</v>
      </c>
      <c r="C29" s="496"/>
      <c r="D29" s="496"/>
      <c r="E29" s="496"/>
      <c r="F29" s="496"/>
      <c r="G29" s="496"/>
      <c r="H29" s="252">
        <f>SUM(H30:H32)</f>
        <v>141500</v>
      </c>
    </row>
    <row r="30" spans="2:8" ht="134.1" customHeight="1" outlineLevel="1">
      <c r="B30" s="253" t="s">
        <v>729</v>
      </c>
      <c r="C30" s="254"/>
      <c r="D30" s="259" t="s">
        <v>751</v>
      </c>
      <c r="E30" s="256">
        <v>1</v>
      </c>
      <c r="F30" s="257" t="s">
        <v>725</v>
      </c>
      <c r="G30" s="258">
        <v>68000</v>
      </c>
      <c r="H30" s="258">
        <f t="shared" ref="H30:H32" si="3">E30*G30</f>
        <v>68000</v>
      </c>
    </row>
    <row r="31" spans="2:8" ht="134.1" customHeight="1" outlineLevel="1">
      <c r="B31" s="253" t="s">
        <v>729</v>
      </c>
      <c r="C31" s="254"/>
      <c r="D31" s="259" t="s">
        <v>752</v>
      </c>
      <c r="E31" s="256">
        <v>1</v>
      </c>
      <c r="F31" s="257" t="s">
        <v>725</v>
      </c>
      <c r="G31" s="258">
        <v>3500</v>
      </c>
      <c r="H31" s="258">
        <f t="shared" si="3"/>
        <v>3500</v>
      </c>
    </row>
    <row r="32" spans="2:8" ht="135" customHeight="1" outlineLevel="1">
      <c r="B32" s="253" t="s">
        <v>729</v>
      </c>
      <c r="C32" s="257"/>
      <c r="D32" s="259" t="s">
        <v>753</v>
      </c>
      <c r="E32" s="256">
        <v>1</v>
      </c>
      <c r="F32" s="257" t="s">
        <v>725</v>
      </c>
      <c r="G32" s="258">
        <v>70000</v>
      </c>
      <c r="H32" s="258">
        <f t="shared" si="3"/>
        <v>70000</v>
      </c>
    </row>
    <row r="33" spans="2:8" ht="39" customHeight="1">
      <c r="B33" s="496" t="s">
        <v>754</v>
      </c>
      <c r="C33" s="496"/>
      <c r="D33" s="496"/>
      <c r="E33" s="496"/>
      <c r="F33" s="496"/>
      <c r="G33" s="496"/>
      <c r="H33" s="252">
        <f>SUM(H34:H35)</f>
        <v>16000</v>
      </c>
    </row>
    <row r="34" spans="2:8" ht="134.1" customHeight="1" outlineLevel="1">
      <c r="B34" s="253" t="s">
        <v>729</v>
      </c>
      <c r="C34" s="254"/>
      <c r="D34" s="259" t="s">
        <v>755</v>
      </c>
      <c r="E34" s="256">
        <v>1</v>
      </c>
      <c r="F34" s="257" t="s">
        <v>733</v>
      </c>
      <c r="G34" s="258">
        <v>10000</v>
      </c>
      <c r="H34" s="258">
        <f>E34*G34</f>
        <v>10000</v>
      </c>
    </row>
    <row r="35" spans="2:8" ht="134.1" customHeight="1" outlineLevel="1">
      <c r="B35" s="253" t="s">
        <v>729</v>
      </c>
      <c r="C35" s="254"/>
      <c r="D35" s="259" t="s">
        <v>756</v>
      </c>
      <c r="E35" s="256">
        <v>1</v>
      </c>
      <c r="F35" s="257" t="s">
        <v>725</v>
      </c>
      <c r="G35" s="258">
        <v>6000</v>
      </c>
      <c r="H35" s="258">
        <f t="shared" ref="H35" si="4">E35*G35</f>
        <v>6000</v>
      </c>
    </row>
    <row r="36" spans="2:8" ht="39" customHeight="1">
      <c r="B36" s="496" t="s">
        <v>757</v>
      </c>
      <c r="C36" s="496"/>
      <c r="D36" s="496"/>
      <c r="E36" s="496"/>
      <c r="F36" s="496"/>
      <c r="G36" s="496"/>
      <c r="H36" s="252">
        <f>SUM(H37)</f>
        <v>80000</v>
      </c>
    </row>
    <row r="37" spans="2:8" ht="134.1" customHeight="1" outlineLevel="1">
      <c r="B37" s="253" t="s">
        <v>729</v>
      </c>
      <c r="C37" s="254"/>
      <c r="D37" s="259" t="s">
        <v>757</v>
      </c>
      <c r="E37" s="256">
        <v>1</v>
      </c>
      <c r="F37" s="257" t="s">
        <v>725</v>
      </c>
      <c r="G37" s="258">
        <v>80000</v>
      </c>
      <c r="H37" s="258">
        <f t="shared" ref="H37" si="5">E37*G37</f>
        <v>80000</v>
      </c>
    </row>
    <row r="38" spans="2:8" ht="39" customHeight="1">
      <c r="B38" s="263"/>
      <c r="C38" s="263"/>
      <c r="D38" s="263"/>
      <c r="E38" s="263"/>
      <c r="F38" s="263"/>
      <c r="G38" s="263"/>
      <c r="H38" s="264"/>
    </row>
    <row r="39" spans="2:8" ht="28.5">
      <c r="B39" s="242" t="s">
        <v>758</v>
      </c>
      <c r="C39" s="242"/>
      <c r="D39" s="242"/>
      <c r="E39" s="242"/>
      <c r="F39" s="242"/>
      <c r="G39" s="242"/>
      <c r="H39" s="243">
        <f>+H43+H47+H58+H63+H54+H66</f>
        <v>880000</v>
      </c>
    </row>
    <row r="40" spans="2:8">
      <c r="C40" s="244"/>
      <c r="D40" s="245"/>
      <c r="E40" s="246"/>
      <c r="F40" s="245"/>
      <c r="G40" s="246"/>
      <c r="H40" s="247"/>
    </row>
    <row r="41" spans="2:8">
      <c r="C41" s="244"/>
      <c r="D41" s="248"/>
      <c r="E41" s="246"/>
      <c r="F41" s="248"/>
      <c r="G41" s="246"/>
      <c r="H41" s="246"/>
    </row>
    <row r="42" spans="2:8" s="251" customFormat="1" ht="36" customHeight="1">
      <c r="B42" s="249" t="s">
        <v>721</v>
      </c>
      <c r="C42" s="249" t="s">
        <v>759</v>
      </c>
      <c r="D42" s="249" t="s">
        <v>723</v>
      </c>
      <c r="E42" s="250" t="s">
        <v>724</v>
      </c>
      <c r="F42" s="249" t="s">
        <v>725</v>
      </c>
      <c r="G42" s="250" t="s">
        <v>726</v>
      </c>
      <c r="H42" s="250" t="s">
        <v>727</v>
      </c>
    </row>
    <row r="43" spans="2:8" s="251" customFormat="1" ht="36" customHeight="1">
      <c r="B43" s="496" t="s">
        <v>728</v>
      </c>
      <c r="C43" s="496"/>
      <c r="D43" s="496"/>
      <c r="E43" s="496"/>
      <c r="F43" s="496"/>
      <c r="G43" s="496"/>
      <c r="H43" s="252">
        <f>SUM(H44:H46)</f>
        <v>42000</v>
      </c>
    </row>
    <row r="44" spans="2:8" ht="134.1" customHeight="1" outlineLevel="1">
      <c r="B44" s="253" t="s">
        <v>760</v>
      </c>
      <c r="C44" s="254"/>
      <c r="D44" s="259" t="s">
        <v>761</v>
      </c>
      <c r="E44" s="256">
        <v>1</v>
      </c>
      <c r="F44" s="257" t="s">
        <v>725</v>
      </c>
      <c r="G44" s="258">
        <v>10000</v>
      </c>
      <c r="H44" s="258">
        <f>E44*G44</f>
        <v>10000</v>
      </c>
    </row>
    <row r="45" spans="2:8" ht="134.1" customHeight="1" outlineLevel="1">
      <c r="B45" s="253" t="s">
        <v>760</v>
      </c>
      <c r="C45" s="254"/>
      <c r="D45" s="255" t="s">
        <v>762</v>
      </c>
      <c r="E45" s="256">
        <v>1</v>
      </c>
      <c r="F45" s="257" t="s">
        <v>733</v>
      </c>
      <c r="G45" s="258">
        <v>20000</v>
      </c>
      <c r="H45" s="258">
        <f>E45*G45</f>
        <v>20000</v>
      </c>
    </row>
    <row r="46" spans="2:8" ht="134.1" customHeight="1" outlineLevel="1">
      <c r="B46" s="253" t="s">
        <v>760</v>
      </c>
      <c r="C46" s="254"/>
      <c r="D46" s="255" t="s">
        <v>763</v>
      </c>
      <c r="E46" s="256">
        <v>1</v>
      </c>
      <c r="F46" s="257" t="s">
        <v>733</v>
      </c>
      <c r="G46" s="258">
        <v>12000</v>
      </c>
      <c r="H46" s="258">
        <f>E46*G46</f>
        <v>12000</v>
      </c>
    </row>
    <row r="47" spans="2:8" s="251" customFormat="1" ht="36" customHeight="1">
      <c r="B47" s="496" t="s">
        <v>739</v>
      </c>
      <c r="C47" s="496"/>
      <c r="D47" s="496"/>
      <c r="E47" s="496"/>
      <c r="F47" s="496"/>
      <c r="G47" s="496"/>
      <c r="H47" s="252">
        <f>SUM(H48:H53)</f>
        <v>262000</v>
      </c>
    </row>
    <row r="48" spans="2:8" ht="134.1" customHeight="1" outlineLevel="1">
      <c r="B48" s="253" t="s">
        <v>760</v>
      </c>
      <c r="C48" s="254"/>
      <c r="D48" s="262" t="s">
        <v>764</v>
      </c>
      <c r="E48" s="256">
        <v>3</v>
      </c>
      <c r="F48" s="257" t="s">
        <v>725</v>
      </c>
      <c r="G48" s="258">
        <v>25000</v>
      </c>
      <c r="H48" s="258">
        <f>E48*G48</f>
        <v>75000</v>
      </c>
    </row>
    <row r="49" spans="2:8" ht="134.1" customHeight="1" outlineLevel="1">
      <c r="B49" s="253" t="s">
        <v>760</v>
      </c>
      <c r="C49" s="254"/>
      <c r="D49" s="262" t="s">
        <v>765</v>
      </c>
      <c r="E49" s="256">
        <v>2</v>
      </c>
      <c r="F49" s="257" t="s">
        <v>725</v>
      </c>
      <c r="G49" s="258">
        <v>20000</v>
      </c>
      <c r="H49" s="258">
        <f>E49*G49</f>
        <v>40000</v>
      </c>
    </row>
    <row r="50" spans="2:8" ht="134.1" customHeight="1" outlineLevel="1">
      <c r="B50" s="253" t="s">
        <v>760</v>
      </c>
      <c r="C50" s="254"/>
      <c r="D50" s="262" t="s">
        <v>766</v>
      </c>
      <c r="E50" s="256">
        <v>2</v>
      </c>
      <c r="F50" s="257" t="s">
        <v>725</v>
      </c>
      <c r="G50" s="258">
        <v>18000</v>
      </c>
      <c r="H50" s="258">
        <f>E50*G50</f>
        <v>36000</v>
      </c>
    </row>
    <row r="51" spans="2:8" ht="134.1" customHeight="1" outlineLevel="1">
      <c r="B51" s="253" t="s">
        <v>760</v>
      </c>
      <c r="C51" s="254"/>
      <c r="D51" s="262" t="s">
        <v>743</v>
      </c>
      <c r="E51" s="256">
        <v>1</v>
      </c>
      <c r="F51" s="257" t="s">
        <v>725</v>
      </c>
      <c r="G51" s="258">
        <v>35000</v>
      </c>
      <c r="H51" s="258">
        <f>E51*G51</f>
        <v>35000</v>
      </c>
    </row>
    <row r="52" spans="2:8" ht="134.1" customHeight="1" outlineLevel="1">
      <c r="B52" s="253" t="s">
        <v>760</v>
      </c>
      <c r="C52" s="254"/>
      <c r="D52" s="255" t="s">
        <v>744</v>
      </c>
      <c r="E52" s="256">
        <v>2</v>
      </c>
      <c r="F52" s="257" t="s">
        <v>725</v>
      </c>
      <c r="G52" s="258">
        <v>20000</v>
      </c>
      <c r="H52" s="258">
        <f>E52*G52</f>
        <v>40000</v>
      </c>
    </row>
    <row r="53" spans="2:8" ht="134.1" customHeight="1" outlineLevel="1">
      <c r="B53" s="253" t="s">
        <v>760</v>
      </c>
      <c r="C53" s="254"/>
      <c r="D53" s="262" t="s">
        <v>767</v>
      </c>
      <c r="E53" s="256">
        <v>2</v>
      </c>
      <c r="F53" s="257" t="s">
        <v>725</v>
      </c>
      <c r="G53" s="258">
        <v>18000</v>
      </c>
      <c r="H53" s="258">
        <f t="shared" ref="H53" si="6">E53*G53</f>
        <v>36000</v>
      </c>
    </row>
    <row r="54" spans="2:8" ht="39" customHeight="1">
      <c r="B54" s="496" t="s">
        <v>746</v>
      </c>
      <c r="C54" s="496"/>
      <c r="D54" s="496"/>
      <c r="E54" s="496"/>
      <c r="F54" s="496"/>
      <c r="G54" s="496"/>
      <c r="H54" s="252">
        <f>+SUM(H55:H57)</f>
        <v>0</v>
      </c>
    </row>
    <row r="55" spans="2:8" ht="134.1" customHeight="1" outlineLevel="1">
      <c r="B55" s="253" t="s">
        <v>760</v>
      </c>
      <c r="C55" s="254"/>
      <c r="D55" s="255" t="s">
        <v>747</v>
      </c>
      <c r="E55" s="256">
        <v>0</v>
      </c>
      <c r="F55" s="257" t="s">
        <v>725</v>
      </c>
      <c r="G55" s="258">
        <v>45000</v>
      </c>
      <c r="H55" s="258">
        <f>E55*G55</f>
        <v>0</v>
      </c>
    </row>
    <row r="56" spans="2:8" ht="134.1" customHeight="1" outlineLevel="1">
      <c r="B56" s="253" t="s">
        <v>760</v>
      </c>
      <c r="C56" s="254"/>
      <c r="D56" s="255" t="s">
        <v>748</v>
      </c>
      <c r="E56" s="256">
        <v>0</v>
      </c>
      <c r="F56" s="257" t="s">
        <v>725</v>
      </c>
      <c r="G56" s="258">
        <v>70000</v>
      </c>
      <c r="H56" s="258">
        <f t="shared" ref="H56:H57" si="7">E56*G56</f>
        <v>0</v>
      </c>
    </row>
    <row r="57" spans="2:8" ht="135" customHeight="1" outlineLevel="1">
      <c r="B57" s="253" t="s">
        <v>760</v>
      </c>
      <c r="C57" s="257"/>
      <c r="D57" s="259" t="s">
        <v>749</v>
      </c>
      <c r="E57" s="256">
        <v>0</v>
      </c>
      <c r="F57" s="257" t="s">
        <v>725</v>
      </c>
      <c r="G57" s="258">
        <v>20000</v>
      </c>
      <c r="H57" s="258">
        <f t="shared" si="7"/>
        <v>0</v>
      </c>
    </row>
    <row r="58" spans="2:8" ht="39" customHeight="1">
      <c r="B58" s="496" t="s">
        <v>750</v>
      </c>
      <c r="C58" s="496"/>
      <c r="D58" s="496"/>
      <c r="E58" s="496"/>
      <c r="F58" s="496"/>
      <c r="G58" s="496"/>
      <c r="H58" s="252">
        <f>SUM(H59:H62)</f>
        <v>475000</v>
      </c>
    </row>
    <row r="59" spans="2:8" ht="134.1" customHeight="1" outlineLevel="1">
      <c r="B59" s="253" t="s">
        <v>760</v>
      </c>
      <c r="C59" s="254"/>
      <c r="D59" s="255" t="s">
        <v>768</v>
      </c>
      <c r="E59" s="256">
        <v>1</v>
      </c>
      <c r="F59" s="257" t="s">
        <v>725</v>
      </c>
      <c r="G59" s="258">
        <v>90000</v>
      </c>
      <c r="H59" s="258">
        <f t="shared" ref="H59:H62" si="8">E59*G59</f>
        <v>90000</v>
      </c>
    </row>
    <row r="60" spans="2:8" ht="135" customHeight="1" outlineLevel="1">
      <c r="B60" s="253" t="s">
        <v>760</v>
      </c>
      <c r="C60" s="257"/>
      <c r="D60" s="259" t="s">
        <v>769</v>
      </c>
      <c r="E60" s="256">
        <v>1</v>
      </c>
      <c r="F60" s="257" t="s">
        <v>725</v>
      </c>
      <c r="G60" s="258">
        <v>200000</v>
      </c>
      <c r="H60" s="258">
        <f t="shared" si="8"/>
        <v>200000</v>
      </c>
    </row>
    <row r="61" spans="2:8" ht="135" customHeight="1" outlineLevel="1">
      <c r="B61" s="253" t="s">
        <v>760</v>
      </c>
      <c r="C61" s="257"/>
      <c r="D61" s="259" t="s">
        <v>770</v>
      </c>
      <c r="E61" s="256">
        <v>1</v>
      </c>
      <c r="F61" s="257" t="s">
        <v>725</v>
      </c>
      <c r="G61" s="258">
        <v>95000</v>
      </c>
      <c r="H61" s="258">
        <f t="shared" si="8"/>
        <v>95000</v>
      </c>
    </row>
    <row r="62" spans="2:8" ht="135" customHeight="1" outlineLevel="1">
      <c r="B62" s="253" t="s">
        <v>760</v>
      </c>
      <c r="C62" s="257"/>
      <c r="D62" s="259" t="s">
        <v>771</v>
      </c>
      <c r="E62" s="256">
        <v>1</v>
      </c>
      <c r="F62" s="257" t="s">
        <v>725</v>
      </c>
      <c r="G62" s="258">
        <v>90000</v>
      </c>
      <c r="H62" s="258">
        <f t="shared" si="8"/>
        <v>90000</v>
      </c>
    </row>
    <row r="63" spans="2:8" ht="39" customHeight="1">
      <c r="B63" s="496" t="s">
        <v>754</v>
      </c>
      <c r="C63" s="496"/>
      <c r="D63" s="496"/>
      <c r="E63" s="496"/>
      <c r="F63" s="496"/>
      <c r="G63" s="496"/>
      <c r="H63" s="252">
        <f>SUM(H64:H65)</f>
        <v>21000</v>
      </c>
    </row>
    <row r="64" spans="2:8" ht="134.1" customHeight="1" outlineLevel="1">
      <c r="B64" s="253" t="s">
        <v>760</v>
      </c>
      <c r="C64" s="254"/>
      <c r="D64" s="259" t="s">
        <v>772</v>
      </c>
      <c r="E64" s="256">
        <v>1</v>
      </c>
      <c r="F64" s="257" t="s">
        <v>733</v>
      </c>
      <c r="G64" s="258">
        <v>10000</v>
      </c>
      <c r="H64" s="258">
        <f>E64*G64</f>
        <v>10000</v>
      </c>
    </row>
    <row r="65" spans="2:8" ht="134.1" customHeight="1" outlineLevel="1">
      <c r="B65" s="253" t="s">
        <v>760</v>
      </c>
      <c r="C65" s="254"/>
      <c r="D65" s="259" t="s">
        <v>773</v>
      </c>
      <c r="E65" s="256">
        <v>1</v>
      </c>
      <c r="F65" s="257" t="s">
        <v>725</v>
      </c>
      <c r="G65" s="258">
        <v>11000</v>
      </c>
      <c r="H65" s="258">
        <f t="shared" ref="H65" si="9">E65*G65</f>
        <v>11000</v>
      </c>
    </row>
    <row r="66" spans="2:8" ht="39" customHeight="1">
      <c r="B66" s="496" t="s">
        <v>757</v>
      </c>
      <c r="C66" s="496"/>
      <c r="D66" s="496"/>
      <c r="E66" s="496"/>
      <c r="F66" s="496"/>
      <c r="G66" s="496"/>
      <c r="H66" s="252">
        <f>SUM(H67)</f>
        <v>80000</v>
      </c>
    </row>
    <row r="67" spans="2:8" ht="134.1" customHeight="1" outlineLevel="1">
      <c r="B67" s="253" t="s">
        <v>760</v>
      </c>
      <c r="C67" s="254"/>
      <c r="D67" s="259" t="s">
        <v>757</v>
      </c>
      <c r="E67" s="256">
        <v>1</v>
      </c>
      <c r="F67" s="257" t="s">
        <v>725</v>
      </c>
      <c r="G67" s="258">
        <v>80000</v>
      </c>
      <c r="H67" s="258">
        <f t="shared" ref="H67" si="10">E67*G67</f>
        <v>80000</v>
      </c>
    </row>
    <row r="68" spans="2:8" ht="39" customHeight="1">
      <c r="B68" s="265"/>
      <c r="C68" s="265"/>
      <c r="D68" s="265"/>
      <c r="E68" s="265"/>
      <c r="F68" s="265"/>
      <c r="G68" s="265"/>
      <c r="H68" s="264"/>
    </row>
    <row r="69" spans="2:8" ht="28.5">
      <c r="B69" s="242" t="s">
        <v>774</v>
      </c>
      <c r="C69" s="242"/>
      <c r="D69" s="242"/>
      <c r="E69" s="242"/>
      <c r="F69" s="242"/>
      <c r="G69" s="242"/>
      <c r="H69" s="243">
        <f>H73+H77+H84+H86</f>
        <v>687500</v>
      </c>
    </row>
    <row r="70" spans="2:8">
      <c r="C70" s="244"/>
      <c r="D70" s="245"/>
      <c r="E70" s="246"/>
      <c r="F70" s="245"/>
      <c r="G70" s="246"/>
      <c r="H70" s="247"/>
    </row>
    <row r="71" spans="2:8">
      <c r="C71" s="244"/>
      <c r="D71" s="248"/>
      <c r="E71" s="246"/>
      <c r="F71" s="248"/>
      <c r="G71" s="246"/>
      <c r="H71" s="246"/>
    </row>
    <row r="72" spans="2:8" s="251" customFormat="1" ht="36" customHeight="1">
      <c r="B72" s="249" t="s">
        <v>721</v>
      </c>
      <c r="C72" s="249" t="s">
        <v>759</v>
      </c>
      <c r="D72" s="249" t="s">
        <v>723</v>
      </c>
      <c r="E72" s="250" t="s">
        <v>724</v>
      </c>
      <c r="F72" s="249" t="s">
        <v>725</v>
      </c>
      <c r="G72" s="250" t="s">
        <v>726</v>
      </c>
      <c r="H72" s="250" t="s">
        <v>727</v>
      </c>
    </row>
    <row r="73" spans="2:8" s="251" customFormat="1" ht="36" customHeight="1">
      <c r="B73" s="496" t="s">
        <v>728</v>
      </c>
      <c r="C73" s="496"/>
      <c r="D73" s="496"/>
      <c r="E73" s="496"/>
      <c r="F73" s="496"/>
      <c r="G73" s="496"/>
      <c r="H73" s="252">
        <f>SUM(H74:H76)</f>
        <v>63000</v>
      </c>
    </row>
    <row r="74" spans="2:8" ht="134.1" customHeight="1" outlineLevel="1">
      <c r="B74" s="253" t="s">
        <v>775</v>
      </c>
      <c r="C74" s="254"/>
      <c r="D74" s="259" t="s">
        <v>776</v>
      </c>
      <c r="E74" s="256">
        <v>1</v>
      </c>
      <c r="F74" s="257" t="s">
        <v>725</v>
      </c>
      <c r="G74" s="258">
        <v>15000</v>
      </c>
      <c r="H74" s="258">
        <f>E74*G74</f>
        <v>15000</v>
      </c>
    </row>
    <row r="75" spans="2:8" ht="134.1" customHeight="1" outlineLevel="1">
      <c r="B75" s="253" t="s">
        <v>775</v>
      </c>
      <c r="C75" s="254"/>
      <c r="D75" s="259" t="s">
        <v>777</v>
      </c>
      <c r="E75" s="256">
        <v>1</v>
      </c>
      <c r="F75" s="257" t="s">
        <v>733</v>
      </c>
      <c r="G75" s="258">
        <v>30000</v>
      </c>
      <c r="H75" s="258">
        <f>E75*G75</f>
        <v>30000</v>
      </c>
    </row>
    <row r="76" spans="2:8" ht="134.1" customHeight="1" outlineLevel="1">
      <c r="B76" s="253" t="s">
        <v>775</v>
      </c>
      <c r="C76" s="254"/>
      <c r="D76" s="255" t="s">
        <v>778</v>
      </c>
      <c r="E76" s="256">
        <v>1</v>
      </c>
      <c r="F76" s="257" t="s">
        <v>733</v>
      </c>
      <c r="G76" s="258">
        <v>18000</v>
      </c>
      <c r="H76" s="258">
        <f>E76*G76</f>
        <v>18000</v>
      </c>
    </row>
    <row r="77" spans="2:8" s="251" customFormat="1" ht="36" customHeight="1">
      <c r="B77" s="496" t="s">
        <v>739</v>
      </c>
      <c r="C77" s="496"/>
      <c r="D77" s="496"/>
      <c r="E77" s="496"/>
      <c r="F77" s="496"/>
      <c r="G77" s="496"/>
      <c r="H77" s="252">
        <f>SUM(H78:H83)</f>
        <v>262000</v>
      </c>
    </row>
    <row r="78" spans="2:8" ht="134.1" customHeight="1" outlineLevel="1">
      <c r="B78" s="253" t="s">
        <v>775</v>
      </c>
      <c r="C78" s="254"/>
      <c r="D78" s="255" t="s">
        <v>740</v>
      </c>
      <c r="E78" s="256">
        <v>3</v>
      </c>
      <c r="F78" s="257" t="s">
        <v>725</v>
      </c>
      <c r="G78" s="258">
        <v>25000</v>
      </c>
      <c r="H78" s="258">
        <f>E78*G78</f>
        <v>75000</v>
      </c>
    </row>
    <row r="79" spans="2:8" ht="134.1" customHeight="1" outlineLevel="1">
      <c r="B79" s="253" t="s">
        <v>775</v>
      </c>
      <c r="C79" s="254"/>
      <c r="D79" s="262" t="s">
        <v>779</v>
      </c>
      <c r="E79" s="256">
        <v>2</v>
      </c>
      <c r="F79" s="257" t="s">
        <v>725</v>
      </c>
      <c r="G79" s="258">
        <v>20000</v>
      </c>
      <c r="H79" s="258">
        <f>E79*G79</f>
        <v>40000</v>
      </c>
    </row>
    <row r="80" spans="2:8" ht="134.1" customHeight="1" outlineLevel="1">
      <c r="B80" s="253" t="s">
        <v>775</v>
      </c>
      <c r="C80" s="254"/>
      <c r="D80" s="262" t="s">
        <v>780</v>
      </c>
      <c r="E80" s="256">
        <v>2</v>
      </c>
      <c r="F80" s="257" t="s">
        <v>725</v>
      </c>
      <c r="G80" s="258">
        <v>18000</v>
      </c>
      <c r="H80" s="258">
        <f>E80*G80</f>
        <v>36000</v>
      </c>
    </row>
    <row r="81" spans="2:8" ht="134.1" customHeight="1" outlineLevel="1">
      <c r="B81" s="253" t="s">
        <v>775</v>
      </c>
      <c r="C81" s="254"/>
      <c r="D81" s="262" t="s">
        <v>743</v>
      </c>
      <c r="E81" s="256">
        <v>1</v>
      </c>
      <c r="F81" s="257" t="s">
        <v>725</v>
      </c>
      <c r="G81" s="258">
        <v>35000</v>
      </c>
      <c r="H81" s="258">
        <f>E81*G81</f>
        <v>35000</v>
      </c>
    </row>
    <row r="82" spans="2:8" ht="134.1" customHeight="1" outlineLevel="1">
      <c r="B82" s="253" t="s">
        <v>775</v>
      </c>
      <c r="C82" s="254"/>
      <c r="D82" s="255" t="s">
        <v>744</v>
      </c>
      <c r="E82" s="256">
        <v>2</v>
      </c>
      <c r="F82" s="257" t="s">
        <v>725</v>
      </c>
      <c r="G82" s="258">
        <v>20000</v>
      </c>
      <c r="H82" s="258">
        <f>E82*G82</f>
        <v>40000</v>
      </c>
    </row>
    <row r="83" spans="2:8" ht="134.1" customHeight="1" outlineLevel="1">
      <c r="B83" s="253" t="s">
        <v>775</v>
      </c>
      <c r="C83" s="254"/>
      <c r="D83" s="262" t="s">
        <v>781</v>
      </c>
      <c r="E83" s="256">
        <v>2</v>
      </c>
      <c r="F83" s="257" t="s">
        <v>725</v>
      </c>
      <c r="G83" s="258">
        <v>18000</v>
      </c>
      <c r="H83" s="258">
        <f t="shared" ref="H83" si="11">E83*G83</f>
        <v>36000</v>
      </c>
    </row>
    <row r="84" spans="2:8" ht="39" customHeight="1">
      <c r="B84" s="496" t="s">
        <v>750</v>
      </c>
      <c r="C84" s="496"/>
      <c r="D84" s="496"/>
      <c r="E84" s="496"/>
      <c r="F84" s="496"/>
      <c r="G84" s="496"/>
      <c r="H84" s="252">
        <f>SUM(H85:H85)</f>
        <v>300000</v>
      </c>
    </row>
    <row r="85" spans="2:8" ht="134.1" customHeight="1" outlineLevel="1">
      <c r="B85" s="253" t="s">
        <v>775</v>
      </c>
      <c r="C85" s="254"/>
      <c r="D85" s="255" t="s">
        <v>782</v>
      </c>
      <c r="E85" s="256">
        <v>1</v>
      </c>
      <c r="F85" s="257" t="s">
        <v>725</v>
      </c>
      <c r="G85" s="258">
        <v>300000</v>
      </c>
      <c r="H85" s="258">
        <f t="shared" ref="H85" si="12">E85*G85</f>
        <v>300000</v>
      </c>
    </row>
    <row r="86" spans="2:8" ht="39" customHeight="1">
      <c r="B86" s="496" t="s">
        <v>757</v>
      </c>
      <c r="C86" s="496"/>
      <c r="D86" s="496"/>
      <c r="E86" s="496"/>
      <c r="F86" s="496"/>
      <c r="G86" s="496"/>
      <c r="H86" s="252">
        <f>SUM(H87)</f>
        <v>62500</v>
      </c>
    </row>
    <row r="87" spans="2:8" ht="134.1" customHeight="1" outlineLevel="1">
      <c r="B87" s="253" t="s">
        <v>775</v>
      </c>
      <c r="C87" s="254"/>
      <c r="D87" s="259" t="s">
        <v>757</v>
      </c>
      <c r="E87" s="256">
        <v>1</v>
      </c>
      <c r="F87" s="257" t="s">
        <v>725</v>
      </c>
      <c r="G87" s="258">
        <v>62500</v>
      </c>
      <c r="H87" s="258">
        <f t="shared" ref="H87" si="13">E87*G87</f>
        <v>62500</v>
      </c>
    </row>
    <row r="88" spans="2:8" ht="39" customHeight="1">
      <c r="B88" s="263"/>
      <c r="C88" s="263"/>
      <c r="D88" s="263"/>
      <c r="E88" s="263"/>
      <c r="F88" s="263"/>
      <c r="G88" s="263"/>
      <c r="H88" s="266"/>
    </row>
  </sheetData>
  <mergeCells count="16">
    <mergeCell ref="B73:G73"/>
    <mergeCell ref="B77:G77"/>
    <mergeCell ref="B84:G84"/>
    <mergeCell ref="B86:G86"/>
    <mergeCell ref="B43:G43"/>
    <mergeCell ref="B47:G47"/>
    <mergeCell ref="B54:G54"/>
    <mergeCell ref="B58:G58"/>
    <mergeCell ref="B63:G63"/>
    <mergeCell ref="B66:G66"/>
    <mergeCell ref="B36:G36"/>
    <mergeCell ref="B10:G10"/>
    <mergeCell ref="B18:G18"/>
    <mergeCell ref="B25:G25"/>
    <mergeCell ref="B29:G29"/>
    <mergeCell ref="B33:G33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23</vt:i4>
      </vt:variant>
    </vt:vector>
  </HeadingPairs>
  <TitlesOfParts>
    <vt:vector size="23" baseType="lpstr">
      <vt:lpstr>Est. Costos</vt:lpstr>
      <vt:lpstr>Datos Resumen</vt:lpstr>
      <vt:lpstr>Rural A PC</vt:lpstr>
      <vt:lpstr>Rural A PM</vt:lpstr>
      <vt:lpstr>Rural A LC</vt:lpstr>
      <vt:lpstr>Rural B PC</vt:lpstr>
      <vt:lpstr>Rural B PM</vt:lpstr>
      <vt:lpstr>Rural B LC</vt:lpstr>
      <vt:lpstr>Rural C</vt:lpstr>
      <vt:lpstr>Rural D PC</vt:lpstr>
      <vt:lpstr>Rural D PM</vt:lpstr>
      <vt:lpstr>Rural D LC</vt:lpstr>
      <vt:lpstr>Rural E PC</vt:lpstr>
      <vt:lpstr>Rural E PM</vt:lpstr>
      <vt:lpstr>Rural E LC</vt:lpstr>
      <vt:lpstr>Wood Rural</vt:lpstr>
      <vt:lpstr>Urbana G</vt:lpstr>
      <vt:lpstr>Urbana B</vt:lpstr>
      <vt:lpstr>Urbana BL.</vt:lpstr>
      <vt:lpstr>Urbana BLX</vt:lpstr>
      <vt:lpstr>Wood Urbanas</vt:lpstr>
      <vt:lpstr>Muebles</vt:lpstr>
      <vt:lpstr>Investment Phases VF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Lacayo</dc:creator>
  <cp:lastModifiedBy>Wesley Lacayo</cp:lastModifiedBy>
  <dcterms:created xsi:type="dcterms:W3CDTF">2020-08-24T05:57:22Z</dcterms:created>
  <dcterms:modified xsi:type="dcterms:W3CDTF">2020-09-23T22:19:56Z</dcterms:modified>
</cp:coreProperties>
</file>