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MMCompras\Documents\Compras\2019\"/>
    </mc:Choice>
  </mc:AlternateContent>
  <bookViews>
    <workbookView xWindow="0" yWindow="0" windowWidth="15525" windowHeight="11295" tabRatio="596" firstSheet="3" activeTab="3"/>
  </bookViews>
  <sheets>
    <sheet name="Internacional" sheetId="1" r:id="rId1"/>
    <sheet name="Internacional (2)" sheetId="3" r:id="rId2"/>
    <sheet name="Hoja1" sheetId="2" r:id="rId3"/>
    <sheet name="Actual " sheetId="7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_123Graph_A" hidden="1">[1]CUADROS!$B$105:$J$105</definedName>
    <definedName name="__123Graph_AASERR2" hidden="1">[1]CUADROS!$B$105:$J$105</definedName>
    <definedName name="__123Graph_ACB1" hidden="1">[1]CUADROS!$B$253:$J$253</definedName>
    <definedName name="__123Graph_ACB2" hidden="1">[1]CUADROS!$B$340:$J$340</definedName>
    <definedName name="__123Graph_ACB3" hidden="1">[1]CUADROS!$B$317:$J$317</definedName>
    <definedName name="__123Graph_BCB1" hidden="1">[1]CUADROS!$B$340:$J$340</definedName>
    <definedName name="__123Graph_X" hidden="1">[1]CUADROS!$BO$83:$BO$88</definedName>
    <definedName name="__123Graph_XASERR2" hidden="1">[1]CUADROS!$BO$83:$BO$88</definedName>
    <definedName name="_xlnm._FilterDatabase" localSheetId="3" hidden="1">'Actual '!$S$2:$S$198</definedName>
    <definedName name="_xlnm._FilterDatabase" localSheetId="0" hidden="1">Internacional!$A$2:$W$106</definedName>
    <definedName name="_xlnm._FilterDatabase" localSheetId="1" hidden="1">'Internacional (2)'!$A$2:$X$5</definedName>
    <definedName name="ACOData">'[2]ACO Data'!$A$1:$K$37</definedName>
    <definedName name="APLICADAS">[3]temporal!$B$2:$B$3</definedName>
    <definedName name="ARA_Threshold" localSheetId="3">#REF!</definedName>
    <definedName name="ARA_Threshold" localSheetId="0">#REF!</definedName>
    <definedName name="ARA_Threshold" localSheetId="1">#REF!</definedName>
    <definedName name="ARA_Threshold">#REF!</definedName>
    <definedName name="_xlnm.Print_Area" localSheetId="0">Internacional!$A$1:$W$111</definedName>
    <definedName name="_xlnm.Print_Area" localSheetId="1">'Internacional (2)'!$A$1:$X$50</definedName>
    <definedName name="ARP_Threshold" localSheetId="3">#REF!</definedName>
    <definedName name="ARP_Threshold" localSheetId="0">#REF!</definedName>
    <definedName name="ARP_Threshold" localSheetId="1">#REF!</definedName>
    <definedName name="ARP_Threshold">#REF!</definedName>
    <definedName name="AS" localSheetId="3">#REF!</definedName>
    <definedName name="AS">#REF!</definedName>
    <definedName name="AS2DocOpenMode" hidden="1">"AS2DocumentEdit"</definedName>
    <definedName name="AS2ReportLS" hidden="1">1</definedName>
    <definedName name="AS2StaticLS" localSheetId="3" hidden="1">#REF!</definedName>
    <definedName name="AS2StaticLS" localSheetId="0" hidden="1">#REF!</definedName>
    <definedName name="AS2StaticLS" localSheetId="1" hidden="1">#REF!</definedName>
    <definedName name="AS2StaticLS" hidden="1">#REF!</definedName>
    <definedName name="AS2SyncStepLS" hidden="1">0</definedName>
    <definedName name="AS2TickmarkLS" localSheetId="3" hidden="1">#REF!</definedName>
    <definedName name="AS2TickmarkLS" localSheetId="0" hidden="1">#REF!</definedName>
    <definedName name="AS2TickmarkLS" localSheetId="1" hidden="1">#REF!</definedName>
    <definedName name="AS2TickmarkLS" hidden="1">#REF!</definedName>
    <definedName name="AS2VersionLS" hidden="1">300</definedName>
    <definedName name="bcomp">[4]BComp!$D$3:$J$385</definedName>
    <definedName name="BG_Del" hidden="1">15</definedName>
    <definedName name="BG_Ins" hidden="1">4</definedName>
    <definedName name="BG_Mod" hidden="1">6</definedName>
    <definedName name="bgfeb13">[5]Feb!$A$1:$D$35</definedName>
    <definedName name="bgjan13">[5]Jan!$A$1:$D$37</definedName>
    <definedName name="bgmar13">[5]Mar!$A$1:$D$35</definedName>
    <definedName name="Biodiovercost" localSheetId="3">#REF!</definedName>
    <definedName name="Biodiovercost" localSheetId="0">#REF!</definedName>
    <definedName name="Biodiovercost" localSheetId="1">#REF!</definedName>
    <definedName name="Biodiovercost">#REF!</definedName>
    <definedName name="Calidad">[6]Validaciones!$C$5:$C$17</definedName>
    <definedName name="CFC">'[7]Simulador HR'!$C$13</definedName>
    <definedName name="CFP">'[7]Simulador HR'!$B$13</definedName>
    <definedName name="CFPB">'[7]Simulador HR'!$D$13</definedName>
    <definedName name="COMPONENTES">'[8]HOJA COMPONENTES'!$B$4:$B$32</definedName>
    <definedName name="costfeb13">[9]Feb!$F$10:$K$15</definedName>
    <definedName name="costmar13">[9]Mar!$F$12:$K$15</definedName>
    <definedName name="CTC">'[7]Simulador HR'!$C$19</definedName>
    <definedName name="CTP">'[7]Simulador HR'!$B$19</definedName>
    <definedName name="CTPB">'[7]Simulador HR'!$D$19</definedName>
    <definedName name="CTT" localSheetId="3">#REF!</definedName>
    <definedName name="CTT" localSheetId="0">#REF!</definedName>
    <definedName name="CTT" localSheetId="1">#REF!</definedName>
    <definedName name="CTT">#REF!</definedName>
    <definedName name="DEPARTAMENTOS">[10]Formulario!$D$51:$D$100</definedName>
    <definedName name="DESCTO">[11]codigos!$Y$5:$AC$6</definedName>
    <definedName name="efene13">[12]Jan!$A$1:$D$44</definedName>
    <definedName name="effeb13">[12]Feb!$A$1:$D$44</definedName>
    <definedName name="efmar13">[12]Mar!$A$1:$D$44</definedName>
    <definedName name="efwgsafhdfh" localSheetId="3">#REF!</definedName>
    <definedName name="efwgsafhdfh" localSheetId="0">#REF!</definedName>
    <definedName name="efwgsafhdfh" localSheetId="1">#REF!</definedName>
    <definedName name="efwgsafhdfh">#REF!</definedName>
    <definedName name="erene13">[12]Jan!$F$1:$K$48</definedName>
    <definedName name="erjan13">[5]Jan!$F$1:$K$62</definedName>
    <definedName name="Especie">[6]Validaciones!$B$5:$B$27</definedName>
    <definedName name="Estatus">'[13]Consolidado Mantenimiento'!$V$1:$V$4</definedName>
    <definedName name="FGNJFIODJBG" localSheetId="3">#REF!</definedName>
    <definedName name="FGNJFIODJBG" localSheetId="0">#REF!</definedName>
    <definedName name="FGNJFIODJBG" localSheetId="1">#REF!</definedName>
    <definedName name="FGNJFIODJBG">#REF!</definedName>
    <definedName name="gadmen13">[9]Jan!$F$9:$K$33</definedName>
    <definedName name="gadmfeb13">[9]Feb!$F$21:$K$49</definedName>
    <definedName name="gadmmar13">[9]Mar!$F$22:$K$60</definedName>
    <definedName name="gfene13">[9]Jan!$F$41:$K$46</definedName>
    <definedName name="gffeb13">[9]Feb!$F$58:$K$63</definedName>
    <definedName name="gfmar13">[9]Mar!$F$69:$K$74</definedName>
    <definedName name="gmanene13">[9]Jan!$F$34:$K$40</definedName>
    <definedName name="gmantfeb13">[9]Feb!$F$50:$K$57</definedName>
    <definedName name="gmantmar13">[9]Mar!$F$61:$K$68</definedName>
    <definedName name="gvenfeb13">[9]Feb!$F$16:$K$20</definedName>
    <definedName name="gventmar13">[9]Mar!$F$16:$K$21</definedName>
    <definedName name="HOL" localSheetId="3">#REF!</definedName>
    <definedName name="HOL">#REF!</definedName>
    <definedName name="ingene13">[9]Jan!$F$1:$K$8</definedName>
    <definedName name="ingfeb13">[9]Feb!$F$1:$K$9</definedName>
    <definedName name="ingmar13">[9]Mar!$F$1:$K$9</definedName>
    <definedName name="IngresoR" localSheetId="3">#REF!</definedName>
    <definedName name="IngresoR" localSheetId="0">#REF!</definedName>
    <definedName name="IngresoR" localSheetId="1">#REF!</definedName>
    <definedName name="IngresoR">#REF!</definedName>
    <definedName name="Ingresos_Egresos_X_Mes" localSheetId="3">#REF!</definedName>
    <definedName name="Ingresos_Egresos_X_Mes" localSheetId="0">#REF!</definedName>
    <definedName name="Ingresos_Egresos_X_Mes" localSheetId="1">#REF!</definedName>
    <definedName name="Ingresos_Egresos_X_Mes">#REF!</definedName>
    <definedName name="Initiative">[14]Cover!$D$1</definedName>
    <definedName name="Initiative_Name">[14]Cover!$D$2</definedName>
    <definedName name="jhvuytuy" localSheetId="3">#REF!</definedName>
    <definedName name="jhvuytuy" localSheetId="0">#REF!</definedName>
    <definedName name="jhvuytuy" localSheetId="1">#REF!</definedName>
    <definedName name="jhvuytuy">#REF!</definedName>
    <definedName name="JODens" localSheetId="3">#REF!</definedName>
    <definedName name="JODens" localSheetId="0">#REF!</definedName>
    <definedName name="JODens" localSheetId="1">#REF!</definedName>
    <definedName name="JODens">#REF!</definedName>
    <definedName name="KeyInd">[15]SCH_1!$W$2:$AE$35,[15]SCH_1!$W$55:$AE$95</definedName>
    <definedName name="L_Adjust">[16]Links!$H$1:$H$65536</definedName>
    <definedName name="L_AJE_Tot">[16]Links!$G$1:$G$65536</definedName>
    <definedName name="L_CY_Beg">[16]Links!$F$1:$F$65536</definedName>
    <definedName name="L_CY_End">[16]Links!$J$1:$J$65536</definedName>
    <definedName name="L_PY_End">[16]Links!$K$1:$K$65536</definedName>
    <definedName name="L_RJE_Tot">[16]Links!$I$1:$I$65536</definedName>
    <definedName name="NUMEROS">'[17]2-Foto'!$T$9:$T$19</definedName>
    <definedName name="OT">'[18]Control de OT'!$A$7:$A$100</definedName>
    <definedName name="PCC" localSheetId="3">#REF!</definedName>
    <definedName name="PCC" localSheetId="0">#REF!</definedName>
    <definedName name="PCC" localSheetId="1">#REF!</definedName>
    <definedName name="PCC">#REF!</definedName>
    <definedName name="PCP" localSheetId="3">#REF!</definedName>
    <definedName name="PCP" localSheetId="0">#REF!</definedName>
    <definedName name="PCP" localSheetId="1">#REF!</definedName>
    <definedName name="PCP">#REF!</definedName>
    <definedName name="PCPB" localSheetId="3">#REF!</definedName>
    <definedName name="PCPB" localSheetId="0">#REF!</definedName>
    <definedName name="PCPB" localSheetId="1">#REF!</definedName>
    <definedName name="PCPB">#REF!</definedName>
    <definedName name="precioP" localSheetId="3">#REF!</definedName>
    <definedName name="precioP" localSheetId="0">#REF!</definedName>
    <definedName name="precioP" localSheetId="1">#REF!</definedName>
    <definedName name="precioP">#REF!</definedName>
    <definedName name="Print_Titles">#N/A</definedName>
    <definedName name="PRUEBA" localSheetId="3">#REF!</definedName>
    <definedName name="PRUEBA" localSheetId="0">#REF!</definedName>
    <definedName name="PRUEBA" localSheetId="1">#REF!</definedName>
    <definedName name="PRUEBA">#REF!</definedName>
    <definedName name="PTAC">'[7]Simulador HR'!$C$33</definedName>
    <definedName name="PTAP">'[7]Simulador HR'!$B$33</definedName>
    <definedName name="PTAPB">'[7]Simulador HR'!$D$33</definedName>
    <definedName name="PTAT" localSheetId="3">#REF!</definedName>
    <definedName name="PTAT" localSheetId="0">#REF!</definedName>
    <definedName name="PTAT" localSheetId="1">#REF!</definedName>
    <definedName name="PTAT">#REF!</definedName>
    <definedName name="S_AcctDes" localSheetId="3">#REF!</definedName>
    <definedName name="S_AcctDes" localSheetId="0">#REF!</definedName>
    <definedName name="S_AcctDes" localSheetId="1">#REF!</definedName>
    <definedName name="S_AcctDes">#REF!</definedName>
    <definedName name="S_Adjust" localSheetId="3">#REF!</definedName>
    <definedName name="S_Adjust" localSheetId="0">#REF!</definedName>
    <definedName name="S_Adjust" localSheetId="1">#REF!</definedName>
    <definedName name="S_Adjust">#REF!</definedName>
    <definedName name="S_Adjust_Data" localSheetId="3">#REF!</definedName>
    <definedName name="S_Adjust_Data" localSheetId="0">#REF!</definedName>
    <definedName name="S_Adjust_Data" localSheetId="1">#REF!</definedName>
    <definedName name="S_Adjust_Data">#REF!</definedName>
    <definedName name="S_Adjust_GT" localSheetId="3">#REF!</definedName>
    <definedName name="S_Adjust_GT" localSheetId="0">#REF!</definedName>
    <definedName name="S_Adjust_GT" localSheetId="1">#REF!</definedName>
    <definedName name="S_Adjust_GT">#REF!</definedName>
    <definedName name="S_AJE_Tot" localSheetId="3">#REF!</definedName>
    <definedName name="S_AJE_Tot" localSheetId="0">#REF!</definedName>
    <definedName name="S_AJE_Tot" localSheetId="1">#REF!</definedName>
    <definedName name="S_AJE_Tot">#REF!</definedName>
    <definedName name="S_AJE_Tot_Data" localSheetId="3">#REF!</definedName>
    <definedName name="S_AJE_Tot_Data" localSheetId="0">#REF!</definedName>
    <definedName name="S_AJE_Tot_Data" localSheetId="1">#REF!</definedName>
    <definedName name="S_AJE_Tot_Data">#REF!</definedName>
    <definedName name="S_AJE_Tot_GT" localSheetId="3">#REF!</definedName>
    <definedName name="S_AJE_Tot_GT" localSheetId="0">#REF!</definedName>
    <definedName name="S_AJE_Tot_GT" localSheetId="1">#REF!</definedName>
    <definedName name="S_AJE_Tot_GT">#REF!</definedName>
    <definedName name="S_CompNum" localSheetId="3">#REF!</definedName>
    <definedName name="S_CompNum" localSheetId="0">#REF!</definedName>
    <definedName name="S_CompNum" localSheetId="1">#REF!</definedName>
    <definedName name="S_CompNum">#REF!</definedName>
    <definedName name="S_CY_Beg" localSheetId="3">#REF!</definedName>
    <definedName name="S_CY_Beg" localSheetId="0">#REF!</definedName>
    <definedName name="S_CY_Beg" localSheetId="1">#REF!</definedName>
    <definedName name="S_CY_Beg">#REF!</definedName>
    <definedName name="S_CY_Beg_Data" localSheetId="3">#REF!</definedName>
    <definedName name="S_CY_Beg_Data" localSheetId="0">#REF!</definedName>
    <definedName name="S_CY_Beg_Data" localSheetId="1">#REF!</definedName>
    <definedName name="S_CY_Beg_Data">#REF!</definedName>
    <definedName name="S_CY_Beg_GT" localSheetId="3">#REF!</definedName>
    <definedName name="S_CY_Beg_GT" localSheetId="0">#REF!</definedName>
    <definedName name="S_CY_Beg_GT" localSheetId="1">#REF!</definedName>
    <definedName name="S_CY_Beg_GT">#REF!</definedName>
    <definedName name="S_CY_End" localSheetId="3">#REF!</definedName>
    <definedName name="S_CY_End" localSheetId="0">#REF!</definedName>
    <definedName name="S_CY_End" localSheetId="1">#REF!</definedName>
    <definedName name="S_CY_End">#REF!</definedName>
    <definedName name="S_CY_End_Data" localSheetId="3">#REF!</definedName>
    <definedName name="S_CY_End_Data" localSheetId="0">#REF!</definedName>
    <definedName name="S_CY_End_Data" localSheetId="1">#REF!</definedName>
    <definedName name="S_CY_End_Data">#REF!</definedName>
    <definedName name="S_CY_End_GT" localSheetId="3">#REF!</definedName>
    <definedName name="S_CY_End_GT" localSheetId="0">#REF!</definedName>
    <definedName name="S_CY_End_GT" localSheetId="1">#REF!</definedName>
    <definedName name="S_CY_End_GT">#REF!</definedName>
    <definedName name="S_Diff_Amt" localSheetId="3">#REF!</definedName>
    <definedName name="S_Diff_Amt" localSheetId="0">#REF!</definedName>
    <definedName name="S_Diff_Amt" localSheetId="1">#REF!</definedName>
    <definedName name="S_Diff_Amt">#REF!</definedName>
    <definedName name="S_Diff_Pct" localSheetId="3">#REF!</definedName>
    <definedName name="S_Diff_Pct" localSheetId="0">#REF!</definedName>
    <definedName name="S_Diff_Pct" localSheetId="1">#REF!</definedName>
    <definedName name="S_Diff_Pct">#REF!</definedName>
    <definedName name="S_GrpNum" localSheetId="3">#REF!</definedName>
    <definedName name="S_GrpNum" localSheetId="0">#REF!</definedName>
    <definedName name="S_GrpNum" localSheetId="1">#REF!</definedName>
    <definedName name="S_GrpNum">#REF!</definedName>
    <definedName name="S_Headings" localSheetId="3">#REF!</definedName>
    <definedName name="S_Headings" localSheetId="0">#REF!</definedName>
    <definedName name="S_Headings" localSheetId="1">#REF!</definedName>
    <definedName name="S_Headings">#REF!</definedName>
    <definedName name="S_KeyValue" localSheetId="3">#REF!</definedName>
    <definedName name="S_KeyValue" localSheetId="0">#REF!</definedName>
    <definedName name="S_KeyValue" localSheetId="1">#REF!</definedName>
    <definedName name="S_KeyValue">#REF!</definedName>
    <definedName name="S_PY_End" localSheetId="3">#REF!</definedName>
    <definedName name="S_PY_End" localSheetId="0">#REF!</definedName>
    <definedName name="S_PY_End" localSheetId="1">#REF!</definedName>
    <definedName name="S_PY_End">#REF!</definedName>
    <definedName name="S_PY_End_Data" localSheetId="3">#REF!</definedName>
    <definedName name="S_PY_End_Data" localSheetId="0">#REF!</definedName>
    <definedName name="S_PY_End_Data" localSheetId="1">#REF!</definedName>
    <definedName name="S_PY_End_Data">#REF!</definedName>
    <definedName name="S_PY_End_GT" localSheetId="3">#REF!</definedName>
    <definedName name="S_PY_End_GT" localSheetId="0">#REF!</definedName>
    <definedName name="S_PY_End_GT" localSheetId="1">#REF!</definedName>
    <definedName name="S_PY_End_GT">#REF!</definedName>
    <definedName name="S_RJE_Tot" localSheetId="3">#REF!</definedName>
    <definedName name="S_RJE_Tot" localSheetId="0">#REF!</definedName>
    <definedName name="S_RJE_Tot" localSheetId="1">#REF!</definedName>
    <definedName name="S_RJE_Tot">#REF!</definedName>
    <definedName name="S_RJE_Tot_Data" localSheetId="3">#REF!</definedName>
    <definedName name="S_RJE_Tot_Data" localSheetId="0">#REF!</definedName>
    <definedName name="S_RJE_Tot_Data" localSheetId="1">#REF!</definedName>
    <definedName name="S_RJE_Tot_Data">#REF!</definedName>
    <definedName name="S_RJE_Tot_GT" localSheetId="3">#REF!</definedName>
    <definedName name="S_RJE_Tot_GT" localSheetId="0">#REF!</definedName>
    <definedName name="S_RJE_Tot_GT" localSheetId="1">#REF!</definedName>
    <definedName name="S_RJE_Tot_GT">#REF!</definedName>
    <definedName name="S_RowNum" localSheetId="3">#REF!</definedName>
    <definedName name="S_RowNum" localSheetId="0">#REF!</definedName>
    <definedName name="S_RowNum" localSheetId="1">#REF!</definedName>
    <definedName name="S_RowNum">#REF!</definedName>
    <definedName name="S_YP_End" localSheetId="3">#REF!</definedName>
    <definedName name="S_YP_End" localSheetId="0">#REF!</definedName>
    <definedName name="S_YP_End" localSheetId="1">#REF!</definedName>
    <definedName name="S_YP_End">#REF!</definedName>
    <definedName name="S_YP_End_Data" localSheetId="3">#REF!</definedName>
    <definedName name="S_YP_End_Data" localSheetId="0">#REF!</definedName>
    <definedName name="S_YP_End_Data" localSheetId="1">#REF!</definedName>
    <definedName name="S_YP_End_Data">#REF!</definedName>
    <definedName name="SFTAC" localSheetId="3">#REF!</definedName>
    <definedName name="SFTAC" localSheetId="0">#REF!</definedName>
    <definedName name="SFTAC" localSheetId="1">#REF!</definedName>
    <definedName name="SFTAC">#REF!</definedName>
    <definedName name="SFTAP" localSheetId="3">#REF!</definedName>
    <definedName name="SFTAP" localSheetId="0">#REF!</definedName>
    <definedName name="SFTAP" localSheetId="1">#REF!</definedName>
    <definedName name="SFTAP">#REF!</definedName>
    <definedName name="SFTAPB" localSheetId="3">#REF!</definedName>
    <definedName name="SFTAPB" localSheetId="0">#REF!</definedName>
    <definedName name="SFTAPB" localSheetId="1">#REF!</definedName>
    <definedName name="SFTAPB">#REF!</definedName>
    <definedName name="SFTAT" localSheetId="3">#REF!</definedName>
    <definedName name="SFTAT" localSheetId="0">#REF!</definedName>
    <definedName name="SFTAT" localSheetId="1">#REF!</definedName>
    <definedName name="SFTAT">#REF!</definedName>
    <definedName name="SFTC" localSheetId="3">#REF!</definedName>
    <definedName name="SFTC" localSheetId="0">#REF!</definedName>
    <definedName name="SFTC" localSheetId="1">#REF!</definedName>
    <definedName name="SFTC">#REF!</definedName>
    <definedName name="SFTP" localSheetId="3">#REF!</definedName>
    <definedName name="SFTP" localSheetId="0">#REF!</definedName>
    <definedName name="SFTP" localSheetId="1">#REF!</definedName>
    <definedName name="SFTP">#REF!</definedName>
    <definedName name="SFTPB" localSheetId="3">#REF!</definedName>
    <definedName name="SFTPB" localSheetId="0">#REF!</definedName>
    <definedName name="SFTPB" localSheetId="1">#REF!</definedName>
    <definedName name="SFTPB">#REF!</definedName>
    <definedName name="SFTT" localSheetId="3">#REF!</definedName>
    <definedName name="SFTT" localSheetId="0">#REF!</definedName>
    <definedName name="SFTT" localSheetId="1">#REF!</definedName>
    <definedName name="SFTT">#REF!</definedName>
    <definedName name="SITAC">'[7]Simulador HR'!$C$31</definedName>
    <definedName name="SITAP">'[7]Simulador HR'!$B$31</definedName>
    <definedName name="SITAPB">'[7]Simulador HR'!$D$31</definedName>
    <definedName name="SITAT" localSheetId="3">#REF!</definedName>
    <definedName name="SITAT" localSheetId="0">#REF!</definedName>
    <definedName name="SITAT" localSheetId="1">#REF!</definedName>
    <definedName name="SITAT">#REF!</definedName>
    <definedName name="SITC">'[7]Simulador HR'!$C$18</definedName>
    <definedName name="SITP">'[7]Simulador HR'!$B$18</definedName>
    <definedName name="SITPB">'[7]Simulador HR'!$D$18</definedName>
    <definedName name="SITT" localSheetId="3">#REF!</definedName>
    <definedName name="SITT" localSheetId="0">#REF!</definedName>
    <definedName name="SITT" localSheetId="1">#REF!</definedName>
    <definedName name="SITT">#REF!</definedName>
    <definedName name="SODens" localSheetId="3">#REF!</definedName>
    <definedName name="SODens" localSheetId="0">#REF!</definedName>
    <definedName name="SODens" localSheetId="1">#REF!</definedName>
    <definedName name="SODens">#REF!</definedName>
    <definedName name="SPTAC" localSheetId="3">#REF!</definedName>
    <definedName name="SPTAC" localSheetId="0">#REF!</definedName>
    <definedName name="SPTAC" localSheetId="1">#REF!</definedName>
    <definedName name="SPTAC">#REF!</definedName>
    <definedName name="SPTAP" localSheetId="3">#REF!</definedName>
    <definedName name="SPTAP" localSheetId="0">#REF!</definedName>
    <definedName name="SPTAP" localSheetId="1">#REF!</definedName>
    <definedName name="SPTAP">#REF!</definedName>
    <definedName name="SPTAPB" localSheetId="3">#REF!</definedName>
    <definedName name="SPTAPB" localSheetId="0">#REF!</definedName>
    <definedName name="SPTAPB" localSheetId="1">#REF!</definedName>
    <definedName name="SPTAPB">#REF!</definedName>
    <definedName name="SSPTAT" localSheetId="3">#REF!</definedName>
    <definedName name="SSPTAT" localSheetId="0">#REF!</definedName>
    <definedName name="SSPTAT" localSheetId="1">#REF!</definedName>
    <definedName name="SSPTAT">#REF!</definedName>
    <definedName name="SSTC">'[7]Simulador HR'!$C$20</definedName>
    <definedName name="SSTP">'[7]Simulador HR'!$B$20</definedName>
    <definedName name="SSTPB">'[7]Simulador HR'!$D$20</definedName>
    <definedName name="SSTT">'[7]Simulador HR'!$E$20</definedName>
    <definedName name="Status">[19]Producción!$X$2:$AB$2</definedName>
    <definedName name="TOTALEE">'[7]Simulador HR'!$E$50</definedName>
    <definedName name="TOTALGFI">'[7]Simulador HR'!$E$51</definedName>
    <definedName name="TOTALMATS">'[7]Simulador HR'!$E$52</definedName>
    <definedName name="TOTALMO">'[7]Simulador HR'!$E$43</definedName>
    <definedName name="TOTALSUM">'[7]Simulador HR'!$E$53</definedName>
    <definedName name="troza_año" comment="valor de m3 troza a procesar al año" localSheetId="3">#REF!</definedName>
    <definedName name="troza_año" comment="valor de m3 troza a procesar al año" localSheetId="0">#REF!</definedName>
    <definedName name="troza_año" comment="valor de m3 troza a procesar al año" localSheetId="1">#REF!</definedName>
    <definedName name="troza_año" comment="valor de m3 troza a procesar al año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6" i="7" l="1"/>
  <c r="O226" i="7" s="1"/>
  <c r="Q226" i="7" s="1"/>
  <c r="M225" i="7"/>
  <c r="O225" i="7" s="1"/>
  <c r="Q225" i="7" s="1"/>
  <c r="O130" i="7"/>
  <c r="Q130" i="7" s="1"/>
  <c r="O133" i="7"/>
  <c r="Q133" i="7" s="1"/>
  <c r="O134" i="7"/>
  <c r="Q134" i="7" s="1"/>
  <c r="O137" i="7"/>
  <c r="Q137" i="7" s="1"/>
  <c r="O138" i="7"/>
  <c r="Q138" i="7" s="1"/>
  <c r="O115" i="7"/>
  <c r="Q115" i="7" s="1"/>
  <c r="M112" i="7"/>
  <c r="O112" i="7" s="1"/>
  <c r="Q112" i="7" s="1"/>
  <c r="M113" i="7"/>
  <c r="O113" i="7" s="1"/>
  <c r="Q113" i="7" s="1"/>
  <c r="M114" i="7"/>
  <c r="O114" i="7" s="1"/>
  <c r="Q114" i="7" s="1"/>
  <c r="M115" i="7"/>
  <c r="M116" i="7"/>
  <c r="O116" i="7" s="1"/>
  <c r="Q116" i="7" s="1"/>
  <c r="M117" i="7"/>
  <c r="O117" i="7" s="1"/>
  <c r="Q117" i="7" s="1"/>
  <c r="M118" i="7"/>
  <c r="O118" i="7" s="1"/>
  <c r="Q118" i="7" s="1"/>
  <c r="M119" i="7"/>
  <c r="O119" i="7" s="1"/>
  <c r="Q119" i="7" s="1"/>
  <c r="M120" i="7"/>
  <c r="O120" i="7" s="1"/>
  <c r="Q120" i="7" s="1"/>
  <c r="M121" i="7"/>
  <c r="O121" i="7" s="1"/>
  <c r="Q121" i="7" s="1"/>
  <c r="M122" i="7"/>
  <c r="O122" i="7" s="1"/>
  <c r="Q122" i="7" s="1"/>
  <c r="M123" i="7"/>
  <c r="O123" i="7" s="1"/>
  <c r="Q123" i="7" s="1"/>
  <c r="M124" i="7"/>
  <c r="O124" i="7" s="1"/>
  <c r="Q124" i="7" s="1"/>
  <c r="M125" i="7"/>
  <c r="O125" i="7" s="1"/>
  <c r="Q125" i="7" s="1"/>
  <c r="M126" i="7"/>
  <c r="O126" i="7" s="1"/>
  <c r="Q126" i="7" s="1"/>
  <c r="M127" i="7"/>
  <c r="O127" i="7" s="1"/>
  <c r="Q127" i="7" s="1"/>
  <c r="M128" i="7"/>
  <c r="O128" i="7" s="1"/>
  <c r="Q128" i="7" s="1"/>
  <c r="M129" i="7"/>
  <c r="O129" i="7" s="1"/>
  <c r="Q129" i="7" s="1"/>
  <c r="M130" i="7"/>
  <c r="M131" i="7"/>
  <c r="O131" i="7" s="1"/>
  <c r="Q131" i="7" s="1"/>
  <c r="M132" i="7"/>
  <c r="O132" i="7" s="1"/>
  <c r="Q132" i="7" s="1"/>
  <c r="M133" i="7"/>
  <c r="M134" i="7"/>
  <c r="M135" i="7"/>
  <c r="O135" i="7" s="1"/>
  <c r="Q135" i="7" s="1"/>
  <c r="M136" i="7"/>
  <c r="O136" i="7" s="1"/>
  <c r="Q136" i="7" s="1"/>
  <c r="M137" i="7"/>
  <c r="M138" i="7"/>
  <c r="M139" i="7"/>
  <c r="O139" i="7" s="1"/>
  <c r="Q139" i="7" s="1"/>
  <c r="O110" i="7"/>
  <c r="Q110" i="7" s="1"/>
  <c r="M107" i="7"/>
  <c r="O107" i="7" s="1"/>
  <c r="Q107" i="7" s="1"/>
  <c r="M108" i="7"/>
  <c r="O108" i="7" s="1"/>
  <c r="Q108" i="7" s="1"/>
  <c r="M109" i="7"/>
  <c r="O109" i="7" s="1"/>
  <c r="Q109" i="7" s="1"/>
  <c r="M110" i="7"/>
  <c r="M111" i="7"/>
  <c r="O111" i="7" s="1"/>
  <c r="Q111" i="7" s="1"/>
  <c r="M193" i="7" l="1"/>
  <c r="O193" i="7" s="1"/>
  <c r="Q193" i="7" s="1"/>
  <c r="R193" i="7" s="1"/>
  <c r="M103" i="7"/>
  <c r="O103" i="7" s="1"/>
  <c r="Q103" i="7" s="1"/>
  <c r="M104" i="7"/>
  <c r="O104" i="7" s="1"/>
  <c r="Q104" i="7" s="1"/>
  <c r="M105" i="7"/>
  <c r="O105" i="7" s="1"/>
  <c r="Q105" i="7" s="1"/>
  <c r="M106" i="7"/>
  <c r="O106" i="7" s="1"/>
  <c r="Q106" i="7" s="1"/>
  <c r="M221" i="7"/>
  <c r="O221" i="7" s="1"/>
  <c r="Q221" i="7" s="1"/>
  <c r="R221" i="7" s="1"/>
  <c r="M190" i="7"/>
  <c r="O190" i="7" s="1"/>
  <c r="Q190" i="7" s="1"/>
  <c r="R190" i="7" s="1"/>
  <c r="M191" i="7"/>
  <c r="O191" i="7" s="1"/>
  <c r="Q191" i="7" s="1"/>
  <c r="R191" i="7" s="1"/>
  <c r="M192" i="7"/>
  <c r="O192" i="7" s="1"/>
  <c r="Q192" i="7" s="1"/>
  <c r="R192" i="7" s="1"/>
  <c r="M210" i="7" l="1"/>
  <c r="O210" i="7" s="1"/>
  <c r="Q210" i="7" s="1"/>
  <c r="R210" i="7" s="1"/>
  <c r="M224" i="7"/>
  <c r="O224" i="7" s="1"/>
  <c r="Q224" i="7" s="1"/>
  <c r="R224" i="7" s="1"/>
  <c r="M219" i="7"/>
  <c r="O219" i="7" s="1"/>
  <c r="Q219" i="7" s="1"/>
  <c r="R219" i="7" s="1"/>
  <c r="M220" i="7"/>
  <c r="O220" i="7" s="1"/>
  <c r="Q220" i="7" s="1"/>
  <c r="R220" i="7" s="1"/>
  <c r="M223" i="7"/>
  <c r="O223" i="7" s="1"/>
  <c r="Q223" i="7" s="1"/>
  <c r="R223" i="7" s="1"/>
  <c r="M222" i="7"/>
  <c r="O222" i="7" s="1"/>
  <c r="Q222" i="7" s="1"/>
  <c r="R222" i="7" s="1"/>
  <c r="M189" i="7"/>
  <c r="O189" i="7" s="1"/>
  <c r="Q189" i="7" s="1"/>
  <c r="R189" i="7" s="1"/>
  <c r="M216" i="7"/>
  <c r="O216" i="7" s="1"/>
  <c r="Q216" i="7" s="1"/>
  <c r="R216" i="7" s="1"/>
  <c r="M217" i="7"/>
  <c r="O217" i="7" s="1"/>
  <c r="Q217" i="7" s="1"/>
  <c r="R217" i="7" s="1"/>
  <c r="M218" i="7"/>
  <c r="O218" i="7" s="1"/>
  <c r="Q218" i="7" s="1"/>
  <c r="R218" i="7" s="1"/>
  <c r="M188" i="7"/>
  <c r="O188" i="7" s="1"/>
  <c r="P188" i="7" s="1"/>
  <c r="Q188" i="7" s="1"/>
  <c r="R188" i="7" s="1"/>
  <c r="M187" i="7"/>
  <c r="O187" i="7" s="1"/>
  <c r="P187" i="7" s="1"/>
  <c r="Q187" i="7" s="1"/>
  <c r="R187" i="7" s="1"/>
  <c r="O239" i="7"/>
  <c r="P236" i="7" s="1"/>
  <c r="Q236" i="7" s="1"/>
  <c r="M212" i="7"/>
  <c r="O212" i="7" s="1"/>
  <c r="Q212" i="7" s="1"/>
  <c r="R212" i="7" s="1"/>
  <c r="M213" i="7"/>
  <c r="O213" i="7" s="1"/>
  <c r="Q213" i="7" s="1"/>
  <c r="R213" i="7" s="1"/>
  <c r="M214" i="7"/>
  <c r="O214" i="7" s="1"/>
  <c r="Q214" i="7" s="1"/>
  <c r="R214" i="7" s="1"/>
  <c r="M215" i="7"/>
  <c r="O215" i="7" s="1"/>
  <c r="Q215" i="7" s="1"/>
  <c r="R215" i="7" s="1"/>
  <c r="M211" i="7"/>
  <c r="O211" i="7" s="1"/>
  <c r="Q211" i="7" s="1"/>
  <c r="R211" i="7" s="1"/>
  <c r="P239" i="7" l="1"/>
  <c r="Q239" i="7" s="1"/>
  <c r="P238" i="7"/>
  <c r="Q238" i="7" s="1"/>
  <c r="P237" i="7"/>
  <c r="Q237" i="7" s="1"/>
  <c r="P235" i="7"/>
  <c r="Q235" i="7" s="1"/>
  <c r="M186" i="7" l="1"/>
  <c r="O186" i="7" s="1"/>
  <c r="Q186" i="7" s="1"/>
  <c r="R186" i="7" s="1"/>
  <c r="M185" i="7"/>
  <c r="O185" i="7" s="1"/>
  <c r="Q185" i="7" s="1"/>
  <c r="R185" i="7" s="1"/>
  <c r="M184" i="7" l="1"/>
  <c r="O184" i="7" s="1"/>
  <c r="Q184" i="7" s="1"/>
  <c r="R184" i="7" s="1"/>
  <c r="M166" i="7"/>
  <c r="O166" i="7" s="1"/>
  <c r="Q166" i="7" s="1"/>
  <c r="R166" i="7" s="1"/>
  <c r="M167" i="7"/>
  <c r="O167" i="7" s="1"/>
  <c r="Q167" i="7" s="1"/>
  <c r="R167" i="7" s="1"/>
  <c r="M168" i="7"/>
  <c r="O168" i="7" s="1"/>
  <c r="Q168" i="7" s="1"/>
  <c r="R168" i="7" s="1"/>
  <c r="M169" i="7"/>
  <c r="O169" i="7" s="1"/>
  <c r="Q169" i="7" s="1"/>
  <c r="R169" i="7" s="1"/>
  <c r="M170" i="7"/>
  <c r="O170" i="7" s="1"/>
  <c r="Q170" i="7" s="1"/>
  <c r="R170" i="7" s="1"/>
  <c r="M171" i="7"/>
  <c r="O171" i="7" s="1"/>
  <c r="Q171" i="7" s="1"/>
  <c r="R171" i="7" s="1"/>
  <c r="M172" i="7"/>
  <c r="O172" i="7" s="1"/>
  <c r="Q172" i="7" s="1"/>
  <c r="R172" i="7" s="1"/>
  <c r="M173" i="7"/>
  <c r="O173" i="7" s="1"/>
  <c r="Q173" i="7" s="1"/>
  <c r="R173" i="7" s="1"/>
  <c r="M174" i="7"/>
  <c r="O174" i="7" s="1"/>
  <c r="Q174" i="7" s="1"/>
  <c r="R174" i="7" s="1"/>
  <c r="M175" i="7"/>
  <c r="O175" i="7" s="1"/>
  <c r="Q175" i="7" s="1"/>
  <c r="R175" i="7" s="1"/>
  <c r="M176" i="7"/>
  <c r="O176" i="7" s="1"/>
  <c r="Q176" i="7" s="1"/>
  <c r="R176" i="7" s="1"/>
  <c r="M177" i="7"/>
  <c r="O177" i="7" s="1"/>
  <c r="Q177" i="7" s="1"/>
  <c r="R177" i="7" s="1"/>
  <c r="M178" i="7"/>
  <c r="O178" i="7" s="1"/>
  <c r="Q178" i="7" s="1"/>
  <c r="R178" i="7" s="1"/>
  <c r="M179" i="7"/>
  <c r="O179" i="7" s="1"/>
  <c r="Q179" i="7" s="1"/>
  <c r="R179" i="7" s="1"/>
  <c r="M180" i="7"/>
  <c r="O180" i="7" s="1"/>
  <c r="Q180" i="7" s="1"/>
  <c r="R180" i="7" s="1"/>
  <c r="M181" i="7"/>
  <c r="O181" i="7" s="1"/>
  <c r="Q181" i="7" s="1"/>
  <c r="R181" i="7" s="1"/>
  <c r="M182" i="7"/>
  <c r="O182" i="7" s="1"/>
  <c r="Q182" i="7" s="1"/>
  <c r="R182" i="7" s="1"/>
  <c r="M183" i="7"/>
  <c r="O183" i="7" s="1"/>
  <c r="Q183" i="7" s="1"/>
  <c r="R183" i="7" s="1"/>
  <c r="M160" i="7"/>
  <c r="O160" i="7" s="1"/>
  <c r="Q160" i="7" s="1"/>
  <c r="R160" i="7" s="1"/>
  <c r="M161" i="7"/>
  <c r="O161" i="7" s="1"/>
  <c r="Q161" i="7" s="1"/>
  <c r="R161" i="7" s="1"/>
  <c r="M162" i="7"/>
  <c r="O162" i="7" s="1"/>
  <c r="Q162" i="7" s="1"/>
  <c r="R162" i="7" s="1"/>
  <c r="M163" i="7"/>
  <c r="O163" i="7" s="1"/>
  <c r="Q163" i="7" s="1"/>
  <c r="R163" i="7" s="1"/>
  <c r="M164" i="7"/>
  <c r="O164" i="7" s="1"/>
  <c r="Q164" i="7" s="1"/>
  <c r="R164" i="7" s="1"/>
  <c r="M165" i="7"/>
  <c r="O165" i="7" s="1"/>
  <c r="Q165" i="7" s="1"/>
  <c r="R165" i="7" s="1"/>
  <c r="M157" i="7"/>
  <c r="O157" i="7" s="1"/>
  <c r="Q157" i="7" s="1"/>
  <c r="R157" i="7" s="1"/>
  <c r="M158" i="7"/>
  <c r="O158" i="7" s="1"/>
  <c r="Q158" i="7" s="1"/>
  <c r="R158" i="7" s="1"/>
  <c r="M159" i="7"/>
  <c r="O159" i="7" s="1"/>
  <c r="Q159" i="7" s="1"/>
  <c r="R159" i="7" s="1"/>
  <c r="M156" i="7"/>
  <c r="O156" i="7" s="1"/>
  <c r="Q156" i="7" s="1"/>
  <c r="R156" i="7" s="1"/>
  <c r="M209" i="7" l="1"/>
  <c r="O209" i="7" s="1"/>
  <c r="Q209" i="7" s="1"/>
  <c r="R209" i="7" s="1"/>
  <c r="I242" i="7"/>
  <c r="J242" i="7" s="1"/>
  <c r="I241" i="7"/>
  <c r="M207" i="7"/>
  <c r="O207" i="7" s="1"/>
  <c r="Q207" i="7" s="1"/>
  <c r="R207" i="7" s="1"/>
  <c r="M208" i="7"/>
  <c r="O208" i="7" s="1"/>
  <c r="Q208" i="7" s="1"/>
  <c r="R208" i="7" s="1"/>
  <c r="M206" i="7"/>
  <c r="O206" i="7" s="1"/>
  <c r="Q206" i="7" s="1"/>
  <c r="R206" i="7" s="1"/>
  <c r="I243" i="7" l="1"/>
  <c r="J243" i="7" s="1"/>
  <c r="I244" i="7"/>
  <c r="J244" i="7" s="1"/>
  <c r="J241" i="7"/>
  <c r="M149" i="7" l="1"/>
  <c r="O149" i="7" s="1"/>
  <c r="Q149" i="7" s="1"/>
  <c r="M150" i="7"/>
  <c r="O150" i="7" s="1"/>
  <c r="Q150" i="7" s="1"/>
  <c r="M151" i="7"/>
  <c r="O151" i="7" s="1"/>
  <c r="Q151" i="7" s="1"/>
  <c r="M152" i="7"/>
  <c r="O152" i="7" s="1"/>
  <c r="Q152" i="7" s="1"/>
  <c r="M153" i="7"/>
  <c r="O153" i="7" s="1"/>
  <c r="Q153" i="7" s="1"/>
  <c r="M154" i="7"/>
  <c r="O154" i="7" s="1"/>
  <c r="Q154" i="7" s="1"/>
  <c r="M155" i="7"/>
  <c r="O155" i="7" s="1"/>
  <c r="Q155" i="7" s="1"/>
  <c r="M145" i="7"/>
  <c r="O145" i="7" s="1"/>
  <c r="Q145" i="7" s="1"/>
  <c r="R145" i="7" s="1"/>
  <c r="M146" i="7"/>
  <c r="O146" i="7" s="1"/>
  <c r="Q146" i="7" s="1"/>
  <c r="R146" i="7" s="1"/>
  <c r="M147" i="7"/>
  <c r="O147" i="7" s="1"/>
  <c r="Q147" i="7" s="1"/>
  <c r="R147" i="7" s="1"/>
  <c r="M148" i="7"/>
  <c r="O148" i="7" s="1"/>
  <c r="Q148" i="7" s="1"/>
  <c r="R148" i="7" s="1"/>
  <c r="M43" i="7"/>
  <c r="O43" i="7" s="1"/>
  <c r="Q43" i="7" s="1"/>
  <c r="R43" i="7" s="1"/>
  <c r="M22" i="7" l="1"/>
  <c r="O22" i="7" s="1"/>
  <c r="Q22" i="7" s="1"/>
  <c r="R22" i="7" s="1"/>
  <c r="M21" i="7"/>
  <c r="O21" i="7" s="1"/>
  <c r="Q21" i="7" s="1"/>
  <c r="R21" i="7" s="1"/>
  <c r="M200" i="7"/>
  <c r="O200" i="7" s="1"/>
  <c r="Q200" i="7" s="1"/>
  <c r="R200" i="7" s="1"/>
  <c r="M201" i="7"/>
  <c r="O201" i="7" s="1"/>
  <c r="Q201" i="7" s="1"/>
  <c r="R201" i="7" s="1"/>
  <c r="M202" i="7"/>
  <c r="O202" i="7" s="1"/>
  <c r="Q202" i="7" s="1"/>
  <c r="R202" i="7" s="1"/>
  <c r="M203" i="7"/>
  <c r="O203" i="7" s="1"/>
  <c r="Q203" i="7" s="1"/>
  <c r="R203" i="7" s="1"/>
  <c r="M204" i="7"/>
  <c r="O204" i="7" s="1"/>
  <c r="Q204" i="7" s="1"/>
  <c r="R204" i="7" s="1"/>
  <c r="M205" i="7"/>
  <c r="O205" i="7" s="1"/>
  <c r="Q205" i="7" s="1"/>
  <c r="R205" i="7" s="1"/>
  <c r="M89" i="7" l="1"/>
  <c r="O89" i="7" s="1"/>
  <c r="Q89" i="7" s="1"/>
  <c r="R89" i="7" s="1"/>
  <c r="M42" i="7"/>
  <c r="O42" i="7" s="1"/>
  <c r="Q42" i="7" s="1"/>
  <c r="R42" i="7" s="1"/>
  <c r="M41" i="7"/>
  <c r="O41" i="7" s="1"/>
  <c r="Q41" i="7" s="1"/>
  <c r="R41" i="7" s="1"/>
  <c r="M40" i="7"/>
  <c r="O40" i="7" s="1"/>
  <c r="Q40" i="7" s="1"/>
  <c r="R40" i="7" s="1"/>
  <c r="M199" i="7" l="1"/>
  <c r="O199" i="7" s="1"/>
  <c r="Q199" i="7" s="1"/>
  <c r="R199" i="7" s="1"/>
  <c r="M198" i="7"/>
  <c r="O198" i="7" s="1"/>
  <c r="Q198" i="7" s="1"/>
  <c r="R198" i="7" s="1"/>
  <c r="M73" i="7" l="1"/>
  <c r="O73" i="7" s="1"/>
  <c r="Q73" i="7" s="1"/>
  <c r="R73" i="7" s="1"/>
  <c r="M72" i="7"/>
  <c r="O72" i="7" s="1"/>
  <c r="Q72" i="7" s="1"/>
  <c r="R72" i="7" s="1"/>
  <c r="M71" i="7"/>
  <c r="O71" i="7" s="1"/>
  <c r="Q71" i="7" s="1"/>
  <c r="R71" i="7" s="1"/>
  <c r="M39" i="7"/>
  <c r="O39" i="7" s="1"/>
  <c r="Q39" i="7" s="1"/>
  <c r="R39" i="7" s="1"/>
  <c r="M70" i="7" l="1"/>
  <c r="O70" i="7" s="1"/>
  <c r="Q70" i="7" s="1"/>
  <c r="R70" i="7" s="1"/>
  <c r="M197" i="7"/>
  <c r="O197" i="7" s="1"/>
  <c r="Q197" i="7" s="1"/>
  <c r="R197" i="7" s="1"/>
  <c r="M102" i="7"/>
  <c r="O102" i="7" s="1"/>
  <c r="Q102" i="7" s="1"/>
  <c r="R102" i="7" s="1"/>
  <c r="M196" i="7"/>
  <c r="O196" i="7" s="1"/>
  <c r="Q196" i="7" s="1"/>
  <c r="R196" i="7" s="1"/>
  <c r="M195" i="7"/>
  <c r="O195" i="7" s="1"/>
  <c r="Q195" i="7" s="1"/>
  <c r="R195" i="7" s="1"/>
  <c r="M194" i="7"/>
  <c r="O194" i="7" s="1"/>
  <c r="Q194" i="7" s="1"/>
  <c r="R194" i="7" s="1"/>
  <c r="M67" i="7" l="1"/>
  <c r="M69" i="7" l="1"/>
  <c r="O69" i="7" s="1"/>
  <c r="Q69" i="7" s="1"/>
  <c r="R69" i="7" s="1"/>
  <c r="M38" i="7"/>
  <c r="M144" i="7" l="1"/>
  <c r="O144" i="7" s="1"/>
  <c r="Q144" i="7" s="1"/>
  <c r="M143" i="7"/>
  <c r="O143" i="7" s="1"/>
  <c r="Q143" i="7" s="1"/>
  <c r="M142" i="7"/>
  <c r="O142" i="7" s="1"/>
  <c r="Q142" i="7" s="1"/>
  <c r="M141" i="7"/>
  <c r="O141" i="7" s="1"/>
  <c r="Q141" i="7" s="1"/>
  <c r="M140" i="7"/>
  <c r="O140" i="7" s="1"/>
  <c r="Q140" i="7" s="1"/>
  <c r="M101" i="7"/>
  <c r="O101" i="7" s="1"/>
  <c r="Q101" i="7" s="1"/>
  <c r="R101" i="7" s="1"/>
  <c r="M100" i="7"/>
  <c r="O100" i="7" s="1"/>
  <c r="Q100" i="7" s="1"/>
  <c r="R100" i="7" s="1"/>
  <c r="M99" i="7"/>
  <c r="O99" i="7" s="1"/>
  <c r="Q99" i="7" s="1"/>
  <c r="R99" i="7" s="1"/>
  <c r="M98" i="7"/>
  <c r="O98" i="7" s="1"/>
  <c r="Q98" i="7" s="1"/>
  <c r="R98" i="7" s="1"/>
  <c r="M97" i="7"/>
  <c r="O97" i="7" s="1"/>
  <c r="Q97" i="7" s="1"/>
  <c r="R97" i="7" s="1"/>
  <c r="M96" i="7"/>
  <c r="O96" i="7" s="1"/>
  <c r="Q96" i="7" s="1"/>
  <c r="M95" i="7"/>
  <c r="O95" i="7" s="1"/>
  <c r="Q95" i="7" s="1"/>
  <c r="M94" i="7"/>
  <c r="O94" i="7" s="1"/>
  <c r="Q94" i="7" s="1"/>
  <c r="M93" i="7"/>
  <c r="O93" i="7" s="1"/>
  <c r="Q93" i="7" s="1"/>
  <c r="M92" i="7"/>
  <c r="O92" i="7" s="1"/>
  <c r="Q92" i="7" s="1"/>
  <c r="M91" i="7"/>
  <c r="O91" i="7" s="1"/>
  <c r="Q91" i="7" s="1"/>
  <c r="R91" i="7" s="1"/>
  <c r="M90" i="7"/>
  <c r="O90" i="7" s="1"/>
  <c r="Q90" i="7" s="1"/>
  <c r="R90" i="7" s="1"/>
  <c r="M88" i="7"/>
  <c r="O88" i="7" s="1"/>
  <c r="Q88" i="7" s="1"/>
  <c r="R88" i="7" s="1"/>
  <c r="M87" i="7"/>
  <c r="O87" i="7" s="1"/>
  <c r="Q87" i="7" s="1"/>
  <c r="R87" i="7" s="1"/>
  <c r="M86" i="7"/>
  <c r="O86" i="7" s="1"/>
  <c r="Q86" i="7" s="1"/>
  <c r="R86" i="7" s="1"/>
  <c r="M85" i="7"/>
  <c r="O85" i="7" s="1"/>
  <c r="Q85" i="7" s="1"/>
  <c r="R85" i="7" s="1"/>
  <c r="M84" i="7"/>
  <c r="O84" i="7" s="1"/>
  <c r="Q84" i="7" s="1"/>
  <c r="R84" i="7" s="1"/>
  <c r="M83" i="7"/>
  <c r="O83" i="7" s="1"/>
  <c r="Q83" i="7" s="1"/>
  <c r="R83" i="7" s="1"/>
  <c r="M82" i="7"/>
  <c r="O82" i="7" s="1"/>
  <c r="Q82" i="7" s="1"/>
  <c r="R82" i="7" s="1"/>
  <c r="M81" i="7"/>
  <c r="O81" i="7" s="1"/>
  <c r="Q81" i="7" s="1"/>
  <c r="R81" i="7" s="1"/>
  <c r="M80" i="7"/>
  <c r="O80" i="7" s="1"/>
  <c r="Q80" i="7" s="1"/>
  <c r="R80" i="7" s="1"/>
  <c r="M79" i="7"/>
  <c r="O79" i="7" s="1"/>
  <c r="Q79" i="7" s="1"/>
  <c r="R79" i="7" s="1"/>
  <c r="M78" i="7"/>
  <c r="O78" i="7" s="1"/>
  <c r="Q78" i="7" s="1"/>
  <c r="R78" i="7" s="1"/>
  <c r="M77" i="7"/>
  <c r="O77" i="7" s="1"/>
  <c r="Q77" i="7" s="1"/>
  <c r="R77" i="7" s="1"/>
  <c r="M76" i="7"/>
  <c r="O76" i="7" s="1"/>
  <c r="Q76" i="7" s="1"/>
  <c r="R76" i="7" s="1"/>
  <c r="M75" i="7"/>
  <c r="M74" i="7"/>
  <c r="N74" i="7" s="1"/>
  <c r="O74" i="7" s="1"/>
  <c r="Q74" i="7" s="1"/>
  <c r="M68" i="7"/>
  <c r="O68" i="7" s="1"/>
  <c r="Q68" i="7" s="1"/>
  <c r="R68" i="7" s="1"/>
  <c r="O67" i="7"/>
  <c r="Q67" i="7" s="1"/>
  <c r="R67" i="7" s="1"/>
  <c r="M66" i="7"/>
  <c r="O66" i="7" s="1"/>
  <c r="Q66" i="7" s="1"/>
  <c r="R66" i="7" s="1"/>
  <c r="M65" i="7"/>
  <c r="O65" i="7" s="1"/>
  <c r="Q65" i="7" s="1"/>
  <c r="R65" i="7" s="1"/>
  <c r="M64" i="7"/>
  <c r="O64" i="7" s="1"/>
  <c r="Q64" i="7" s="1"/>
  <c r="R64" i="7" s="1"/>
  <c r="M63" i="7"/>
  <c r="O63" i="7" s="1"/>
  <c r="Q63" i="7" s="1"/>
  <c r="R63" i="7" s="1"/>
  <c r="M62" i="7"/>
  <c r="Q62" i="7" s="1"/>
  <c r="R62" i="7" s="1"/>
  <c r="M61" i="7"/>
  <c r="Q61" i="7" s="1"/>
  <c r="R61" i="7" s="1"/>
  <c r="M60" i="7"/>
  <c r="Q60" i="7" s="1"/>
  <c r="R60" i="7" s="1"/>
  <c r="M59" i="7"/>
  <c r="Q59" i="7" s="1"/>
  <c r="R59" i="7" s="1"/>
  <c r="M58" i="7"/>
  <c r="Q58" i="7" s="1"/>
  <c r="R58" i="7" s="1"/>
  <c r="M57" i="7"/>
  <c r="Q57" i="7" s="1"/>
  <c r="R57" i="7" s="1"/>
  <c r="M56" i="7"/>
  <c r="Q56" i="7" s="1"/>
  <c r="R56" i="7" s="1"/>
  <c r="M55" i="7"/>
  <c r="Q55" i="7" s="1"/>
  <c r="R55" i="7" s="1"/>
  <c r="M54" i="7"/>
  <c r="Q54" i="7" s="1"/>
  <c r="R54" i="7" s="1"/>
  <c r="M53" i="7"/>
  <c r="Q53" i="7" s="1"/>
  <c r="R53" i="7" s="1"/>
  <c r="M52" i="7"/>
  <c r="Q52" i="7" s="1"/>
  <c r="R52" i="7" s="1"/>
  <c r="M51" i="7"/>
  <c r="Q51" i="7" s="1"/>
  <c r="R51" i="7" s="1"/>
  <c r="M50" i="7"/>
  <c r="Q50" i="7" s="1"/>
  <c r="R50" i="7" s="1"/>
  <c r="M49" i="7"/>
  <c r="Q49" i="7" s="1"/>
  <c r="R49" i="7" s="1"/>
  <c r="M48" i="7"/>
  <c r="Q48" i="7" s="1"/>
  <c r="R48" i="7" s="1"/>
  <c r="M47" i="7"/>
  <c r="Q47" i="7" s="1"/>
  <c r="R47" i="7" s="1"/>
  <c r="M46" i="7"/>
  <c r="Q46" i="7" s="1"/>
  <c r="R46" i="7" s="1"/>
  <c r="M45" i="7"/>
  <c r="Q45" i="7" s="1"/>
  <c r="R45" i="7" s="1"/>
  <c r="M44" i="7"/>
  <c r="Q44" i="7" s="1"/>
  <c r="R44" i="7" s="1"/>
  <c r="O38" i="7"/>
  <c r="Q38" i="7" s="1"/>
  <c r="R38" i="7" s="1"/>
  <c r="M37" i="7"/>
  <c r="O37" i="7" s="1"/>
  <c r="Q37" i="7" s="1"/>
  <c r="R37" i="7" s="1"/>
  <c r="M36" i="7"/>
  <c r="O36" i="7" s="1"/>
  <c r="Q36" i="7" s="1"/>
  <c r="R36" i="7" s="1"/>
  <c r="M35" i="7"/>
  <c r="O35" i="7" s="1"/>
  <c r="Q35" i="7" s="1"/>
  <c r="R35" i="7" s="1"/>
  <c r="M34" i="7"/>
  <c r="O34" i="7" s="1"/>
  <c r="Q34" i="7" s="1"/>
  <c r="R34" i="7" s="1"/>
  <c r="M33" i="7"/>
  <c r="O33" i="7" s="1"/>
  <c r="Q33" i="7" s="1"/>
  <c r="R33" i="7" s="1"/>
  <c r="M32" i="7"/>
  <c r="O32" i="7" s="1"/>
  <c r="Q32" i="7" s="1"/>
  <c r="R32" i="7" s="1"/>
  <c r="M31" i="7"/>
  <c r="O31" i="7" s="1"/>
  <c r="Q31" i="7" s="1"/>
  <c r="R31" i="7" s="1"/>
  <c r="M30" i="7"/>
  <c r="O30" i="7" s="1"/>
  <c r="Q30" i="7" s="1"/>
  <c r="R30" i="7" s="1"/>
  <c r="M29" i="7"/>
  <c r="O29" i="7" s="1"/>
  <c r="Q29" i="7" s="1"/>
  <c r="R29" i="7" s="1"/>
  <c r="M28" i="7"/>
  <c r="O28" i="7" s="1"/>
  <c r="Q28" i="7" s="1"/>
  <c r="R28" i="7" s="1"/>
  <c r="M27" i="7"/>
  <c r="O27" i="7" s="1"/>
  <c r="Q27" i="7" s="1"/>
  <c r="R27" i="7" s="1"/>
  <c r="M26" i="7"/>
  <c r="O26" i="7" s="1"/>
  <c r="Q26" i="7" s="1"/>
  <c r="R26" i="7" s="1"/>
  <c r="M25" i="7"/>
  <c r="O25" i="7" s="1"/>
  <c r="Q25" i="7" s="1"/>
  <c r="R25" i="7" s="1"/>
  <c r="M24" i="7"/>
  <c r="O24" i="7" s="1"/>
  <c r="Q24" i="7" s="1"/>
  <c r="R24" i="7" s="1"/>
  <c r="M23" i="7"/>
  <c r="O23" i="7" s="1"/>
  <c r="Q23" i="7" s="1"/>
  <c r="R23" i="7" s="1"/>
  <c r="M20" i="7"/>
  <c r="O20" i="7" s="1"/>
  <c r="Q20" i="7" s="1"/>
  <c r="R20" i="7" s="1"/>
  <c r="M19" i="7"/>
  <c r="O19" i="7" s="1"/>
  <c r="Q19" i="7" s="1"/>
  <c r="R19" i="7" s="1"/>
  <c r="M18" i="7"/>
  <c r="O18" i="7" s="1"/>
  <c r="Q18" i="7" s="1"/>
  <c r="R18" i="7" s="1"/>
  <c r="M17" i="7"/>
  <c r="O17" i="7" s="1"/>
  <c r="Q17" i="7" s="1"/>
  <c r="R17" i="7" s="1"/>
  <c r="M16" i="7"/>
  <c r="O16" i="7" s="1"/>
  <c r="Q16" i="7" s="1"/>
  <c r="R16" i="7" s="1"/>
  <c r="M15" i="7"/>
  <c r="O15" i="7" s="1"/>
  <c r="Q15" i="7" s="1"/>
  <c r="R15" i="7" s="1"/>
  <c r="M14" i="7"/>
  <c r="O14" i="7" s="1"/>
  <c r="Q14" i="7" s="1"/>
  <c r="R14" i="7" s="1"/>
  <c r="M13" i="7"/>
  <c r="O13" i="7" s="1"/>
  <c r="Q13" i="7" s="1"/>
  <c r="R13" i="7" s="1"/>
  <c r="M12" i="7"/>
  <c r="O12" i="7" s="1"/>
  <c r="Q12" i="7" s="1"/>
  <c r="R12" i="7" s="1"/>
  <c r="M11" i="7"/>
  <c r="O11" i="7" s="1"/>
  <c r="Q11" i="7" s="1"/>
  <c r="R11" i="7" s="1"/>
  <c r="M10" i="7"/>
  <c r="O10" i="7" s="1"/>
  <c r="Q10" i="7" s="1"/>
  <c r="R10" i="7" s="1"/>
  <c r="M9" i="7"/>
  <c r="O9" i="7" s="1"/>
  <c r="Q9" i="7" s="1"/>
  <c r="R9" i="7" s="1"/>
  <c r="M8" i="7"/>
  <c r="O8" i="7" s="1"/>
  <c r="Q8" i="7" s="1"/>
  <c r="R8" i="7" s="1"/>
  <c r="M7" i="7"/>
  <c r="O7" i="7" s="1"/>
  <c r="Q7" i="7" s="1"/>
  <c r="R7" i="7" s="1"/>
  <c r="M6" i="7"/>
  <c r="O6" i="7" s="1"/>
  <c r="Q6" i="7" s="1"/>
  <c r="R6" i="7" s="1"/>
  <c r="M5" i="7"/>
  <c r="Q5" i="7" s="1"/>
  <c r="R5" i="7" s="1"/>
  <c r="M4" i="7"/>
  <c r="O4" i="7" s="1"/>
  <c r="Q4" i="7" s="1"/>
  <c r="R4" i="7" s="1"/>
  <c r="M3" i="7"/>
  <c r="O3" i="7" s="1"/>
  <c r="Q3" i="7" s="1"/>
  <c r="R3" i="7" l="1"/>
  <c r="R74" i="7"/>
  <c r="O62" i="7"/>
  <c r="N75" i="7"/>
  <c r="O75" i="7" s="1"/>
  <c r="Q75" i="7" s="1"/>
  <c r="Q227" i="7" s="1"/>
  <c r="R75" i="7" l="1"/>
  <c r="R227" i="7" s="1"/>
  <c r="R229" i="7" s="1"/>
  <c r="L65" i="3" l="1"/>
  <c r="M58" i="3" s="1"/>
  <c r="N58" i="3" s="1"/>
  <c r="K16" i="3"/>
  <c r="M16" i="3" s="1"/>
  <c r="O16" i="3" s="1"/>
  <c r="K17" i="3"/>
  <c r="M17" i="3" s="1"/>
  <c r="O17" i="3" s="1"/>
  <c r="K18" i="3"/>
  <c r="M18" i="3" s="1"/>
  <c r="O18" i="3" s="1"/>
  <c r="K19" i="3"/>
  <c r="M19" i="3" s="1"/>
  <c r="O19" i="3" s="1"/>
  <c r="K20" i="3"/>
  <c r="M20" i="3" s="1"/>
  <c r="O20" i="3" s="1"/>
  <c r="K21" i="3"/>
  <c r="M21" i="3" s="1"/>
  <c r="O21" i="3" s="1"/>
  <c r="K22" i="3"/>
  <c r="M22" i="3" s="1"/>
  <c r="O22" i="3" s="1"/>
  <c r="M66" i="3" l="1"/>
  <c r="M63" i="3"/>
  <c r="N63" i="3" s="1"/>
  <c r="M62" i="3"/>
  <c r="N62" i="3" s="1"/>
  <c r="M65" i="3"/>
  <c r="N65" i="3" s="1"/>
  <c r="M61" i="3"/>
  <c r="N61" i="3" s="1"/>
  <c r="M59" i="3"/>
  <c r="N59" i="3" s="1"/>
  <c r="M64" i="3"/>
  <c r="N64" i="3" s="1"/>
  <c r="M60" i="3"/>
  <c r="N60" i="3" s="1"/>
  <c r="K42" i="3" l="1"/>
  <c r="M42" i="3" s="1"/>
  <c r="O42" i="3" s="1"/>
  <c r="K41" i="3"/>
  <c r="M41" i="3" s="1"/>
  <c r="O41" i="3" s="1"/>
  <c r="K40" i="3"/>
  <c r="M40" i="3" s="1"/>
  <c r="O40" i="3" s="1"/>
  <c r="K8" i="3" l="1"/>
  <c r="M8" i="3" s="1"/>
  <c r="O8" i="3" s="1"/>
  <c r="K9" i="3"/>
  <c r="M9" i="3" s="1"/>
  <c r="O9" i="3" s="1"/>
  <c r="K10" i="3"/>
  <c r="M10" i="3" s="1"/>
  <c r="O10" i="3" s="1"/>
  <c r="K11" i="3"/>
  <c r="M11" i="3" s="1"/>
  <c r="O11" i="3" s="1"/>
  <c r="K12" i="3"/>
  <c r="M12" i="3" s="1"/>
  <c r="O12" i="3" s="1"/>
  <c r="K13" i="3"/>
  <c r="M13" i="3" s="1"/>
  <c r="O13" i="3" s="1"/>
  <c r="K14" i="3"/>
  <c r="M14" i="3" s="1"/>
  <c r="O14" i="3" s="1"/>
  <c r="K15" i="3"/>
  <c r="M15" i="3" s="1"/>
  <c r="O15" i="3" s="1"/>
  <c r="K6" i="3"/>
  <c r="M6" i="3" s="1"/>
  <c r="O6" i="3" s="1"/>
  <c r="K7" i="3"/>
  <c r="M7" i="3" s="1"/>
  <c r="O7" i="3" s="1"/>
  <c r="K36" i="3" l="1"/>
  <c r="M36" i="3" s="1"/>
  <c r="O36" i="3" s="1"/>
  <c r="K37" i="3"/>
  <c r="M37" i="3" s="1"/>
  <c r="O37" i="3" s="1"/>
  <c r="M38" i="3"/>
  <c r="O38" i="3" s="1"/>
  <c r="K39" i="3"/>
  <c r="M39" i="3" s="1"/>
  <c r="O39" i="3" s="1"/>
  <c r="P39" i="3" s="1"/>
  <c r="K34" i="3" l="1"/>
  <c r="M34" i="3" s="1"/>
  <c r="O34" i="3" s="1"/>
  <c r="P34" i="3" s="1"/>
  <c r="K35" i="3"/>
  <c r="M35" i="3" s="1"/>
  <c r="O35" i="3" s="1"/>
  <c r="P35" i="3" s="1"/>
  <c r="K33" i="3"/>
  <c r="M33" i="3" s="1"/>
  <c r="O33" i="3" s="1"/>
  <c r="K31" i="3"/>
  <c r="M31" i="3" s="1"/>
  <c r="O31" i="3" s="1"/>
  <c r="K5" i="3" l="1"/>
  <c r="M5" i="3" s="1"/>
  <c r="O5" i="3" s="1"/>
  <c r="K4" i="3"/>
  <c r="M4" i="3" s="1"/>
  <c r="O4" i="3" s="1"/>
  <c r="K3" i="3"/>
  <c r="M3" i="3" s="1"/>
  <c r="O3" i="3" s="1"/>
  <c r="K116" i="1" l="1"/>
  <c r="L114" i="1" s="1"/>
  <c r="M114" i="1" s="1"/>
  <c r="L116" i="1" l="1"/>
  <c r="L115" i="1"/>
  <c r="M115" i="1" s="1"/>
  <c r="P47" i="3"/>
  <c r="O47" i="3"/>
  <c r="J87" i="1"/>
  <c r="N87" i="1" s="1"/>
  <c r="J88" i="1"/>
  <c r="N88" i="1" s="1"/>
  <c r="J89" i="1"/>
  <c r="N89" i="1" s="1"/>
  <c r="J90" i="1"/>
  <c r="N90" i="1" s="1"/>
  <c r="J86" i="1"/>
  <c r="N86" i="1" s="1"/>
  <c r="J104" i="1"/>
  <c r="L104" i="1" s="1"/>
  <c r="N104" i="1" s="1"/>
  <c r="J103" i="1"/>
  <c r="L103" i="1" s="1"/>
  <c r="N103" i="1" s="1"/>
  <c r="J102" i="1"/>
  <c r="L102" i="1" s="1"/>
  <c r="N102" i="1" s="1"/>
  <c r="P49" i="3" l="1"/>
  <c r="J83" i="1"/>
  <c r="N83" i="1" s="1"/>
  <c r="O83" i="1" s="1"/>
  <c r="J84" i="1"/>
  <c r="N84" i="1" s="1"/>
  <c r="O84" i="1" s="1"/>
  <c r="J85" i="1"/>
  <c r="N85" i="1" s="1"/>
  <c r="J82" i="1"/>
  <c r="N82" i="1" s="1"/>
  <c r="O82" i="1" s="1"/>
  <c r="O85" i="1" l="1"/>
  <c r="J79" i="1"/>
  <c r="N79" i="1" s="1"/>
  <c r="O79" i="1" s="1"/>
  <c r="J80" i="1"/>
  <c r="N80" i="1" s="1"/>
  <c r="O80" i="1" s="1"/>
  <c r="J81" i="1"/>
  <c r="N81" i="1" s="1"/>
  <c r="O81" i="1" s="1"/>
  <c r="J78" i="1"/>
  <c r="N78" i="1" s="1"/>
  <c r="O78" i="1" s="1"/>
  <c r="J64" i="1" l="1"/>
  <c r="N64" i="1" s="1"/>
  <c r="O64" i="1" s="1"/>
  <c r="J65" i="1"/>
  <c r="N65" i="1" s="1"/>
  <c r="O65" i="1" s="1"/>
  <c r="J66" i="1"/>
  <c r="N66" i="1" s="1"/>
  <c r="O66" i="1" s="1"/>
  <c r="J67" i="1"/>
  <c r="N67" i="1" s="1"/>
  <c r="O67" i="1" s="1"/>
  <c r="J68" i="1"/>
  <c r="N68" i="1" s="1"/>
  <c r="O68" i="1" s="1"/>
  <c r="J71" i="1"/>
  <c r="N71" i="1" s="1"/>
  <c r="O71" i="1" s="1"/>
  <c r="J69" i="1"/>
  <c r="N69" i="1" s="1"/>
  <c r="O69" i="1" s="1"/>
  <c r="J70" i="1"/>
  <c r="N70" i="1" s="1"/>
  <c r="O70" i="1" s="1"/>
  <c r="J72" i="1"/>
  <c r="N72" i="1" s="1"/>
  <c r="O72" i="1" s="1"/>
  <c r="J73" i="1"/>
  <c r="N73" i="1" s="1"/>
  <c r="O73" i="1" s="1"/>
  <c r="J74" i="1"/>
  <c r="N74" i="1" s="1"/>
  <c r="O74" i="1" s="1"/>
  <c r="J75" i="1"/>
  <c r="N75" i="1" s="1"/>
  <c r="O75" i="1" s="1"/>
  <c r="J76" i="1"/>
  <c r="N76" i="1" s="1"/>
  <c r="O76" i="1" s="1"/>
  <c r="J77" i="1"/>
  <c r="N77" i="1" s="1"/>
  <c r="O77" i="1" s="1"/>
  <c r="J63" i="1"/>
  <c r="N63" i="1" s="1"/>
  <c r="O63" i="1" s="1"/>
  <c r="J101" i="1" l="1"/>
  <c r="L101" i="1" s="1"/>
  <c r="N101" i="1" l="1"/>
  <c r="O101" i="1" s="1"/>
  <c r="J62" i="1"/>
  <c r="N62" i="1" s="1"/>
  <c r="O62" i="1" s="1"/>
  <c r="J50" i="1"/>
  <c r="N50" i="1" s="1"/>
  <c r="O50" i="1" s="1"/>
  <c r="J51" i="1"/>
  <c r="N51" i="1" s="1"/>
  <c r="O51" i="1" s="1"/>
  <c r="J52" i="1"/>
  <c r="N52" i="1" s="1"/>
  <c r="O52" i="1" s="1"/>
  <c r="J53" i="1"/>
  <c r="N53" i="1" s="1"/>
  <c r="O53" i="1" s="1"/>
  <c r="J54" i="1"/>
  <c r="N54" i="1" s="1"/>
  <c r="O54" i="1" s="1"/>
  <c r="J55" i="1"/>
  <c r="N55" i="1" s="1"/>
  <c r="O55" i="1" s="1"/>
  <c r="J56" i="1"/>
  <c r="N56" i="1" s="1"/>
  <c r="O56" i="1" s="1"/>
  <c r="J57" i="1"/>
  <c r="N57" i="1" s="1"/>
  <c r="O57" i="1" s="1"/>
  <c r="J58" i="1"/>
  <c r="N58" i="1" s="1"/>
  <c r="O58" i="1" s="1"/>
  <c r="J59" i="1"/>
  <c r="N59" i="1" s="1"/>
  <c r="O59" i="1" s="1"/>
  <c r="J60" i="1"/>
  <c r="N60" i="1" s="1"/>
  <c r="O60" i="1" s="1"/>
  <c r="J61" i="1"/>
  <c r="N61" i="1" s="1"/>
  <c r="O61" i="1" s="1"/>
  <c r="J49" i="1"/>
  <c r="N49" i="1" s="1"/>
  <c r="O49" i="1" s="1"/>
  <c r="J106" i="1" l="1"/>
  <c r="L106" i="1" s="1"/>
  <c r="N106" i="1" s="1"/>
  <c r="O106" i="1" s="1"/>
  <c r="J47" i="1"/>
  <c r="N47" i="1" s="1"/>
  <c r="O47" i="1" s="1"/>
  <c r="J48" i="1"/>
  <c r="N48" i="1" s="1"/>
  <c r="O48" i="1" s="1"/>
  <c r="F82" i="2" l="1"/>
  <c r="H82" i="2" s="1"/>
  <c r="F81" i="2"/>
  <c r="H81" i="2" s="1"/>
  <c r="F80" i="2"/>
  <c r="H80" i="2" s="1"/>
  <c r="F79" i="2"/>
  <c r="H79" i="2" s="1"/>
  <c r="F78" i="2"/>
  <c r="H78" i="2" s="1"/>
  <c r="F77" i="2"/>
  <c r="H77" i="2" s="1"/>
  <c r="F76" i="2"/>
  <c r="H76" i="2" s="1"/>
  <c r="F75" i="2"/>
  <c r="H75" i="2" s="1"/>
  <c r="F74" i="2"/>
  <c r="H74" i="2" s="1"/>
  <c r="F73" i="2"/>
  <c r="H73" i="2" s="1"/>
  <c r="F72" i="2"/>
  <c r="H72" i="2" s="1"/>
  <c r="F71" i="2"/>
  <c r="H71" i="2" s="1"/>
  <c r="F70" i="2"/>
  <c r="H70" i="2" s="1"/>
  <c r="F69" i="2"/>
  <c r="H69" i="2" s="1"/>
  <c r="F68" i="2"/>
  <c r="H68" i="2" s="1"/>
  <c r="F67" i="2"/>
  <c r="H67" i="2" s="1"/>
  <c r="F66" i="2"/>
  <c r="H66" i="2" s="1"/>
  <c r="F65" i="2"/>
  <c r="H65" i="2" s="1"/>
  <c r="F64" i="2"/>
  <c r="H64" i="2" s="1"/>
  <c r="F63" i="2"/>
  <c r="H63" i="2" s="1"/>
  <c r="F62" i="2"/>
  <c r="H62" i="2" s="1"/>
  <c r="F61" i="2"/>
  <c r="H61" i="2" s="1"/>
  <c r="F60" i="2"/>
  <c r="H60" i="2" s="1"/>
  <c r="F59" i="2"/>
  <c r="H59" i="2" s="1"/>
  <c r="F58" i="2"/>
  <c r="H58" i="2" s="1"/>
  <c r="F57" i="2"/>
  <c r="H57" i="2" s="1"/>
  <c r="F56" i="2"/>
  <c r="H56" i="2" s="1"/>
  <c r="F55" i="2"/>
  <c r="H55" i="2" s="1"/>
  <c r="F54" i="2"/>
  <c r="H54" i="2" s="1"/>
  <c r="F53" i="2"/>
  <c r="H53" i="2" s="1"/>
  <c r="F52" i="2"/>
  <c r="H52" i="2" s="1"/>
  <c r="F51" i="2"/>
  <c r="H51" i="2" s="1"/>
  <c r="F50" i="2"/>
  <c r="H50" i="2" s="1"/>
  <c r="F49" i="2"/>
  <c r="H49" i="2" s="1"/>
  <c r="J44" i="2"/>
  <c r="K43" i="2" s="1"/>
  <c r="L43" i="2" s="1"/>
  <c r="F43" i="2"/>
  <c r="H43" i="2" s="1"/>
  <c r="F42" i="2"/>
  <c r="H42" i="2" s="1"/>
  <c r="F41" i="2"/>
  <c r="H41" i="2" s="1"/>
  <c r="F40" i="2"/>
  <c r="H40" i="2" s="1"/>
  <c r="F39" i="2"/>
  <c r="H39" i="2" s="1"/>
  <c r="F38" i="2"/>
  <c r="H38" i="2" s="1"/>
  <c r="F37" i="2"/>
  <c r="H37" i="2" s="1"/>
  <c r="F36" i="2"/>
  <c r="H36" i="2" s="1"/>
  <c r="F35" i="2"/>
  <c r="H35" i="2" s="1"/>
  <c r="F34" i="2"/>
  <c r="H34" i="2" s="1"/>
  <c r="F33" i="2"/>
  <c r="H33" i="2" s="1"/>
  <c r="F32" i="2"/>
  <c r="H32" i="2" s="1"/>
  <c r="F31" i="2"/>
  <c r="H31" i="2" s="1"/>
  <c r="F30" i="2"/>
  <c r="H30" i="2" s="1"/>
  <c r="F29" i="2"/>
  <c r="H29" i="2" s="1"/>
  <c r="F28" i="2"/>
  <c r="H28" i="2" s="1"/>
  <c r="F27" i="2"/>
  <c r="H27" i="2" s="1"/>
  <c r="F26" i="2"/>
  <c r="H26" i="2" s="1"/>
  <c r="F25" i="2"/>
  <c r="H25" i="2" s="1"/>
  <c r="F24" i="2"/>
  <c r="H24" i="2" s="1"/>
  <c r="F23" i="2"/>
  <c r="H23" i="2" s="1"/>
  <c r="F22" i="2"/>
  <c r="H22" i="2" s="1"/>
  <c r="F21" i="2"/>
  <c r="H21" i="2" s="1"/>
  <c r="F20" i="2"/>
  <c r="H20" i="2" s="1"/>
  <c r="F19" i="2"/>
  <c r="H19" i="2" s="1"/>
  <c r="J13" i="2"/>
  <c r="K13" i="2" s="1"/>
  <c r="L13" i="2" s="1"/>
  <c r="F13" i="2"/>
  <c r="H13" i="2" s="1"/>
  <c r="F12" i="2"/>
  <c r="H12" i="2" s="1"/>
  <c r="F11" i="2"/>
  <c r="H11" i="2" s="1"/>
  <c r="F10" i="2"/>
  <c r="H10" i="2" s="1"/>
  <c r="F9" i="2"/>
  <c r="H9" i="2" s="1"/>
  <c r="F8" i="2"/>
  <c r="H8" i="2" s="1"/>
  <c r="F7" i="2"/>
  <c r="H7" i="2" s="1"/>
  <c r="F6" i="2"/>
  <c r="H6" i="2" s="1"/>
  <c r="F5" i="2"/>
  <c r="H5" i="2" s="1"/>
  <c r="F4" i="2"/>
  <c r="H4" i="2" s="1"/>
  <c r="F3" i="2"/>
  <c r="H3" i="2" s="1"/>
  <c r="K8" i="2" l="1"/>
  <c r="L8" i="2" s="1"/>
  <c r="K7" i="2"/>
  <c r="L7" i="2" s="1"/>
  <c r="K9" i="2"/>
  <c r="L9" i="2" s="1"/>
  <c r="K10" i="2"/>
  <c r="L10" i="2" s="1"/>
  <c r="K11" i="2"/>
  <c r="L11" i="2" s="1"/>
  <c r="K12" i="2"/>
  <c r="L12" i="2" s="1"/>
  <c r="H83" i="2"/>
  <c r="H44" i="2"/>
  <c r="H14" i="2"/>
  <c r="K40" i="2"/>
  <c r="K41" i="2"/>
  <c r="L41" i="2" s="1"/>
  <c r="K42" i="2"/>
  <c r="L42" i="2" s="1"/>
  <c r="J46" i="1"/>
  <c r="K46" i="1" s="1"/>
  <c r="L46" i="1" s="1"/>
  <c r="J44" i="1"/>
  <c r="N44" i="1" s="1"/>
  <c r="O44" i="1" s="1"/>
  <c r="L40" i="2" l="1"/>
  <c r="K44" i="2"/>
  <c r="L44" i="2" s="1"/>
  <c r="J45" i="1"/>
  <c r="N45" i="1" s="1"/>
  <c r="O45" i="1" s="1"/>
  <c r="J43" i="1" l="1"/>
  <c r="N43" i="1" s="1"/>
  <c r="O43" i="1" s="1"/>
  <c r="J33" i="1"/>
  <c r="N33" i="1" s="1"/>
  <c r="O33" i="1" s="1"/>
  <c r="J34" i="1"/>
  <c r="N34" i="1" s="1"/>
  <c r="O34" i="1" s="1"/>
  <c r="J35" i="1"/>
  <c r="N35" i="1" s="1"/>
  <c r="J36" i="1"/>
  <c r="N36" i="1" s="1"/>
  <c r="O36" i="1" s="1"/>
  <c r="J37" i="1"/>
  <c r="N37" i="1" s="1"/>
  <c r="O37" i="1" s="1"/>
  <c r="J38" i="1"/>
  <c r="N38" i="1" s="1"/>
  <c r="O38" i="1" s="1"/>
  <c r="J39" i="1"/>
  <c r="N39" i="1" s="1"/>
  <c r="O39" i="1" s="1"/>
  <c r="J40" i="1"/>
  <c r="N40" i="1" s="1"/>
  <c r="O40" i="1" s="1"/>
  <c r="J41" i="1"/>
  <c r="N41" i="1" s="1"/>
  <c r="O41" i="1" s="1"/>
  <c r="J42" i="1"/>
  <c r="N42" i="1" s="1"/>
  <c r="O42" i="1" s="1"/>
  <c r="O35" i="1" l="1"/>
  <c r="J105" i="1"/>
  <c r="L105" i="1" s="1"/>
  <c r="N105" i="1" s="1"/>
  <c r="O105" i="1" s="1"/>
  <c r="J30" i="1" l="1"/>
  <c r="L30" i="1" s="1"/>
  <c r="N30" i="1" s="1"/>
  <c r="O30" i="1" s="1"/>
  <c r="J31" i="1"/>
  <c r="L31" i="1" s="1"/>
  <c r="N31" i="1" s="1"/>
  <c r="O31" i="1" s="1"/>
  <c r="J32" i="1"/>
  <c r="L32" i="1" s="1"/>
  <c r="N32" i="1" s="1"/>
  <c r="O32" i="1" s="1"/>
  <c r="J29" i="1"/>
  <c r="L29" i="1" s="1"/>
  <c r="N29" i="1" s="1"/>
  <c r="O29" i="1" s="1"/>
  <c r="J96" i="1" l="1"/>
  <c r="L96" i="1" s="1"/>
  <c r="N96" i="1" s="1"/>
  <c r="O96" i="1" s="1"/>
  <c r="J97" i="1"/>
  <c r="L97" i="1" s="1"/>
  <c r="N97" i="1" s="1"/>
  <c r="O97" i="1" s="1"/>
  <c r="J98" i="1"/>
  <c r="L98" i="1" s="1"/>
  <c r="N98" i="1" s="1"/>
  <c r="O98" i="1" s="1"/>
  <c r="J99" i="1"/>
  <c r="L99" i="1" s="1"/>
  <c r="N99" i="1" s="1"/>
  <c r="O99" i="1" s="1"/>
  <c r="J100" i="1"/>
  <c r="L100" i="1" s="1"/>
  <c r="N100" i="1" s="1"/>
  <c r="O100" i="1" s="1"/>
  <c r="J95" i="1"/>
  <c r="L95" i="1" s="1"/>
  <c r="N95" i="1" s="1"/>
  <c r="O95" i="1" s="1"/>
  <c r="J94" i="1"/>
  <c r="L94" i="1" s="1"/>
  <c r="N94" i="1" s="1"/>
  <c r="O94" i="1" s="1"/>
  <c r="J93" i="1"/>
  <c r="L93" i="1" s="1"/>
  <c r="N93" i="1" s="1"/>
  <c r="O93" i="1" s="1"/>
  <c r="J92" i="1"/>
  <c r="L92" i="1" s="1"/>
  <c r="O92" i="1" s="1"/>
  <c r="J28" i="1"/>
  <c r="L28" i="1" s="1"/>
  <c r="N28" i="1" s="1"/>
  <c r="O28" i="1" s="1"/>
  <c r="J26" i="1"/>
  <c r="L26" i="1" s="1"/>
  <c r="N26" i="1" s="1"/>
  <c r="O26" i="1" s="1"/>
  <c r="J25" i="1"/>
  <c r="N92" i="1" l="1"/>
  <c r="L25" i="1"/>
  <c r="N25" i="1" s="1"/>
  <c r="O25" i="1" s="1"/>
  <c r="J13" i="1" l="1"/>
  <c r="K13" i="1" s="1"/>
  <c r="L13" i="1" s="1"/>
  <c r="N13" i="1" s="1"/>
  <c r="O13" i="1" s="1"/>
  <c r="J14" i="1"/>
  <c r="J15" i="1"/>
  <c r="J16" i="1"/>
  <c r="J17" i="1"/>
  <c r="K17" i="1" s="1"/>
  <c r="L17" i="1" s="1"/>
  <c r="N17" i="1" s="1"/>
  <c r="O17" i="1" s="1"/>
  <c r="J18" i="1"/>
  <c r="J19" i="1"/>
  <c r="J20" i="1"/>
  <c r="J21" i="1"/>
  <c r="K21" i="1" s="1"/>
  <c r="L21" i="1" s="1"/>
  <c r="N21" i="1" s="1"/>
  <c r="O21" i="1" s="1"/>
  <c r="J22" i="1"/>
  <c r="J23" i="1"/>
  <c r="J24" i="1"/>
  <c r="J11" i="1"/>
  <c r="L11" i="1" s="1"/>
  <c r="J12" i="1"/>
  <c r="K12" i="1" s="1"/>
  <c r="J27" i="1"/>
  <c r="J4" i="1"/>
  <c r="J5" i="1"/>
  <c r="J6" i="1"/>
  <c r="J7" i="1"/>
  <c r="J8" i="1"/>
  <c r="J9" i="1"/>
  <c r="J10" i="1"/>
  <c r="J3" i="1"/>
  <c r="O11" i="1" l="1"/>
  <c r="N11" i="1"/>
  <c r="K24" i="1"/>
  <c r="L24" i="1" s="1"/>
  <c r="N24" i="1" s="1"/>
  <c r="O24" i="1" s="1"/>
  <c r="K20" i="1"/>
  <c r="L20" i="1" s="1"/>
  <c r="N20" i="1" s="1"/>
  <c r="O20" i="1" s="1"/>
  <c r="K16" i="1"/>
  <c r="L16" i="1" s="1"/>
  <c r="N16" i="1" s="1"/>
  <c r="O16" i="1" s="1"/>
  <c r="K23" i="1"/>
  <c r="L23" i="1" s="1"/>
  <c r="N23" i="1" s="1"/>
  <c r="O23" i="1" s="1"/>
  <c r="K19" i="1"/>
  <c r="L19" i="1" s="1"/>
  <c r="N19" i="1" s="1"/>
  <c r="O19" i="1" s="1"/>
  <c r="K15" i="1"/>
  <c r="L15" i="1" s="1"/>
  <c r="N15" i="1" s="1"/>
  <c r="O15" i="1" s="1"/>
  <c r="K22" i="1"/>
  <c r="L22" i="1" s="1"/>
  <c r="N22" i="1" s="1"/>
  <c r="O22" i="1" s="1"/>
  <c r="K18" i="1"/>
  <c r="L18" i="1" s="1"/>
  <c r="N18" i="1" s="1"/>
  <c r="O18" i="1" s="1"/>
  <c r="K14" i="1"/>
  <c r="L14" i="1" s="1"/>
  <c r="N14" i="1" s="1"/>
  <c r="O14" i="1" s="1"/>
  <c r="L12" i="1"/>
  <c r="N12" i="1" s="1"/>
  <c r="O12" i="1" s="1"/>
  <c r="L27" i="1"/>
  <c r="N27" i="1" s="1"/>
  <c r="O27" i="1" s="1"/>
  <c r="K9" i="1"/>
  <c r="L9" i="1" s="1"/>
  <c r="K8" i="1"/>
  <c r="L8" i="1" s="1"/>
  <c r="K4" i="1"/>
  <c r="L4" i="1" s="1"/>
  <c r="K3" i="1"/>
  <c r="L3" i="1" s="1"/>
  <c r="K7" i="1"/>
  <c r="L7" i="1" s="1"/>
  <c r="K5" i="1"/>
  <c r="L5" i="1" s="1"/>
  <c r="K10" i="1"/>
  <c r="L10" i="1" s="1"/>
  <c r="K6" i="1"/>
  <c r="L6" i="1" s="1"/>
  <c r="O3" i="1" l="1"/>
  <c r="N3" i="1"/>
  <c r="O6" i="1"/>
  <c r="N6" i="1"/>
  <c r="O10" i="1"/>
  <c r="N10" i="1"/>
  <c r="O9" i="1"/>
  <c r="N9" i="1"/>
  <c r="O7" i="1"/>
  <c r="N7" i="1"/>
  <c r="O4" i="1"/>
  <c r="N4" i="1"/>
  <c r="O5" i="1"/>
  <c r="N5" i="1"/>
  <c r="O8" i="1"/>
  <c r="N8" i="1"/>
  <c r="N108" i="1" l="1"/>
  <c r="O108" i="1"/>
  <c r="O110" i="1" l="1"/>
</calcChain>
</file>

<file path=xl/sharedStrings.xml><?xml version="1.0" encoding="utf-8"?>
<sst xmlns="http://schemas.openxmlformats.org/spreadsheetml/2006/main" count="1410" uniqueCount="785">
  <si>
    <t>Código</t>
  </si>
  <si>
    <t>Cantidad</t>
  </si>
  <si>
    <t>Descripcion</t>
  </si>
  <si>
    <t>Link</t>
  </si>
  <si>
    <t>Precio</t>
  </si>
  <si>
    <t>Total</t>
  </si>
  <si>
    <t>Monto ejecutado</t>
  </si>
  <si>
    <t>Status</t>
  </si>
  <si>
    <t>Almacen USA</t>
  </si>
  <si>
    <t>En planta</t>
  </si>
  <si>
    <t>Tracking</t>
  </si>
  <si>
    <t>Pendiente</t>
  </si>
  <si>
    <t>Compras Internacionales</t>
  </si>
  <si>
    <t xml:space="preserve">Delk Mock Up </t>
  </si>
  <si>
    <t xml:space="preserve">Proyecto </t>
  </si>
  <si>
    <t xml:space="preserve">Proveedor </t>
  </si>
  <si>
    <t>SKU: 2114</t>
  </si>
  <si>
    <t xml:space="preserve">SKU: 96414
</t>
  </si>
  <si>
    <t>SKU: DSM125</t>
  </si>
  <si>
    <t>SKU: 2809</t>
  </si>
  <si>
    <t xml:space="preserve">SKU: 2804
</t>
  </si>
  <si>
    <t>SKU: 28021-28024</t>
  </si>
  <si>
    <t>SKU: Helios-HLO</t>
  </si>
  <si>
    <t>LowPriceDoorKnobs</t>
  </si>
  <si>
    <t>Emtek 2113 Modern Rectangular
Funcion: Passage
Pocket Door Mortise Lock
Finish: Flat black (US19)
Door thickness: 1-3/4"</t>
  </si>
  <si>
    <t>Emtek 4" x 4" Solid Brass Square Corner Heavy Duty Ball Bearing Hinges (Pair)
Finish: Flat black (US19)
Solid Extruded Brass
Ball bearing 0.122" - 0.134"  thick.
Screw dimensions #12  1 3/4"
All hinges supplied with screws and stainless steel pins.
Sold in pairs</t>
  </si>
  <si>
    <t>Deltana Magnetic Dome Stop &amp; Catch
Finish: Paint Black US19</t>
  </si>
  <si>
    <t>Emtek Modern Brass Double Robe Hook
Flat black (US19)
Brass small disc</t>
  </si>
  <si>
    <t>Emtek Modern Brass Paper Holder
Color: Flat black (US19)
Brass small disc</t>
  </si>
  <si>
    <t>Emtek Modern Brass Towel Bar
18 inches, Flat black (US19)
Brass small disc</t>
  </si>
  <si>
    <t>Emtek Modern Brass Towel Bar
30 inches, Flat black (US19)
Brass small disc</t>
  </si>
  <si>
    <t>Emtek Helios Door Lever Set
Finish: Flat black (US19)
Latch/Backset: 2 3/4"
Emtek CF Mechanism: yes please
Handing: right hand
Function: Privacy
Latch face plate: square corner
Door thikness: 1 3/4"
Rossette style: square</t>
  </si>
  <si>
    <t xml:space="preserve">Descuento </t>
  </si>
  <si>
    <t xml:space="preserve">Precio con descuento </t>
  </si>
  <si>
    <t xml:space="preserve">Flete e impuestos </t>
  </si>
  <si>
    <t xml:space="preserve">Comprado </t>
  </si>
  <si>
    <t xml:space="preserve">Tiempo de fabricacion </t>
  </si>
  <si>
    <t xml:space="preserve">7 - 10 dias </t>
  </si>
  <si>
    <t>Fecha de compra</t>
  </si>
  <si>
    <t>Gordon Electric Supply</t>
  </si>
  <si>
    <t>RDZBK10</t>
  </si>
  <si>
    <t>Wiremold Rdzbk10 Radiant Fpc 2ol 2usb Black 10ft Crd</t>
  </si>
  <si>
    <t>https://www.gordonelectricsupply.com/index~path~product~part~6209258~ds~dept~process~search~qdx~0~text~RDZBK</t>
  </si>
  <si>
    <t>MegaWindowsAndDoors</t>
  </si>
  <si>
    <t>SIW- 600 KM RESIDENTIAL SGD, 2 1/4'' SILL HEIGHT, OXXX 159 7/8 x 87 25/32
BRONZE 5-TRACK FRAME (8 3/4'' DEPTH) w/1 SCREEN, CLEAR GLASS 9/16 HS LMI
STAINLESS PACKAGE, BLACK HANDLE</t>
  </si>
  <si>
    <t>SIW- 600 KM RESIDENTIAL SGD, 2 1/4'' SILL HEIGHT, XXO 121 21/32 x 87 25/32
BRONZE 4-TRACK FRAME (7 1/16'' DEPTH) w/1 SCREEN, CLEAR GLASS 9/16'' HS
LMI, STAINLESS PACKAGE, BLACK HANDLE</t>
  </si>
  <si>
    <t>SIW- 600 KM RESIDENTIAL SGD, 2 1/4'' SILL HEIGHT, OX 106 11/16 x 87 25/32
BRONZE 4-TRACK FRAME (7 1/16'' DEPTH) w/SCREEN, CLEAR GLASS 9/16'' HS LMI,
STAINLESS PACKAGE, BLACK HANDLE</t>
  </si>
  <si>
    <t>SIW- 600 KM RESIDENTIAL SGD, 2 1/4'' SILL HEIGHT, OX 72 27/32 x 87 25/32
BRONZE 4-TRACK FRAME (7 1/16'' DEPTH) w/SCREEN, CLEAR GLASS 9/16'' HS LMI,
STAINLESS PACKAGE, BLACK HANDLE</t>
  </si>
  <si>
    <t>SIW- 600 KM RESIDENTIAL SGD, 2 1/4'' SILL HEIGHT, OX 116 15/16 x 87 25/32
BRONZE 4-TRACK FRAME (7 1/16'' DEPTH) w/SCREEN, CLEAR GLASS 9/16'' HS LMI,
STAINLESS PACKAGE, BLACK HANDLE</t>
  </si>
  <si>
    <t>SIW- PW RESIDENTIAL STORM SAFE 31 1/2 x 64 5/32 BRONZE FRAME CLEAR
GLASS 7/16 IMPACT w/SQUARE GLAZING BEAD</t>
  </si>
  <si>
    <t>SIW- PW RESIDENTIAL STORM SAFE 31 1/2 x 56 5/16 BRONZE FRAME CLEAR
GLASS 7/16 IMPACT w/SQUARE GLAZING BEAD</t>
  </si>
  <si>
    <t>SIW- PW RESIDENTIAL STORM SAFE 31 1/2 x 87 25/32 BRONZE FRAME CLEAR
GLASS 7/16 IMPACT w/SQUARE GLAZING BEAD</t>
  </si>
  <si>
    <t>SIW- PW RESIDENTIAL STORM SAFE 35 7/16 x 87 25/32 2 INCH FLAT COLONIAL
(1x2) BRONZE FRAME CLEAR GLASS 7/16 IMPACT w/SQUARE GLAZING BEAD</t>
  </si>
  <si>
    <t>SIW- HR RESIDENTIAL STORM SAFE OX (CUSTOM 72 13/16 x 52 3/8) 1/1 BRONZE
FRAME CLEAR GLASS 7/16 IMPACT HS w/SQUARE GLAZING BEAD w/SCREEN
HORIZONTAL SIW- 1 x 3 x 1/8 MULL BRONZE 72 27/32 (w/1X3 CLIPS)
SIW- PW RESIDENTIAL STORM SAFE 72 27/32 x 35 7/16 BRONZE FRAME CLEAR
GLASS 7/16 IMPACT HS w/SQUARE GLAZING BEAD</t>
  </si>
  <si>
    <t>SIW- HR RESIDENTIAL STORM SAFE OX (CUSTOM 79 3/4 x 52 3/8) 1/1 BRONZE
FRAME CLEAR GLASS 7/16 IMPACT HS w/SQUARE GLAZING BEAD w/SCREEN
SIW- HR RESIDENTIAL STORM SAFE XO (CUSTOM 79 3/4 x 52 3/8) 1/1 BRONZE
FRAME CLEAR GLASS 7/16 IMPACT HS w/SQUARE GLAZING BEAD w/SCREEN
SIW- CASEMENT MID RISE STORM SAFE FIXED 79 3/4 x 35 7/16 2 INCH FLAT
COLONIAL (2x1) BRONZE FRAME CLEAR GLASS 7/16 IMPACT HS w/SGP
INNERLAYER w/SQUARE GLAZING BEAD
SIW- CASEMENT MID RISE STORM SAFE FIXED 79 3/4 x 35 7/16 2 INCH FLAT
COLONIAL (2x1) BRONZE FRAME CLEAR GLASS 7/16 IMPACT HS w/SGP
INNERLAYER w/SQUARE GLAZING BEAD
VERTICAL SIW- 1 x 3 x 1/8 MULL BRONZE 87 25/32 (w/1X3 CLIPS)
HORIZONTAL SIW- 1 x 3 x 1/8 MULL BRONZE 79 3/4 (w/1X3 CLIPS)
HORIZONTAL SIW- 1 x 3 x 1/8 MULL BRONZE 79 3/4 (w/1X3 CLIPS)</t>
  </si>
  <si>
    <t>SIW- PROJECT OUT RESIDENTIAL STORM SAFE 31 1/2 x 18 BRONZE FRAME
CLEAR GLASS 5/16 IMPACT HS w/SQUARE GLAZING BEAD w/SCREEN (MULTI
POINT LOCK SYS) (E-GARD HARDWARE)</t>
  </si>
  <si>
    <t>SIW- TRIANGLE (CNTR) HI RISE STORM SAFE 58 1/4 x 29 17/32 TRI1L BRONZE
FRAME CLEAR GLASS 7/16 IMPACT HS w/SGP INNERLAYER w/SQUARE GLAZING
BEAD</t>
  </si>
  <si>
    <t xml:space="preserve">Comit Assa Abloy </t>
  </si>
  <si>
    <t>Cerradura de Signature RFID, Manija Straight, Acabado SatinChrome</t>
  </si>
  <si>
    <t>Ahorrador de energía RFID, Inteligente</t>
  </si>
  <si>
    <t>Minibar PB60 puerta de aluminio</t>
  </si>
  <si>
    <t xml:space="preserve">Calazzo </t>
  </si>
  <si>
    <t>PLS1210</t>
  </si>
  <si>
    <t>Pila Outdoor Shower (Wall Mount / Dual Supply) - Teak Handles</t>
  </si>
  <si>
    <t>Consumibles</t>
  </si>
  <si>
    <t>Desunia</t>
  </si>
  <si>
    <t>FGN-11299-BR</t>
  </si>
  <si>
    <t xml:space="preserve">3/4" Dia. Nylon Glides - Brown (1000) </t>
  </si>
  <si>
    <t>https://desunia.com/components/chair-glides/3-4-dia.-nylon-glides-brown-en/</t>
  </si>
  <si>
    <t>Sub Total</t>
  </si>
  <si>
    <t>Bapisa</t>
  </si>
  <si>
    <t>Lija de banda 53" x 83" Grano 80</t>
  </si>
  <si>
    <t>Lija de banda 53" x 83" Grano 100</t>
  </si>
  <si>
    <t>Lija de banda 53" x 83" Grano 120</t>
  </si>
  <si>
    <t>Lija de banda 53" x 83" Grano 60</t>
  </si>
  <si>
    <t>Lija de banda 37" x 75" Grano 80</t>
  </si>
  <si>
    <t>Lija de banda 37" x 75" Grano 100</t>
  </si>
  <si>
    <t>Lija de banda 37" x 75" Grano 120</t>
  </si>
  <si>
    <t>Lija de banda 37" x 75" Grano 150</t>
  </si>
  <si>
    <t>https://www.ups.com/track?loc=en_US&amp;tracknum=1Z199TT00392477425&amp;requester=WT/trackdetails</t>
  </si>
  <si>
    <t>Global Innovation</t>
  </si>
  <si>
    <t>2 semanas</t>
  </si>
  <si>
    <t>206 M2 of Viva 2.0 Palm Synthetic Thatch / Fire Rated Panel Fanned - Color:
Weathered Palm (includes 10% waste factor)</t>
  </si>
  <si>
    <t>80 Linear Meters of Viva 2.0 Palm Synthetic Thatch / Fire Rated Hip/Ridge - Color:
Weathered Palm</t>
  </si>
  <si>
    <t>80 Linear Meters of Viva 2.0 Palm Synthetic Thatch / Fire Rated Panel Fanned -
Color: Weathered Palm (allows for a three course thickened eave detail)</t>
  </si>
  <si>
    <t>1-1/4x 11 Gauge Ring-Shank Stainless Steel Nails</t>
  </si>
  <si>
    <t>https://www.fedex.com/apps/fedextrack/?action=track&amp;trackingnumber=775543874453&amp;cntry_code=ni&amp;locale=es_NI</t>
  </si>
  <si>
    <t>Carroll Adams</t>
  </si>
  <si>
    <t>Veneer Supplies</t>
  </si>
  <si>
    <t>ucat25</t>
  </si>
  <si>
    <t>Ultra-CAT™ PPR Veneer Glue</t>
  </si>
  <si>
    <t>https://www.fedex.com/apps/fedextrack/?action=track&amp;trackingnumber=103590283874&amp;cntry_code=us&amp;locale=en_US</t>
  </si>
  <si>
    <t>1" x 0.062 x 24' .125 RADIUS
6060 T6 SQ TUBE M/F W/RADIUS</t>
  </si>
  <si>
    <t>CUT 19-63-131 TO 40" PIECES</t>
  </si>
  <si>
    <t>1 x 0.062 x 20' 
6060 T6 M/F ROUND TUBE</t>
  </si>
  <si>
    <t>CUT EACH PIECE OF 17-63-105 INTO 3 EQUAL PARTS  8 FEET PIECES</t>
  </si>
  <si>
    <t>1 x 1/8 x 25'
6063 T52 M/F ROUND TUBE</t>
  </si>
  <si>
    <t>CUT 17-63-120 INTO 3 EQUAL PARTS</t>
  </si>
  <si>
    <t xml:space="preserve">5/8 x 20'
6063 T52 M/F ROUND ROD </t>
  </si>
  <si>
    <t>CUT ITEMS NUMBERS 14-63-220 INTO 3 EQUAL 6.667 FEET EACH</t>
  </si>
  <si>
    <t>1 1/2 x 0.090 x 24'
6063 T52 M/F SQ. TUBE</t>
  </si>
  <si>
    <t>CUT 19-63-165 INTO 3 EQUAL PARTS 8 FEET PIECES</t>
  </si>
  <si>
    <t>UM</t>
  </si>
  <si>
    <t>FT</t>
  </si>
  <si>
    <t>UND</t>
  </si>
  <si>
    <t>Eastern Metal</t>
  </si>
  <si>
    <t>EZDRI 30</t>
  </si>
  <si>
    <t>ESPONJA 50 x 110 x 18" Height</t>
  </si>
  <si>
    <t>Allied  Aerofoam</t>
  </si>
  <si>
    <t>Glen Raven</t>
  </si>
  <si>
    <t>Rivetsonline</t>
  </si>
  <si>
    <t>Ribbed L Series Rivet Nuts - RN</t>
  </si>
  <si>
    <t>TM 00407-0001</t>
  </si>
  <si>
    <t>7MM BRAID BIRDSEYE CADET GREY / HEATHER BEIGE</t>
  </si>
  <si>
    <t>YD</t>
  </si>
  <si>
    <t>https://www.rivetsonline.com/ribbed-l-series-rivet-nuts-rn2520165alr/rn2520165alr</t>
  </si>
  <si>
    <t xml:space="preserve">Lighting Reps LLC </t>
  </si>
  <si>
    <t xml:space="preserve">ASTRO LIGHT 7724 </t>
  </si>
  <si>
    <t>1Z4514960357071328</t>
  </si>
  <si>
    <t xml:space="preserve">JUNIO </t>
  </si>
  <si>
    <t>DESCRIPCION</t>
  </si>
  <si>
    <t>U/M</t>
  </si>
  <si>
    <t>CANTIDAD</t>
  </si>
  <si>
    <t>PRECIO UNITARIO</t>
  </si>
  <si>
    <t>SUB TOTAL</t>
  </si>
  <si>
    <t>FLETE ALMACEN</t>
  </si>
  <si>
    <t>$$ PRODUCTO</t>
  </si>
  <si>
    <t xml:space="preserve">Disco de sierra DW6805 4-Inch 6 Tooth </t>
  </si>
  <si>
    <t>EA</t>
  </si>
  <si>
    <t>Disco de sierra Freud 16" x 28T</t>
  </si>
  <si>
    <t xml:space="preserve">Disco de sierra Freud 12" x 48T </t>
  </si>
  <si>
    <t>Finger joint cutter</t>
  </si>
  <si>
    <t>Manguera flexible 5" (5FT)</t>
  </si>
  <si>
    <t>Manguera flexible 5" (10FT)</t>
  </si>
  <si>
    <t>Manguera flexible 5" (25FT)</t>
  </si>
  <si>
    <t>Manguera flexible 8" (5FT)</t>
  </si>
  <si>
    <t>Manguera flexible 8" (10FT)</t>
  </si>
  <si>
    <t>Manguera flexible 8" (25FT)</t>
  </si>
  <si>
    <t>TOTAL</t>
  </si>
  <si>
    <t xml:space="preserve">MAYO </t>
  </si>
  <si>
    <t>Cuchilla para bolear 1/4" x 2 1/8"</t>
  </si>
  <si>
    <t>Broca de madera 1/2" x 2"</t>
  </si>
  <si>
    <t>Tuerca ciega acero inox 316, 1/4" - 20</t>
  </si>
  <si>
    <t>ESPONJA 50 x 110 x 18"</t>
  </si>
  <si>
    <t>BROCA 1/2" x 2" RH</t>
  </si>
  <si>
    <t>PCS</t>
  </si>
  <si>
    <t>BROCA 1/2" DIA, 1/4" CENTER DRILL, 1/2" SHANK</t>
  </si>
  <si>
    <t>ANGULO 1 1/4 x 1 1/4 x 3/16 x 20'</t>
  </si>
  <si>
    <t>TUBO RECTANGULAR 1 x 4 x 1/8 x 24'</t>
  </si>
  <si>
    <t>BARRA REDONDA 5/8 x 12'</t>
  </si>
  <si>
    <t xml:space="preserve">TELA 54" SAILCLOTH SALT </t>
  </si>
  <si>
    <t>TELA 54" SAILING SEAGULL</t>
  </si>
  <si>
    <t>1" STRETCH STRAP CHARCOAL</t>
  </si>
  <si>
    <t>INSERTO TNUT, 4-PRONGED</t>
  </si>
  <si>
    <t>PERNO CONECTOR 1/4-20, TYPE JCB-B</t>
  </si>
  <si>
    <t>TUERCA CONECTOR HEXAGONAL 1/4-20</t>
  </si>
  <si>
    <t>TUERCA 5/16 - 18 COLOR NEGRO</t>
  </si>
  <si>
    <t xml:space="preserve">PERNO 5/16 - 18 COLOR NEGRO </t>
  </si>
  <si>
    <t xml:space="preserve">ARANDELA 5/16 COLOR NEGRO </t>
  </si>
  <si>
    <t>Pistola Tig Torch, 250A, Water-Cooled</t>
  </si>
  <si>
    <t>CUCHILLA CMT 790.200.00 20mm x 12mm x 1.5mm</t>
  </si>
  <si>
    <t>SET</t>
  </si>
  <si>
    <t>Tela 54" CAST SLATE</t>
  </si>
  <si>
    <t>BARRA RECTANGULAR DE BRONCE 0.375" X 1" X 24"</t>
  </si>
  <si>
    <t>BARRA RECTANGULAR DE BRONCE 0.375" X 1" X 36"</t>
  </si>
  <si>
    <t>BARRA RECTANGULAR DE BRONCE 0.375" X 2" X 36"</t>
  </si>
  <si>
    <t>BARRA RECTANGULAR DE BRONCE 0.375" X 3" X 24"</t>
  </si>
  <si>
    <t>ABRIL</t>
  </si>
  <si>
    <t>FLETE A MARLINS</t>
  </si>
  <si>
    <t xml:space="preserve">COSTO TOTAL </t>
  </si>
  <si>
    <t xml:space="preserve">SOPORTE DE RIEL PARA CAMA </t>
  </si>
  <si>
    <t>SACATAPON CMT 529.127.31</t>
  </si>
  <si>
    <t xml:space="preserve">SACATAPON CMT 529.095.31 </t>
  </si>
  <si>
    <t>CUCHILLA CMT 790.140.00 14mm x 14mm x 2mm</t>
  </si>
  <si>
    <t>CUCHILLA CMT 790.500.00 50mm x 12mm x 1.5mm</t>
  </si>
  <si>
    <t>Inserto 
T-Nut, steel, zinc plated, 1/4-20 x 10mm length</t>
  </si>
  <si>
    <t>Traba magnetica
Magnetic Catch, with strike, plastic, black, 4-5KG</t>
  </si>
  <si>
    <t>Tapon para bisagra
Salice S2XX83A3 Covercap, for hinge arm, plastic, black</t>
  </si>
  <si>
    <t>Bisagra
Salice C1P6DE9 Silentia+ Hinge, +/- switch, steel, nickel-plated, 105 degree, 1/2" overlay, screw-on
Previous Article Nr. 329.28.401</t>
  </si>
  <si>
    <t>Bisagra
Salice C1P6PD9 Silentia hinge, steel, nickel-plated, 105 degree, inset, screw-on, Mod 0</t>
  </si>
  <si>
    <t>Bisagra
Salice C2RAP99 Hinge, steel, nickel-plated, 94degree, inset mounting, free swinging, with dowel</t>
  </si>
  <si>
    <t>Tapa bisagra
Salice S2XX85H9 Covercap, for hinge cup flange</t>
  </si>
  <si>
    <t>Bisagra
Salice BAR3R09 Clip Mounting Plate, steel, nickel-plated, for woodscrews, 0mm</t>
  </si>
  <si>
    <t>Bisagra oculta
Soss Hinge #216Us26Db Satin chrome 25 x 118mm</t>
  </si>
  <si>
    <t>Clip para rieles
6-Way Adjustable Clips for Salice Concealed Undermount Slide, plastic, black</t>
  </si>
  <si>
    <t>PR</t>
  </si>
  <si>
    <t>Rieles
Salice A7555 Futura 16 Slide, Full Extension</t>
  </si>
  <si>
    <t>Nivelador 
Base Leveler, steel, zinc-plated, 1/4-20 x 22mm</t>
  </si>
  <si>
    <t>Tubo para armario
Round Wardrobe Tube, Synergy Collection, 8'</t>
  </si>
  <si>
    <t>Soporte para tubo de armario 
Wardrobe Tube End Support</t>
  </si>
  <si>
    <t>Tomacorriente
Hide-A-Dock Power/Data Station, 1 AC Outlet, 2 USB Ports</t>
  </si>
  <si>
    <t>Guia de piso 
Floor Guide, Slido Classic 40-P-120-P</t>
  </si>
  <si>
    <t>Herraje para puertas corredizas
Sliding Door Hardware, Slido Classic 40-P, set</t>
  </si>
  <si>
    <t>Riel para puerta 
Single Running Track, Pre-drilled, W x H: 31 x 33 mm</t>
  </si>
  <si>
    <t>Herrajes para puertas corredizas
Sliding Door Hardware, Häfele Slido Classic Synchro, Additional set for 40-P-120-P</t>
  </si>
  <si>
    <t>Broca 1/2x2 Shank, 3/8x3/16 ID, 2-1/2 TW, 4-1/2 OAL, RH</t>
  </si>
  <si>
    <t>Broca 1/2x2 Shank, 3/8x3/16 ID, 2-1/2 TW, 4-1/2 OAL, LH</t>
  </si>
  <si>
    <t>Punta de broca 1/4D, 2-1/4TW, 6OAL, 60° V-Point</t>
  </si>
  <si>
    <t>Punta de broca 3/16"D, 2-1/4TW,6"OAL, 60° V-Point</t>
  </si>
  <si>
    <t>Malla para bolsa de vacio 41" x 240" - $39.00</t>
  </si>
  <si>
    <t>Motor para bolsa de vacio Project: V4™</t>
  </si>
  <si>
    <t xml:space="preserve">Bolsa de vacio </t>
  </si>
  <si>
    <t>INSERTO 1/4-20X15MM SLT DRIVE ZN</t>
  </si>
  <si>
    <t>Correa 3V x 360</t>
  </si>
  <si>
    <t xml:space="preserve">Tela Confetti Green </t>
  </si>
  <si>
    <t xml:space="preserve">Tela Oliver Green </t>
  </si>
  <si>
    <t>Mauna Lani</t>
  </si>
  <si>
    <t>Amazon</t>
  </si>
  <si>
    <t>LCG-HCLK-STL-4</t>
  </si>
  <si>
    <t>Heavy Duty Leveler Legs w/Lock Nuts - Leveling Feet for Furniture, Cabinets, Workbench</t>
  </si>
  <si>
    <t>Comprado</t>
  </si>
  <si>
    <t>Glen Raven Francia</t>
  </si>
  <si>
    <t>6 semanas
Entrega 09/08</t>
  </si>
  <si>
    <t>Trivantage</t>
  </si>
  <si>
    <t>Sunbrella Elements Upholstery #5487-0000 54" Canvas Fern (Standard Pack 60Yards)</t>
  </si>
  <si>
    <t>Sunbrella Makers Upholstery #48092-0000 54" Cast Sage (Standard Pack 60yds)</t>
  </si>
  <si>
    <t>Sunbrella Makers Upholstery #5653-0000 54" Tradition Aspen (Standard Pack 60Yards)</t>
  </si>
  <si>
    <t>Sunbrella Elements Upholstery #8015-0000 54" Dupione Laurel (Standard Pack 60Yards)</t>
  </si>
  <si>
    <t>Sunbrella Elements Upholstery #40429-0000 54" Cast Mist (Standard Pack 60Yards)</t>
  </si>
  <si>
    <t>Sunbrella Elements Upholstery #40430-0000 54" Cast Oasis (Standard Pack 60Yards)</t>
  </si>
  <si>
    <t>Sunbrella Elements Upholstery #40431-0000 54" Cast Petal (Standard Pack 60Yards)</t>
  </si>
  <si>
    <t>Sunbrella Elements Upholstery #40435-0000 54" Cast Tinsel (Standard Pack 60Yards)</t>
  </si>
  <si>
    <t>Sunbrella Elements Upholstery #58033-0000 54" Shore Classic (Standard Pack 60Yards)</t>
  </si>
  <si>
    <t>Sunbrella Pure #48109-0000 54" Cast Moss (Standard Pack 60Yards)</t>
  </si>
  <si>
    <t>Sunbrella Pure #14017-0001 54" Refine Cactus (Standard Pack 60Yards)</t>
  </si>
  <si>
    <t>Sunbrella Sling #50045-0018 54" Logan Graphite (Standard Pack 45Yards)</t>
  </si>
  <si>
    <t>Sunbrella Makers Upholstery #48094-0000 54" Cast Breeze (Standard Pack 60Yards)</t>
  </si>
  <si>
    <t xml:space="preserve">TigerDrylac </t>
  </si>
  <si>
    <t>39/60020</t>
  </si>
  <si>
    <t>Pintura en polvo Bronze Matte</t>
  </si>
  <si>
    <t>LB</t>
  </si>
  <si>
    <t xml:space="preserve">William </t>
  </si>
  <si>
    <t>Multibond EZ 1</t>
  </si>
  <si>
    <t>Totem</t>
  </si>
  <si>
    <t>1Z41X1170364255041</t>
  </si>
  <si>
    <t>https://www.rlcarriers.com/freight/shipping/shipment-tracing?pro=27577900-8&amp;docType=PRO&amp;source=web</t>
  </si>
  <si>
    <t>Despacho Almacen</t>
  </si>
  <si>
    <t xml:space="preserve">ETA Managua </t>
  </si>
  <si>
    <t>Montaje para luminaria Rubix 5" Ceiling Mount 3000K</t>
  </si>
  <si>
    <t>Luz de pared Scope wall light 3000k</t>
  </si>
  <si>
    <t>Copa colgante para luminaria Indoor/Outdoor Pendant 17" 3000K</t>
  </si>
  <si>
    <t>Luz LED de techo Dice 6" Ceiling Mount</t>
  </si>
  <si>
    <t>Lampara LED de pared para exteriores Zealous Outdoor Wall Sconce 3000K</t>
  </si>
  <si>
    <t>Luminaria para techo Silo X10 10W Monopoint Luminaire</t>
  </si>
  <si>
    <t>Luminaria de pared Vibe Picture Light 15" 2700K</t>
  </si>
  <si>
    <t>Luz LED Endurance™ Single Spot Wallpack Luminaire</t>
  </si>
  <si>
    <t>Luz LED Endurance™Double Spot Wallpack Luminaire</t>
  </si>
  <si>
    <t>Luminaria LED de pared Stylus</t>
  </si>
  <si>
    <t xml:space="preserve">Abanico de techo Simple - 44" Ceiling Fan </t>
  </si>
  <si>
    <t>Control para ventilador DC</t>
  </si>
  <si>
    <t>Abanico de techo Downroad 72" Colour ORB</t>
  </si>
  <si>
    <t xml:space="preserve">Adaptador para abanico de techo 45" Slope Ceiling Adapter Kit </t>
  </si>
  <si>
    <t xml:space="preserve"> WS-W2504-BZ </t>
  </si>
  <si>
    <t xml:space="preserve"> FM-W2505-BK </t>
  </si>
  <si>
    <t>BL-29903-BK</t>
  </si>
  <si>
    <t xml:space="preserve"> PD-W55817-BK/GR </t>
  </si>
  <si>
    <t xml:space="preserve"> FM-4006-27-BZ </t>
  </si>
  <si>
    <t xml:space="preserve"> WS-W53614-BZ </t>
  </si>
  <si>
    <t xml:space="preserve"> MO-2010-930-BK </t>
  </si>
  <si>
    <t xml:space="preserve"> PL-LED15-27-BK </t>
  </si>
  <si>
    <t xml:space="preserve"> WP-LED415-30-ABK </t>
  </si>
  <si>
    <t xml:space="preserve"> WP-LED430-30-ABK </t>
  </si>
  <si>
    <t xml:space="preserve"> BL-24959 </t>
  </si>
  <si>
    <t xml:space="preserve">F786-ORB </t>
  </si>
  <si>
    <t xml:space="preserve">WC400 </t>
  </si>
  <si>
    <t>DR572-ORB</t>
  </si>
  <si>
    <t xml:space="preserve">A245-ORB </t>
  </si>
  <si>
    <t>Rubix Single &amp; Double Wall Mount 3000K</t>
  </si>
  <si>
    <t>1Z6WX7790312725532</t>
  </si>
  <si>
    <t xml:space="preserve">1ZY730R00314594962
</t>
  </si>
  <si>
    <t>1Z4278X30372277937</t>
  </si>
  <si>
    <t>218 076 0934</t>
  </si>
  <si>
    <t>3/16" Stainless Steel Swageless Stud, Metric Threads and Nuts</t>
  </si>
  <si>
    <t>1/4" Stainless Steel Stud Receiver</t>
  </si>
  <si>
    <t>3/16" Stainless Steel Swageless Lag Stud</t>
  </si>
  <si>
    <t>3/16" X 200', 1x19, Type 316 Stainless Steel Cable Reel</t>
  </si>
  <si>
    <t xml:space="preserve">E Rigging </t>
  </si>
  <si>
    <t>Tecnolite / WacLighting</t>
  </si>
  <si>
    <t xml:space="preserve">Tecnolite / ModernForms </t>
  </si>
  <si>
    <t>Tecnolite / MinkaAire</t>
  </si>
  <si>
    <t>1ZY730R00314636970</t>
  </si>
  <si>
    <t>ETA Cortes</t>
  </si>
  <si>
    <t>Coyote Clip By Sure Drive USA (Pack 90)</t>
  </si>
  <si>
    <t>Tiger Claw TC-120 Hidden Fasteners For Grooved Hardwood Boards By FastenMaster (Pack 90)</t>
  </si>
  <si>
    <t>Stowaway Hidden Fastener By Deckorators (Pack 90)</t>
  </si>
  <si>
    <t xml:space="preserve"> EB-TY Hidden Deck Fastener By Simpson Strong-Tie (Pack 175)</t>
  </si>
  <si>
    <t>DecksDirect</t>
  </si>
  <si>
    <t xml:space="preserve">1Z6A916Y0247106717
</t>
  </si>
  <si>
    <t>https://www.amazon.com/progress-tracker/package/ref=ppx_yo_dt_b_track_package?_encoding=UTF8&amp;itemId=klkkksmmsknrwn&amp;orderId=111-1838395-8952224&amp;packageIndex=0&amp;shipmentId=DfH6t33G1&amp;vt=YOUR_ORDERS</t>
  </si>
  <si>
    <t>Uxcell a11071300ux0083 5 Ohm 100W Wirewound Resistor Fixed Ceramic Tube</t>
  </si>
  <si>
    <t>uxcell 50W Watt 2 Ohm High Power Wirewound Resistor - Ceramic Tubular Fixed Wire Wound Resistor</t>
  </si>
  <si>
    <t>7008B Angular Contact Bearing 40x68x15 Ball Bearings VXB Brand</t>
  </si>
  <si>
    <t>https://www.amazon.com/gp/product/B0087YG7U8/ref=ox_sc_act_title_2?smid=A1THAZDOWP300U&amp;psc=1</t>
  </si>
  <si>
    <t>https://www.amazon.com/gp/product/B07VKMN82N/ref=ox_sc_act_title_3?smid=A1THAZDOWP300U&amp;psc=1</t>
  </si>
  <si>
    <t>https://www.amazon.com/gp/product/B002UEC6HO/ref=ox_sc_act_title_1?smid=AFLT987H7WA7G&amp;psc=1</t>
  </si>
  <si>
    <t>Daj Pelle Arzignano</t>
  </si>
  <si>
    <t>F06</t>
  </si>
  <si>
    <t>F10</t>
  </si>
  <si>
    <t>F11</t>
  </si>
  <si>
    <t>F-06</t>
  </si>
  <si>
    <t>Tapizado Lounge Chair Florence Chocolate</t>
  </si>
  <si>
    <t>Tapizado King Bed Lugano Dark Green</t>
  </si>
  <si>
    <t>Tapizado Pillow Alba Salvia</t>
  </si>
  <si>
    <t>Tapizado Lounge Chair Sassari Chesnut</t>
  </si>
  <si>
    <t>Built</t>
  </si>
  <si>
    <t xml:space="preserve">Jay Cee Sales &amp; Rivet, Inc.   </t>
  </si>
  <si>
    <t>RN2520165SLR</t>
  </si>
  <si>
    <t xml:space="preserve">Rivet Nuts // Remaches de aluminio </t>
  </si>
  <si>
    <t>Mallol</t>
  </si>
  <si>
    <t>https://www.rivetsonline.com/ribbed-l-series-rivet-nuts-rn2520165slr/rn2520165slr</t>
  </si>
  <si>
    <t>SwivelPlate-7in.</t>
  </si>
  <si>
    <t>Fasmov 7" Heavy Duty Bar Stool Swivel Replacement Seat Swivel Base Bar Stool Swivel Plate,Black</t>
  </si>
  <si>
    <t>https://www.amazon.com/gp/product/B01FTZESK8/ref=ox_sc_act_title_1?smid=A2IU5AHCG4DBD4&amp;psc=1</t>
  </si>
  <si>
    <t>Frank's Cane</t>
  </si>
  <si>
    <t>W901</t>
  </si>
  <si>
    <t xml:space="preserve">1/2inch Open Mesh Bleached - 24inch Width; 50 Feet; 0 Inches </t>
  </si>
  <si>
    <t>Spline Reed #10 - 50ft. Roll</t>
  </si>
  <si>
    <t>RS10</t>
  </si>
  <si>
    <t>RL</t>
  </si>
  <si>
    <t>http://www.franksupply.com/caning/press-in-caning.html#spline</t>
  </si>
  <si>
    <t>http://www.franksupply.com/caning/press-in-caning.html</t>
  </si>
  <si>
    <t>OT</t>
  </si>
  <si>
    <t>1908235, 1908236, 1908237, 1908238</t>
  </si>
  <si>
    <t>https://tools.usps.com/go/TrackConfirmAction?tRef=fullpage&amp;tLc=2&amp;text28777=&amp;tLabels=420331729405511699000468314797%2C</t>
  </si>
  <si>
    <t>UPS 1Z4514960343542667</t>
  </si>
  <si>
    <t>https://tools.usps.com/go/TrackConfirmAction?qtc_tLabels1=9361289677090381202144</t>
  </si>
  <si>
    <t xml:space="preserve">Eastern Metal </t>
  </si>
  <si>
    <t>1 x 1/8 x 24'
6063 T52 M/F ROUND TUBE</t>
  </si>
  <si>
    <t>1/2 x 1 x 1/8 x 20'
6063 T5 M/F ARCH ANGLE</t>
  </si>
  <si>
    <t xml:space="preserve">CUT 
17-63-120: 18PCS @ 183" &amp; 18PCS @ 105"
17-63-100: 8PCS @ 144"
11-63-350: 5PCS @ 24"
17-63-141: 5PCS @ 57.625"
SHIP ALL DROPS 
 </t>
  </si>
  <si>
    <t>17-63-120</t>
  </si>
  <si>
    <t>11-63-350</t>
  </si>
  <si>
    <t>PC CUT</t>
  </si>
  <si>
    <t xml:space="preserve">FourSeasons </t>
  </si>
  <si>
    <t>Online Metals</t>
  </si>
  <si>
    <t xml:space="preserve">0.5" x 3.5" Brass Rectangle Bar 360-H02 Extruded </t>
  </si>
  <si>
    <t>https://www.onlinemetals.com/en/buy/brass/0-5-x-3-5-brass-rectangle-bar-360-h02-extruded/pid/20233</t>
  </si>
  <si>
    <t>Mayes 10219 Steel Rafter Square, 16 by 24-Inch</t>
  </si>
  <si>
    <t>PEC Solid Squares Set - Model: 7000-S-4 Blade Length: 2",3",4" &amp; 6" Beam Length: 1-1/2",2-1/2",3"&amp;4"</t>
  </si>
  <si>
    <t>7000-S4</t>
  </si>
  <si>
    <t>https://www.amazon.com/gp/product/B000I1CHX4/ref=ox_sc_act_title_1?smid=A1T1R9Q3ML5YGI&amp;psc=1</t>
  </si>
  <si>
    <t>https://www.amazon.com/gp/product/B0002FTY82/ref=ox_sc_act_title_2?smid=A3OFRILN9EI60O&amp;psc=1</t>
  </si>
  <si>
    <t>45CF DP SLS EP</t>
  </si>
  <si>
    <t xml:space="preserve">5RC DFL SLS EP </t>
  </si>
  <si>
    <t>5RC 5/8 CHAIN</t>
  </si>
  <si>
    <t>45CF 5/8 CHAIN</t>
  </si>
  <si>
    <t>0004619</t>
  </si>
  <si>
    <t>0031426</t>
  </si>
  <si>
    <t>0031381</t>
  </si>
  <si>
    <t>0000003</t>
  </si>
  <si>
    <t>MT</t>
  </si>
  <si>
    <t xml:space="preserve">YKK El Salvador </t>
  </si>
  <si>
    <t>https://www.ups.com/WebTracking?track.x=Track&amp;trackNums=1Z9E62A60344068829/trackdetails</t>
  </si>
  <si>
    <t>A&amp;E</t>
  </si>
  <si>
    <t xml:space="preserve">Sonia Caballero </t>
  </si>
  <si>
    <t xml:space="preserve">Hafele </t>
  </si>
  <si>
    <t xml:space="preserve">OTSMM1909287 </t>
  </si>
  <si>
    <t>264.76.755</t>
  </si>
  <si>
    <t>JCB-B Bolt, steel, nickel-plated, 55mm, 1/4-20</t>
  </si>
  <si>
    <t>JCN Nut Screw 13mm, steel, nickel-plated, 1/4-20</t>
  </si>
  <si>
    <t>267.10.606</t>
  </si>
  <si>
    <t>EZDRI 30   50 X 110 X 18" HEIGHT</t>
  </si>
  <si>
    <t xml:space="preserve">Allied Aerofoam </t>
  </si>
  <si>
    <t>ANEFIL NYLON BONDED T-70 16 OZ 34099 BEIGE</t>
  </si>
  <si>
    <t>ANEFIL NYLON BONDED T-70 16 OZ 34144 SLATE STEEL</t>
  </si>
  <si>
    <t>ANEFIL NYLON BONDED T-70 16 OZ 34129 STA WHITE</t>
  </si>
  <si>
    <t>ANEFIL NYLON BONDED T-70 16 OZ 35103 MASTIC BEIGE</t>
  </si>
  <si>
    <t>ANEFIL NYLON BONDED T-70 16 OZ 54372 SANDALWOOD</t>
  </si>
  <si>
    <t>SUNSTOP T-90 2100 YDS 66502 UV NATURAL</t>
  </si>
  <si>
    <t>SUNSTOP T-90 2100 YDS 66511 UV CADET GRY</t>
  </si>
  <si>
    <t>NB070WX115</t>
  </si>
  <si>
    <t>NB070WX310</t>
  </si>
  <si>
    <t>NB070WX34129</t>
  </si>
  <si>
    <t>NB070WX35103</t>
  </si>
  <si>
    <t>NB070WX371</t>
  </si>
  <si>
    <t>SS090L24604SS</t>
  </si>
  <si>
    <t>SS090L24630SS</t>
  </si>
  <si>
    <t xml:space="preserve">UND </t>
  </si>
  <si>
    <t xml:space="preserve">Amazon </t>
  </si>
  <si>
    <t>Mouser Electronics</t>
  </si>
  <si>
    <t>XU2M18MA230WR</t>
  </si>
  <si>
    <t>Photoelectric Sensors RECEIVER FOR XU2M18MA230W</t>
  </si>
  <si>
    <t xml:space="preserve">OC </t>
  </si>
  <si>
    <t xml:space="preserve">Trivantage </t>
  </si>
  <si>
    <t>Sunbrella Sling #6718-0001 54" Basis White (Standard Pack 35Yds)</t>
  </si>
  <si>
    <t>Sunbrella Elements Upholstery #32000-0018 54" Sailcloth Salt (Standard Pack 45yds)</t>
  </si>
  <si>
    <t xml:space="preserve">1 x 0.093 x 24' W/RADIUS
6063 T52 M/F SQUARE TUBE </t>
  </si>
  <si>
    <t xml:space="preserve">1/4 x 1 x 20'
6063 T52 M/F FLAT BAR </t>
  </si>
  <si>
    <t>1.125 x 0.812 x 20'
6063 T6 M/F SLING CHANNEL</t>
  </si>
  <si>
    <t xml:space="preserve">3/4 x 0.065 x 24'
6063 T52 M/F ROUND TUBE </t>
  </si>
  <si>
    <t>CUT AS FOLLOWS:
10-63-315 INTO 30" PIECES
52-63-4955 INTO 20" PIECES
17-63-100 INTO 24" PIECES 
19-63-345 INTO 80 PCS @ 36" &amp; 60 @ 48"</t>
  </si>
  <si>
    <t>19-63-345</t>
  </si>
  <si>
    <t>10-63-315</t>
  </si>
  <si>
    <t>52-63-4955</t>
  </si>
  <si>
    <t>17-63-100</t>
  </si>
  <si>
    <t xml:space="preserve">Patio Products </t>
  </si>
  <si>
    <t>AH-201</t>
  </si>
  <si>
    <t>AH-219</t>
  </si>
  <si>
    <t>THREAD 8oz WHITE</t>
  </si>
  <si>
    <t>THREAD 8oz GREY</t>
  </si>
  <si>
    <t>Mallol 2</t>
  </si>
  <si>
    <t>244.01.901</t>
  </si>
  <si>
    <t>262.28.188</t>
  </si>
  <si>
    <t>40 Connecting Bolt, S100, Standard, Minifix® System, for ⌀ 5 mm Drill Hole</t>
  </si>
  <si>
    <t>Double Roller Catch, Low Back. Galvanized</t>
  </si>
  <si>
    <t>833.72.867</t>
  </si>
  <si>
    <t>Aluminum Profile, for Recess Mounting.For Loox LED 2013 /2015 /2029 /2037 /3015 /3028, Cover: Frosted</t>
  </si>
  <si>
    <t>833.77.221</t>
  </si>
  <si>
    <t>Flexible Strip Light, Loox LED 3028, 24 V. Two rows</t>
  </si>
  <si>
    <t>833.77.949</t>
  </si>
  <si>
    <t>LED Driver, Loox, 24 V.Wattage: 90 W</t>
  </si>
  <si>
    <t>833.89.017</t>
  </si>
  <si>
    <t>Power Cord for Driver, Loox LED With 90° 2-prong US plug, 2m</t>
  </si>
  <si>
    <t>833.77.761</t>
  </si>
  <si>
    <t>833.72.854</t>
  </si>
  <si>
    <t>Clip Connector, for Loox LED 3028 White finish</t>
  </si>
  <si>
    <t>Interconnecting Lead with Clip, for Loox LED 3028. Length: 50 mm</t>
  </si>
  <si>
    <t>833.77.765</t>
  </si>
  <si>
    <t xml:space="preserve">End Cap, For Recessed Extrusion for Loox LED 2013 /2015 /2029 /2037 /3015/3028 </t>
  </si>
  <si>
    <t xml:space="preserve">Franks Cane </t>
  </si>
  <si>
    <t>EPOX-KK616</t>
  </si>
  <si>
    <t>Acabado Kleer Kote Epoxy Table Top</t>
  </si>
  <si>
    <t xml:space="preserve">KIT </t>
  </si>
  <si>
    <t>http://www.shopmaninc.com/kk121.html</t>
  </si>
  <si>
    <t>Us Composites</t>
  </si>
  <si>
    <t>Tiger Drylac USA</t>
  </si>
  <si>
    <t>39/91020</t>
  </si>
  <si>
    <t xml:space="preserve">Pintura en polvo Andized Silver </t>
  </si>
  <si>
    <t xml:space="preserve">Nolan Roof </t>
  </si>
  <si>
    <t xml:space="preserve">Jay Cee Sales &amp; Rivet </t>
  </si>
  <si>
    <t>RN2520165ALR</t>
  </si>
  <si>
    <t xml:space="preserve">Rivet Nut </t>
  </si>
  <si>
    <t>Universal Fastener</t>
  </si>
  <si>
    <t>80-100-025</t>
  </si>
  <si>
    <t xml:space="preserve">1/4 - 20 Finished hex nut - aluminum </t>
  </si>
  <si>
    <t>EZDRI 50 7 X 50 X 110</t>
  </si>
  <si>
    <t>EZDRI 30 5 X 50 X 110</t>
  </si>
  <si>
    <t>833.89.003</t>
  </si>
  <si>
    <t>LED POWR CORD F/DRVR 2PRNG US PLG BL 2M</t>
  </si>
  <si>
    <t>Baldwin 3.5 in. x 3.5 in. Satin Nickel Square Hinge</t>
  </si>
  <si>
    <t>Baldwin Reserve SCCRD150S Single Cylinder Contemporary Round Deadbolt with Smartkey Satin Nickel Finish</t>
  </si>
  <si>
    <t>1035150I</t>
  </si>
  <si>
    <t>SCCRD150S</t>
  </si>
  <si>
    <t>https://www.amazon.com/gp/product/B01HOXQPO0/ref=ox_sc_act_title_2?smid=AYX4QZIGCPIZG&amp;psc=1</t>
  </si>
  <si>
    <t>https://www.amazon.com/Baldwin-Satin-Nickel-Square-Hinge/dp/B00KYDQRGO/ref=sr_1_1?keywords=Baldwin+3.5+in.+x+3.5+in.+Satin+Nickel+Square+Hinge&amp;qid=1571332874&amp;s=industrial&amp;sr=1-1</t>
  </si>
  <si>
    <t>K1784-4</t>
  </si>
  <si>
    <t>Tig Torch, 250A, Water-Cooled</t>
  </si>
  <si>
    <t>19-63-150</t>
  </si>
  <si>
    <t>10-63-220</t>
  </si>
  <si>
    <t>11-63-260</t>
  </si>
  <si>
    <t>14-63-215</t>
  </si>
  <si>
    <t>20-63-226</t>
  </si>
  <si>
    <t>50-03-300</t>
  </si>
  <si>
    <t>10-63-235</t>
  </si>
  <si>
    <t>17-61-213</t>
  </si>
  <si>
    <t>10-63-245</t>
  </si>
  <si>
    <t>1 1/4 x 0.093 x 24'
6063 T52 M/F SQ. TUBE</t>
  </si>
  <si>
    <t>1/8 x 1 1/4 x 20'
6063 T52 M/F FLAT BAR</t>
  </si>
  <si>
    <t xml:space="preserve">1 1/4 x 1 1/4 x 3/16 x 20'
6063 T5 M/F ARCH ANGLE </t>
  </si>
  <si>
    <t xml:space="preserve">1/2 x 20'
6063 T52 M/F ROUND ROD </t>
  </si>
  <si>
    <t>1 x 2 x 1/8 x 24'
6063 T5 M/F RECT TUBE W/.125 RADIUS</t>
  </si>
  <si>
    <t>1 x 0.093 x 24' W/ RADIUS
6063 T52 M/F SQUARE TUBE</t>
  </si>
  <si>
    <t xml:space="preserve">1/8 x 2 x 20'
6063 T52 M/F FLAT BAR </t>
  </si>
  <si>
    <t xml:space="preserve">2 x 0.250 x 24'
6061 T6 M/F ROUND TUBE </t>
  </si>
  <si>
    <t xml:space="preserve">1/8 x 4 x 20'
6063 T52 M/F FLAT BAR </t>
  </si>
  <si>
    <t>C-View</t>
  </si>
  <si>
    <t>Amanco CR</t>
  </si>
  <si>
    <t>10-913941</t>
  </si>
  <si>
    <t>20-913943</t>
  </si>
  <si>
    <t>PLYWOOD FENOLICO 
12X1220X2440MM</t>
  </si>
  <si>
    <t>PLYWOOD FENOLICO 
18X1220X2440MM</t>
  </si>
  <si>
    <t xml:space="preserve">Flat head square drive tapping screws - type A / 18-8 stainless steel #8x1/2 </t>
  </si>
  <si>
    <t>Bugle head square drive type 17 deck screw - 18-8 stainless steel #8x3/4</t>
  </si>
  <si>
    <t>Bugle head square drive type 17 deck screw - 18-8 stainless steel #8x1</t>
  </si>
  <si>
    <t>Flat head square drive tapping screws - type A / 18-8 stainless steel #8x1-1/4</t>
  </si>
  <si>
    <t>Flat head square drive tapping screws - type A / 18-8 stainless steel #8x1-5/8</t>
  </si>
  <si>
    <t>Flat head square drive tapping screws - type A / 18-8 stainless steel #8x1-3/4</t>
  </si>
  <si>
    <t>Flat head square drive tapping screws - type A / 18-8 stainless steel #8x2</t>
  </si>
  <si>
    <t>#10 x 2 flat head square drive self drilling screw - #3 pt   410 stainless steel</t>
  </si>
  <si>
    <t>Welding Supplies</t>
  </si>
  <si>
    <t>K3570-2</t>
  </si>
  <si>
    <t xml:space="preserve">LINCOLN MAGNUM PRO 250LX SPOOL GUN </t>
  </si>
  <si>
    <t>660.98.904</t>
  </si>
  <si>
    <t>361.22.310</t>
  </si>
  <si>
    <t>246.29.301</t>
  </si>
  <si>
    <t>635.64.307</t>
  </si>
  <si>
    <t>361.50.820</t>
  </si>
  <si>
    <t>Pivot Hinge, plastic, black</t>
  </si>
  <si>
    <t>Magnetic Catch, with strike, plastic, black, 4-5KG</t>
  </si>
  <si>
    <t>Folding Table Leg, epoxy-coated black, steel, 705mm</t>
  </si>
  <si>
    <t>Pivot Hinge, 90 degree, polished brass, 150mm</t>
  </si>
  <si>
    <t>Bedbox Caster, steel, zinc-plated, white, 40 kilogram, 35mm</t>
  </si>
  <si>
    <t>Hafele</t>
  </si>
  <si>
    <t>2.0 x 1.0 In RECT Glide With Metal Thread:HDPE BLK
5/16-18 Thread Size: Fits 14-16 Gauge Tube
ADJUSTABLE LEVELING GLIDE</t>
  </si>
  <si>
    <t>1.000 BASE 5/16-18 STUD ADJ GLIDE:NYLON BLACK
ADJUSTABLE LEVELING GLIDE
1/4-20 Thread Size: Fits 12-14 Gauge Tube</t>
  </si>
  <si>
    <t>RCM0400A</t>
  </si>
  <si>
    <t>AFJ1060A</t>
  </si>
  <si>
    <t>Essentra Components</t>
  </si>
  <si>
    <t>https://www.fedex.com/apps/fedextrack/?action=track&amp;tracknumbers=780479874564&amp;locale=en_US&amp;cntry_code=us</t>
  </si>
  <si>
    <t>https://www.fedex.com/apps/fedextrack/?action=track&amp;tracknumbers=780480602048&amp;locale=en_US&amp;cntry_code=us</t>
  </si>
  <si>
    <t>60 / 63</t>
  </si>
  <si>
    <t>HAWK 16" x 24" CARPENTER'S SQUARE SAE AND METRIC - TM23128D</t>
  </si>
  <si>
    <t>Autoly 90 Degree 8 x 12 inch Steel Metric Imperial Dual Marking Square Framing Carpenter Measure Ruler</t>
  </si>
  <si>
    <t>B0013TO91I</t>
  </si>
  <si>
    <t>262.26.356</t>
  </si>
  <si>
    <t>Minifix 15/23 Cam, zinc, black</t>
  </si>
  <si>
    <t>Entrega a contabilidad</t>
  </si>
  <si>
    <t xml:space="preserve">Bali Hi </t>
  </si>
  <si>
    <t>OT 0319</t>
  </si>
  <si>
    <t>341.07.763</t>
  </si>
  <si>
    <t>803.56.600</t>
  </si>
  <si>
    <t>Soss Hinge #216Us26Db Satin chrome 25 x 118mm</t>
  </si>
  <si>
    <t>Synergy Wardrobe Tube Support, zinc, nickel-plated matt, for 1 5/16" diameter tube</t>
  </si>
  <si>
    <t xml:space="preserve">Yodeco </t>
  </si>
  <si>
    <t>Bitter End</t>
  </si>
  <si>
    <t>Pino 2x4</t>
  </si>
  <si>
    <t>Pino 2x12</t>
  </si>
  <si>
    <t>Pino 3x6</t>
  </si>
  <si>
    <t>Pino 4x8</t>
  </si>
  <si>
    <t>Pino 4x10</t>
  </si>
  <si>
    <t>PT</t>
  </si>
  <si>
    <t xml:space="preserve">PT </t>
  </si>
  <si>
    <t xml:space="preserve">Holowesko </t>
  </si>
  <si>
    <t>Pino 2x6</t>
  </si>
  <si>
    <t>Pino 2x8</t>
  </si>
  <si>
    <t xml:space="preserve">Bapisa </t>
  </si>
  <si>
    <t>Lija de banda 7 "x 149" Grano 100</t>
  </si>
  <si>
    <t>Lija de banda 7" x 149" Grano 120</t>
  </si>
  <si>
    <t>Lija de banda 7" x 149" Grano 150</t>
  </si>
  <si>
    <t>Franklin International</t>
  </si>
  <si>
    <t>Advantage EP950A DEV Tote</t>
  </si>
  <si>
    <t xml:space="preserve">Hardener 200. Barril </t>
  </si>
  <si>
    <t>KG</t>
  </si>
  <si>
    <t xml:space="preserve">Advantage EP950A DEV Barril </t>
  </si>
  <si>
    <t>Advantage EP950A DEV Cubeta</t>
  </si>
  <si>
    <t>Hardener 200. Cubeta</t>
  </si>
  <si>
    <t>CUTS</t>
  </si>
  <si>
    <t>.250" X 48" X 96"
5052 H32 ALUMINUM SHEET</t>
  </si>
  <si>
    <t>Loose Mongoose</t>
  </si>
  <si>
    <t>Greenheart 20mm x 140mm</t>
  </si>
  <si>
    <t>M3</t>
  </si>
  <si>
    <t>SQM0450A</t>
  </si>
  <si>
    <t>1.0 In Square Glide With Metal Thread: HDPE BLK
5/16-18 Thread Size: Fits 12-14 Gauge Tube</t>
  </si>
  <si>
    <t xml:space="preserve">MC Vantage </t>
  </si>
  <si>
    <t>Counter-A-SYST CAS 325, Up to 85 lbs, CounterBalance</t>
  </si>
  <si>
    <t>https://www.woodworkerexpress.com/counterbalance-cas325-flip-up-counters-black.html</t>
  </si>
  <si>
    <t>651.04.332</t>
  </si>
  <si>
    <t>Base Leveler, steel, zinc-plated, 1/4-20 x 22mm</t>
  </si>
  <si>
    <t xml:space="preserve">Hauser </t>
  </si>
  <si>
    <t>03-221</t>
  </si>
  <si>
    <t>30-516</t>
  </si>
  <si>
    <t xml:space="preserve">1.5" x 200' Black </t>
  </si>
  <si>
    <t xml:space="preserve">Short Shank Rivet </t>
  </si>
  <si>
    <t xml:space="preserve">RL </t>
  </si>
  <si>
    <t>M</t>
  </si>
  <si>
    <t>Essentra</t>
  </si>
  <si>
    <t>RDR121014B</t>
  </si>
  <si>
    <t>Messmer's</t>
  </si>
  <si>
    <t>CE-500-5</t>
  </si>
  <si>
    <t xml:space="preserve">CARIBBEAN EXTREME NATURAL </t>
  </si>
  <si>
    <t xml:space="preserve">Tiger Drylac </t>
  </si>
  <si>
    <t>39/80040</t>
  </si>
  <si>
    <t xml:space="preserve">Pintura en polvo BLACK SEMIGLOSS </t>
  </si>
  <si>
    <t xml:space="preserve">LB </t>
  </si>
  <si>
    <t xml:space="preserve">A&amp;E </t>
  </si>
  <si>
    <t>NB070WX4828</t>
  </si>
  <si>
    <t xml:space="preserve">ANEFIL NYLON BONDED T-70 16 OZ 36048 CHOCOLATE </t>
  </si>
  <si>
    <t xml:space="preserve">1 semana </t>
  </si>
  <si>
    <t>OA5403</t>
  </si>
  <si>
    <t>Orange Aluminum 2" Z-Clips, Pack of 1000 Clips</t>
  </si>
  <si>
    <t xml:space="preserve">KKHD </t>
  </si>
  <si>
    <t>COLO-62B</t>
  </si>
  <si>
    <t>KKCG02</t>
  </si>
  <si>
    <t xml:space="preserve">KOOL KOAT HD </t>
  </si>
  <si>
    <t xml:space="preserve">COLO-62B STAINLESS STEEL FLUIDIZATION HOPPER </t>
  </si>
  <si>
    <t xml:space="preserve">VORTEX CUP GUN ATTACHMENT </t>
  </si>
  <si>
    <t xml:space="preserve">Glen Raven </t>
  </si>
  <si>
    <t>FF 40434-0000</t>
  </si>
  <si>
    <t>54" Cast Slate</t>
  </si>
  <si>
    <t xml:space="preserve">American Vinyl Company </t>
  </si>
  <si>
    <t>4103-1053</t>
  </si>
  <si>
    <t>MAHOGANY-BROWN 0.2795 IN</t>
  </si>
  <si>
    <t>4103-7004</t>
  </si>
  <si>
    <t>BLACK EMBOSSED SOLID FLAT</t>
  </si>
  <si>
    <t>Woodworkers</t>
  </si>
  <si>
    <t xml:space="preserve">Best Materials </t>
  </si>
  <si>
    <t>COPPER-36X120-16</t>
  </si>
  <si>
    <t>Copper Roofing Sheet, 36 x 120 inch, 16 Oz/Sqft (30 Lb)</t>
  </si>
  <si>
    <t>B0083PEZ00</t>
  </si>
  <si>
    <t>Wright's Copper and Brass Cream Cleaner - 8 Ounce - Gently Cleans and Removes Tarnish Without Scratching</t>
  </si>
  <si>
    <t xml:space="preserve">House of Antique </t>
  </si>
  <si>
    <t>Brass &amp; Bronze Aging Solution - 32 oz. Bottle</t>
  </si>
  <si>
    <t>https://www.fedex.com/apps/fedextrack/?action=track&amp;trackingnumber=778180236106&amp;cntry_code=us&amp;locale=en_US</t>
  </si>
  <si>
    <t>UPS 581727731</t>
  </si>
  <si>
    <t>https://www.ups.com/WebTracking?loc=en_US&amp;Requester=NES&amp;tracknum=1ZE2857Y0368949572&amp;AgreeToTermsAndConditions=yes&amp;WT.z_eCTAid=ct1_eml_Tracking__ct1_eml_qvn_eml_5shp&amp;WT.z_edatesent=11202019/trackdetails</t>
  </si>
  <si>
    <t xml:space="preserve">Eastern Metal Supply </t>
  </si>
  <si>
    <t>17-63-130</t>
  </si>
  <si>
    <t>17-63-105</t>
  </si>
  <si>
    <t>17-63-110</t>
  </si>
  <si>
    <t>14-63-211</t>
  </si>
  <si>
    <t>1 1/4 x 0.090 x 24'
6063 T52 M/F ROUND. TUBE</t>
  </si>
  <si>
    <t xml:space="preserve">1 x 0.062 x 20'
6060 T6 M/F ROUND TUBE </t>
  </si>
  <si>
    <t xml:space="preserve">7/8 x 0.062 x 24'
6060 T6 M/F ROUND TUBE </t>
  </si>
  <si>
    <t>1/2 x 20'
6063 T52 M/F ROUND ROD</t>
  </si>
  <si>
    <t>3/8 x 20'
6063 T52 M/F ROUND ROD</t>
  </si>
  <si>
    <t xml:space="preserve">FT </t>
  </si>
  <si>
    <t>Decorative Screw, steel, zinc-plated, truss head, combi drive, M4 x Cut Off</t>
  </si>
  <si>
    <t>Knob, Ovale, zinc, dark oil-rubbed bronze 108ZN49,
M4, 30 x 30mm</t>
  </si>
  <si>
    <t>022.35.887</t>
  </si>
  <si>
    <t>137.45.331</t>
  </si>
  <si>
    <t>FEDEX 132502275660</t>
  </si>
  <si>
    <t xml:space="preserve">UPS Número de seguimiento1ZV639070302209876
</t>
  </si>
  <si>
    <t>Fedex 124630022107</t>
  </si>
  <si>
    <t>RJ Leahy</t>
  </si>
  <si>
    <t>CTK-06C050</t>
  </si>
  <si>
    <t>COPPER FLAT TACK #6 X 1/2</t>
  </si>
  <si>
    <t>PKG</t>
  </si>
  <si>
    <t>Bugle head square drive type 17 deck screw - 18-8 stainless steel #8x1-1/4</t>
  </si>
  <si>
    <t>Bugle head square drive type 17 deck screw - 18-8 stainless steel #8x1-5/8</t>
  </si>
  <si>
    <t>Bugle head square drive type 17 deck screw - 18-8 stainless steel #8x2</t>
  </si>
  <si>
    <t xml:space="preserve">Pilotes de Madera de Pino </t>
  </si>
  <si>
    <t>UPS 1Z9504810248038747</t>
  </si>
  <si>
    <t>Import &amp; Export Solutions</t>
  </si>
  <si>
    <t xml:space="preserve">Doka </t>
  </si>
  <si>
    <t>FF 32000-0018</t>
  </si>
  <si>
    <t>FF 32000-0027</t>
  </si>
  <si>
    <t xml:space="preserve">54" SAILCLOTH SALT </t>
  </si>
  <si>
    <t>54" SAILCLOTH SPACE</t>
  </si>
  <si>
    <t>7MM BRAID BIRDSEYE CADET GREY</t>
  </si>
  <si>
    <t>T4-221</t>
  </si>
  <si>
    <t>2" X200' TEXTURED BLACK</t>
  </si>
  <si>
    <t>9 ft. x 150 ft. Tyvek HomeWrap with Flashing Tape, FlexWrap NF and Seam Tape Kit</t>
  </si>
  <si>
    <t>Stinger 3/8 in. StaplePac 2016 per Box</t>
  </si>
  <si>
    <t xml:space="preserve">HANDLING AND DELIVERY TO FREIGHT FORWARDER </t>
  </si>
  <si>
    <t xml:space="preserve">COMMISSION AS PURCHASING AGENT </t>
  </si>
  <si>
    <t>Simpson MSTA30 30“ 16 Gauge Medium Strap Tie - G90</t>
  </si>
  <si>
    <t>Simpson A23 2” x 1-1/2“ Angle - G90 Galvanized</t>
  </si>
  <si>
    <t>Simpson A21 2” x 1-1/2“ Angle - G90 Galvanized</t>
  </si>
  <si>
    <t>Simpson TP15 1-13/16” x 5“ Tie Plate - G90 Galvanized</t>
  </si>
  <si>
    <t>Simpson N10D5HDG-R 10d x 1-1/2” Strong-Drive HDG Nail, 5lb Bucket</t>
  </si>
  <si>
    <t>Simpson N10D5HDG-R 10d x 1-1/2” Strong-Drive HDG Nail, 1lb Bucket</t>
  </si>
  <si>
    <t xml:space="preserve">Fasteners Plus </t>
  </si>
  <si>
    <t>3760-160000</t>
  </si>
  <si>
    <t>3730-160000</t>
  </si>
  <si>
    <t>3756-160000</t>
  </si>
  <si>
    <t>3750-160000</t>
  </si>
  <si>
    <t>3750-100000</t>
  </si>
  <si>
    <t>3711-100203</t>
  </si>
  <si>
    <t>3711-100152</t>
  </si>
  <si>
    <t>3711-100102</t>
  </si>
  <si>
    <t>3720-008051</t>
  </si>
  <si>
    <t>3720-008038</t>
  </si>
  <si>
    <t>3720-012076</t>
  </si>
  <si>
    <t>3720-012051</t>
  </si>
  <si>
    <t>3720-010089</t>
  </si>
  <si>
    <t>3720-010076</t>
  </si>
  <si>
    <t>3720-010064</t>
  </si>
  <si>
    <t>3720-010051</t>
  </si>
  <si>
    <t>3720-010038</t>
  </si>
  <si>
    <t>316 SS FULL THREADED ROD UNC * 5/8-11 X 3´</t>
  </si>
  <si>
    <t>316 SS FINISHED HEX NUT UNC * 5/8-11</t>
  </si>
  <si>
    <t>316 SS SPLIT LOCK WASHER * 5/8</t>
  </si>
  <si>
    <t>316 SS FLAT WASHER * 5/8 ( 1-1/2 OD THICK .078 )</t>
  </si>
  <si>
    <t>316 SS FLAT WASHER * 3/8 ( 7/8 OD THICK .050 )</t>
  </si>
  <si>
    <t>316 SS HEX HEAD LAG BOLT * 3/8-7 X 8"</t>
  </si>
  <si>
    <t>316 SS HEX HEAD LAG BOLT * 3/8-7 X 6"</t>
  </si>
  <si>
    <t>316 SS HEX HEAD LAG BOLT * 3/8-7 X 4"</t>
  </si>
  <si>
    <t>316 SS PHIL FLAT HEAD S/M/S T-A * # 8 X 2"</t>
  </si>
  <si>
    <t>316 SS PHIL FLAT HEAD S/M/S T-A * # 8 X 1-1/2</t>
  </si>
  <si>
    <t>316 SS PHIL FLAT HEAD S/M/S T-A * # 12 X 3"</t>
  </si>
  <si>
    <t>316 SS PHIL FLAT HEAD S/M/S T-A * # 12 X 2"</t>
  </si>
  <si>
    <t>316 SS PHIL FLAT HEAD S/M/S T-A * # 10 X 3-1/2</t>
  </si>
  <si>
    <t>316 SS PHIL FLAT HEAD S/M/S T-A * # 10 X 3"</t>
  </si>
  <si>
    <t>316 SS PHIL FLAT HEAD S/M/S T-A * # 10 X 2-1/2</t>
  </si>
  <si>
    <t>316 SS PHIL FLAT HEAD S/M/S T-A * # 10 X 2"</t>
  </si>
  <si>
    <t>316 SS PHIL FLAT HEAD S/M/S T-A * # 10 X 1-1/2</t>
  </si>
  <si>
    <t>Captain's Fasteners Corp</t>
  </si>
  <si>
    <t>CAMO Edge Deck Screws 2-3/8" ProTech (1,750 ct)</t>
  </si>
  <si>
    <t>CWC PolyPRO 3-Strand Twisted Polypropylene Rope, Blue (3/4" x 600' - 7650 lb. Tensile)</t>
  </si>
  <si>
    <t xml:space="preserve">
CWC PolyPRO 3-Strand Twisted Polypropylene Rope, Blue (1/4" x 600' - 1125 lb. Tensile)</t>
  </si>
  <si>
    <t xml:space="preserve">Ejecutado </t>
  </si>
  <si>
    <t>Simpson CS20 20 Gauge 250 ft. Coiled Strap</t>
  </si>
  <si>
    <t>Simpson® deck screws, Square drive bugle head, Stainless steel 316, #10 x 3-1/2"</t>
  </si>
  <si>
    <t>Simpson® deck screws, Square drive bugle head, Stainless steel 316, #8 x 1-1/4"</t>
  </si>
  <si>
    <t>Simpson® deck screws, Square drive bugle head, Stainless steel 316, #8 x 2"</t>
  </si>
  <si>
    <t>T10350</t>
  </si>
  <si>
    <t>CS20</t>
  </si>
  <si>
    <t>T08125DB</t>
  </si>
  <si>
    <t>T08200DB</t>
  </si>
  <si>
    <t xml:space="preserve">Mantenimiento </t>
  </si>
  <si>
    <t>CONSTANT IMP&amp;EXP TRADING LIMITED</t>
  </si>
  <si>
    <t>3CX10000D3</t>
  </si>
  <si>
    <t>HIGH FREQUENCY TUBE</t>
  </si>
  <si>
    <t>https://sagamachinery.en.alibaba.com/product/62118238216-807924835/High_Frequency_Electron_Tube_ITL_12_1_Air_Cooled_Triode_EIMAC_Oscillator_Tube_3CX10000D3.html</t>
  </si>
  <si>
    <t>Diablo D1484X Freud Fine Finish Saw Blade 14" by 84t ATB 1" Arbor</t>
  </si>
  <si>
    <t>Concord Blades WCB1400T080HP 14-Inch 80 Teeth TCT General Purpose Hard &amp; Soft Wood Saw Blade</t>
  </si>
  <si>
    <t>Magnate SC1818 Special Cut-Off Circular Saw Blades - 18" Diameter; 80 Tooth; 1" Bore; 10 degree Hook</t>
  </si>
  <si>
    <t>16 inch 40 Tooth Wood Cutting Disc Carbide Tipped Circular Saw Blade for Cutting Hard &amp; Soft Wood with 1-1/5inch Arbor</t>
  </si>
  <si>
    <t>3720-008076</t>
  </si>
  <si>
    <t>3711-060127</t>
  </si>
  <si>
    <t>316 SS PHIL FLAT HEAD S/M/S T-A * # 8 X 3"</t>
  </si>
  <si>
    <t>316 SS HEX HEAD LAG BOLT * 1/4-10 X 5"</t>
  </si>
  <si>
    <t xml:space="preserve">ToolsToday </t>
  </si>
  <si>
    <t>AGE Series MD10-800</t>
  </si>
  <si>
    <t>AGE Series MD14-800</t>
  </si>
  <si>
    <t xml:space="preserve">AGE Series MD14-360 </t>
  </si>
  <si>
    <t>Carbide Tipped Cut-Off and Crosscut 10 Inch D x 80T ATB, 10 Deg, 5/8 Bore, Circular Saw Blade</t>
  </si>
  <si>
    <t>Carbide Tipped Cut-Off and Crosscut 14 Inch D x 80T ATB, 12 Deg, 1 Inch Bore, Circular Saw Blade</t>
  </si>
  <si>
    <t>Carbide Tipped Ripping Standard 14 Inch D x 36T ATB, 20 Deg, 1 Inch, Circular Saw Blade</t>
  </si>
  <si>
    <t>T111 8" O/C Brazilian Ply - PT-AG S.S.DECO 19/32"</t>
  </si>
  <si>
    <t xml:space="preserve">Necker Vanity </t>
  </si>
  <si>
    <t>Builders Area: The Builders Supply</t>
  </si>
  <si>
    <t>BP750025170</t>
  </si>
  <si>
    <t xml:space="preserve">Richelieu Stainless Steel Leveling Glide </t>
  </si>
  <si>
    <t>https://thebuilderssupply.com/richelieu-stainless-steel-leveling-glide-bp750025170</t>
  </si>
  <si>
    <t>keehui Marine Grade 316//Stainless Steel 4Packs 2" Heavy Duty Casting Solid Mirror-Like Butt Hinge Door Hings for Boat Yacht,RVS</t>
  </si>
  <si>
    <t>https://www.amazon.com/gp/product/B07QNJ9QTN/ref=ox_sc_saved_title_4?smid=A184HNFH59P9IR&amp;psc=1</t>
  </si>
  <si>
    <t>NANPU Air Filter Pressure Regulator Lubricator Dryer Gauge Kit 1/2" NPT Water/Oil Trap Separator 3 in 1 Twin(0-150psi)</t>
  </si>
  <si>
    <t>SFC400</t>
  </si>
  <si>
    <t>https://www.amazon.com/gp/product/B07VF4PB3K/ref=ox_sc_saved_title_3?smid=A3UWGAZTVSFUQQ&amp;psc=1</t>
  </si>
  <si>
    <t xml:space="preserve">Amana Tool 618320 </t>
  </si>
  <si>
    <t>Carbide Tipped Ripping Standard 18 Inch D x 32T FT, 18 Deg, 1 Inch Bore, Circular Saw Blade</t>
  </si>
  <si>
    <t>110.35.671</t>
  </si>
  <si>
    <t>Pull, Knob, Nouveau, zinc, brushed nickel, 102ZN23, M4, diameter 20mm</t>
  </si>
  <si>
    <t>Royal Industries (ROY RTB 2222) - 22" x 22" Table Base</t>
  </si>
  <si>
    <t>https://www.amazon.com/gp/product/B008N3GGS6/ref=ox_sc_saved_title_2?smid=A2ME0KHFGTCK2M&amp;psc=1</t>
  </si>
  <si>
    <t>#600DI1995</t>
  </si>
  <si>
    <t xml:space="preserve"> 
Regency 9" x 9" x 5" 18-Gauge Stainless Steel One Compartment Drop-In Sink with 8" Gooseneck Faucet</t>
  </si>
  <si>
    <t>#600DI21416</t>
  </si>
  <si>
    <t>Regency 14" x 16" x 10" 16-Gauge Stainless Steel Two Compartment Drop-In Sink with 8" Faucet</t>
  </si>
  <si>
    <t>WebstaurantStore</t>
  </si>
  <si>
    <t>Andreae Filter AF123</t>
  </si>
  <si>
    <t>The Accordion Poly-Back Paint Baffle, Cross-Ref: Andreae High Efficiency Filters (1x8m)</t>
  </si>
  <si>
    <t>https://www.amazon.com/gp/product/B06Y3DBKT2/ref=ox_sc_saved_title_1?smid=A1TEJ2OMWDLGPI&amp;psc=1</t>
  </si>
  <si>
    <t xml:space="preserve">FastenersPlus </t>
  </si>
  <si>
    <t>1/4" x 3-1/4" Phillips Flat Head Blue Concrete Screws to Anchor Masonry, Block &amp; Brick 100 Qty with Drill Bit by Bridge Fasteners</t>
  </si>
  <si>
    <t>(50) Phillips Flat Head 1/4 x 6 Concrete Masonry Screws Tapcon Anchor</t>
  </si>
  <si>
    <t xml:space="preserve">Mediados de la proxima semana </t>
  </si>
  <si>
    <t>https://www.homedepot.com/p/Stinger-3-8-in-StaplePac-2016-per-Box-0136420/203583570</t>
  </si>
  <si>
    <t>https://www.homedepot.com/p/DuPont-9-ft-x-150-ft-Tyvek-HomeWrap-with-Flashing-Tape-FlexWrap-NF-and-Seam-Tape-Kit-HDXXTYVK2/205143433</t>
  </si>
  <si>
    <t>MST48HDG</t>
  </si>
  <si>
    <t>Simpson 48" 12 Gauge Medium Strap Tie - Hot Dip Galvanized</t>
  </si>
  <si>
    <t>N16HDGPT500</t>
  </si>
  <si>
    <t>.162" x 2-1/2" Smooth Shank Connector Nail 33 Degree - Hot-Dip Galvanized, Pkg 500</t>
  </si>
  <si>
    <t>N10DHDGPT2500</t>
  </si>
  <si>
    <t>.148" x 2-1/2" Smooth Shank Connector Nail 33 Degree - Hot-Dip Galvanized, Pkg 2500</t>
  </si>
  <si>
    <t>HW4-400</t>
  </si>
  <si>
    <t>1/4" x 4" Tapcon Blue Concrete Screw, Hex Head, Pkg 100</t>
  </si>
  <si>
    <t>S15N200SFN</t>
  </si>
  <si>
    <t>2" x 15 Gauge 33 Degree D-Style Finishing Nail - 304 Stainless Steel, Pkg 4000</t>
  </si>
  <si>
    <t>Lag bolts, Hex head, Hot dipped galvanized steel, 3/8" x 4". Bag(50)</t>
  </si>
  <si>
    <t>Structural washers F436, Hot dipped galvanized steel, 3/8". Bag(100)</t>
  </si>
  <si>
    <t>Lag bolts, Hex head, Hot dipped galvanized steel, 3/8" x 10". Bulk(500)</t>
  </si>
  <si>
    <t>Lag bolts, Hex head, Hot dipped galvanized steel, 1/2" x 3-1/2". Bag(25</t>
  </si>
  <si>
    <t>Lag bolts, Hex head, Hot dipped galvanized steel, 3/8" x 3-1/2". Bag(50)</t>
  </si>
  <si>
    <t>Lag bolts, Hex head, Hot dipped galvanized steel, 3/8" x 3-1/2". Each</t>
  </si>
  <si>
    <t>Lag bolts, Hex head, Hot dipped galvanized steel, 1/4" x 2-1/2". Bag(100)</t>
  </si>
  <si>
    <t>Lag bolts, Hex head, Hot dipped galvanized steel, 1/4" x 2-1/2". Each</t>
  </si>
  <si>
    <t>USS flat washers, Hot dipped galvanized steel, 1/4". Bag(100)</t>
  </si>
  <si>
    <t>USS flat washers, Hot dipped galvanized steel, 1/4". Each</t>
  </si>
  <si>
    <t>Lag bolts, Hex head, Hot dipped galvanized steel, 3/8" x 6". Each</t>
  </si>
  <si>
    <t>Structural washers F436, Hot dipped galvanized steel, 3/4". Bulk(500)</t>
  </si>
  <si>
    <t>Structural washers F436, Hot dipped galvanized steel, 3/4". Bag(50)</t>
  </si>
  <si>
    <t>Structural nuts A563 grade DH, Hot dipped galvanized steel blue waxed finish, 3/4"-10. Bulk(250)</t>
  </si>
  <si>
    <t>Structural nuts A563 grade DH, Hot dipped galvanized steel blue waxed finish, 3/4"-10. Bag(25)</t>
  </si>
  <si>
    <t>Structural washers F436, Hot dipped galvanized steel, 5/8". Bag(50)</t>
  </si>
  <si>
    <t>USS flat washers, Hot dipped galvanized steel, 1/2". Bag(100)</t>
  </si>
  <si>
    <t>Threaded rod, Hot dipped galvanized steel, 5/8"-11 x 6 ft. Each</t>
  </si>
  <si>
    <t>Threaded rod, Hot dipped galvanized steel, 1/2"-13 x 6 ft. Each</t>
  </si>
  <si>
    <t>Threaded rod, Hot dipped galvanized steel, 3/4"-10 x 6 ft. Bag(5)</t>
  </si>
  <si>
    <t xml:space="preserve"> Threaded rod, Hot dipped galvanized steel, 5/8"-11 x 6 ft. Bag(8)</t>
  </si>
  <si>
    <t>Simpson® deck screws, Square drive bugle head, Stainless steel 316, #10 x 2". Bulk(2500)</t>
  </si>
  <si>
    <t>Simpson® deck screws, Square drive bugle head, Stainless steel 316, #10 x 2". Bag(100)</t>
  </si>
  <si>
    <t>Simpson® deck screws, Square drive bugle head, Stainless steel 316, #10 x 3-1/2". Bulk(1000)</t>
  </si>
  <si>
    <t>Hex nuts, Hot dipped galvanized steel, 1/2"-13. Bag(50)</t>
  </si>
  <si>
    <t>USS flat washers, Hot dipped galvanized steel, 3/8". Bag(100)</t>
  </si>
  <si>
    <t>Simpson® deck screws, Square drive bugle head, Stainless steel 316, #10 x 3-1/2". Bag(100)</t>
  </si>
  <si>
    <t>Hex nuts, Hot dipped galvanized steel, 5/8"-11. Bulk(250)</t>
  </si>
  <si>
    <t xml:space="preserve">Giovanna Carillas </t>
  </si>
  <si>
    <t>FF5492-0000</t>
  </si>
  <si>
    <t>FF56105-0000</t>
  </si>
  <si>
    <t>54" CANVAS FLAX</t>
  </si>
  <si>
    <t xml:space="preserve">54" CANVAS CYAN </t>
  </si>
  <si>
    <t>Dion Stoutt</t>
  </si>
  <si>
    <t>Bolt Depot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</si>
</sst>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4" formatCode="_-&quot;C$&quot;* #,##0.00_-;\-&quot;C$&quot;* #,##0.00_-;_-&quot;C$&quot;* &quot;-&quot;??_-;_-@_-"/>
    <numFmt numFmtId="43" formatCode="_-* #,##0.00_-;\-* #,##0.00_-;_-* &quot;-&quot;??_-;_-@_-"/>
    <numFmt numFmtId="164" formatCode="_(&quot;C$&quot;\ * #,##0.00_);_(&quot;C$&quot;\ * \(#,##0.00\);_(&quot;C$&quot;\ * &quot;-&quot;??_);_(@_)"/>
    <numFmt numFmtId="165" formatCode="_([$$-1004]* #,##0.00_);_([$$-1004]* \(#,##0.00\);_([$$-1004]* &quot;-&quot;??_);_(@_)"/>
    <numFmt numFmtId="166" formatCode="_-[$€-2]\ * #,##0.00_-;\-[$€-2]\ * #,##0.00_-;_-[$€-2]\ * &quot;-&quot;??_-;_-@_-"/>
    <numFmt numFmtId="167" formatCode="_-[$$-475]* #,##0.00_-;\-[$$-475]* #,##0.00_-;_-[$$-475]* &quot;-&quot;??_-;_-@_-"/>
    <numFmt numFmtId="168" formatCode="_ [$$-340A]* #,##0.00_ ;_ [$$-340A]* \-#,##0.00_ ;_ [$$-340A]* &quot;-&quot;??_ ;_ @_ "/>
    <numFmt numFmtId="169" formatCode="_-[$$-240A]\ * #,##0.00_-;\-[$$-240A]\ * #,##0.00_-;_-[$$-240A]\ * &quot;-&quot;??_-;_-@_-"/>
    <numFmt numFmtId="170" formatCode="_-[$$-1004]* #,##0.00_-;\-[$$-1004]* #,##0.00_-;_-[$$-1004]* &quot;-&quot;??_-;_-@_-"/>
    <numFmt numFmtId="171" formatCode="[$$-409]#,##0.00"/>
    <numFmt numFmtId="172" formatCode="[$$-409]#,##0.000"/>
    <numFmt numFmtId="173" formatCode="_-[$$-2C0A]\ * #,##0.00_-;\-[$$-2C0A]\ * #,##0.00_-;_-[$$-2C0A]\ * &quot;-&quot;??_-;_-@_-"/>
    <numFmt numFmtId="174" formatCode="_([$$-409]* #,##0.00_);_([$$-409]* \(#,##0.00\);_([$$-409]* &quot;-&quot;??_);_(@_)"/>
    <numFmt numFmtId="175" formatCode="_([$$-1004]* #,##0.0000_);_([$$-1004]* \(#,##0.0000\);_([$$-1004]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26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20"/>
      <color theme="0"/>
      <name val="Calibri"/>
      <family val="2"/>
      <scheme val="minor"/>
    </font>
    <font>
      <sz val="11"/>
      <color rgb="FF242424"/>
      <name val="Tahoma"/>
      <family val="2"/>
    </font>
    <font>
      <sz val="11"/>
      <name val="Calibri Light"/>
      <family val="2"/>
      <scheme val="major"/>
    </font>
    <font>
      <u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EED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DF2FF"/>
        <bgColor indexed="64"/>
      </patternFill>
    </fill>
    <fill>
      <patternFill patternType="solid">
        <fgColor rgb="FFFFFFE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5E5FF"/>
        <bgColor indexed="64"/>
      </patternFill>
    </fill>
    <fill>
      <patternFill patternType="solid">
        <fgColor rgb="FFD6E9C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5F4FF"/>
        <bgColor indexed="64"/>
      </patternFill>
    </fill>
    <fill>
      <patternFill patternType="solid">
        <fgColor rgb="FFEBFFEB"/>
        <bgColor indexed="64"/>
      </patternFill>
    </fill>
    <fill>
      <patternFill patternType="solid">
        <fgColor rgb="FFD9D9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3EBFF"/>
        <bgColor indexed="64"/>
      </patternFill>
    </fill>
    <fill>
      <patternFill patternType="solid">
        <fgColor rgb="FFFFE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1F0FF"/>
        <bgColor indexed="64"/>
      </patternFill>
    </fill>
    <fill>
      <patternFill patternType="solid">
        <fgColor rgb="FFDDDDDD"/>
        <bgColor indexed="64"/>
      </patternFill>
    </fill>
  </fills>
  <borders count="28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FF7C80"/>
      </left>
      <right style="thin">
        <color rgb="FFFF7C80"/>
      </right>
      <top style="thin">
        <color rgb="FFFF7C80"/>
      </top>
      <bottom style="thin">
        <color rgb="FFFF7C80"/>
      </bottom>
      <diagonal/>
    </border>
    <border>
      <left style="thin">
        <color rgb="FFFF7C80"/>
      </left>
      <right style="thin">
        <color rgb="FFFF7C80"/>
      </right>
      <top style="thin">
        <color rgb="FFFF7C80"/>
      </top>
      <bottom/>
      <diagonal/>
    </border>
    <border>
      <left style="thin">
        <color rgb="FFFF7C80"/>
      </left>
      <right style="thin">
        <color rgb="FFFF7C80"/>
      </right>
      <top/>
      <bottom/>
      <diagonal/>
    </border>
    <border>
      <left style="thin">
        <color rgb="FFFF7C80"/>
      </left>
      <right style="thin">
        <color rgb="FFFF7C80"/>
      </right>
      <top/>
      <bottom style="thin">
        <color rgb="FFFF7C80"/>
      </bottom>
      <diagonal/>
    </border>
    <border>
      <left style="thin">
        <color rgb="FFFF7C80"/>
      </left>
      <right/>
      <top style="thin">
        <color rgb="FFFF7C80"/>
      </top>
      <bottom style="thin">
        <color rgb="FFFF7C80"/>
      </bottom>
      <diagonal/>
    </border>
    <border>
      <left/>
      <right/>
      <top style="thin">
        <color rgb="FFFF7C80"/>
      </top>
      <bottom style="thin">
        <color rgb="FFFF7C80"/>
      </bottom>
      <diagonal/>
    </border>
    <border>
      <left/>
      <right style="thin">
        <color rgb="FFFF7C80"/>
      </right>
      <top style="thin">
        <color rgb="FFFF7C80"/>
      </top>
      <bottom style="thin">
        <color rgb="FFFF7C80"/>
      </bottom>
      <diagonal/>
    </border>
    <border>
      <left/>
      <right style="thin">
        <color rgb="FFFF7C80"/>
      </right>
      <top/>
      <bottom/>
      <diagonal/>
    </border>
    <border>
      <left style="thin">
        <color rgb="FFFF7C80"/>
      </left>
      <right style="thin">
        <color rgb="FFFF7C80"/>
      </right>
      <top style="thick">
        <color rgb="FFFF9999"/>
      </top>
      <bottom/>
      <diagonal/>
    </border>
    <border>
      <left/>
      <right style="thin">
        <color rgb="FFFF7C80"/>
      </right>
      <top style="thick">
        <color rgb="FFFF9999"/>
      </top>
      <bottom/>
      <diagonal/>
    </border>
    <border>
      <left style="thin">
        <color rgb="FFFF7C80"/>
      </left>
      <right style="thin">
        <color rgb="FFFF7C80"/>
      </right>
      <top style="thin">
        <color rgb="FFFF7C80"/>
      </top>
      <bottom style="thick">
        <color rgb="FFFF9999"/>
      </bottom>
      <diagonal/>
    </border>
    <border>
      <left style="thin">
        <color rgb="FFFF7C80"/>
      </left>
      <right style="thin">
        <color rgb="FFFF7C80"/>
      </right>
      <top/>
      <bottom style="thick">
        <color rgb="FFFF9999"/>
      </bottom>
      <diagonal/>
    </border>
    <border>
      <left style="thin">
        <color rgb="FFFF7C80"/>
      </left>
      <right style="thin">
        <color rgb="FFFF7C80"/>
      </right>
      <top style="thick">
        <color rgb="FFFF9999"/>
      </top>
      <bottom style="thick">
        <color rgb="FFFF9999"/>
      </bottom>
      <diagonal/>
    </border>
    <border>
      <left style="thin">
        <color rgb="FFFF9999"/>
      </left>
      <right/>
      <top/>
      <bottom/>
      <diagonal/>
    </border>
    <border>
      <left style="thin">
        <color rgb="FFFF7C80"/>
      </left>
      <right style="thin">
        <color rgb="FFFF9999"/>
      </right>
      <top style="thin">
        <color rgb="FFFF7C80"/>
      </top>
      <bottom style="thick">
        <color rgb="FFFF9999"/>
      </bottom>
      <diagonal/>
    </border>
    <border>
      <left style="thin">
        <color rgb="FFFF7C80"/>
      </left>
      <right style="thin">
        <color rgb="FFFF9999"/>
      </right>
      <top style="thin">
        <color rgb="FFFF7C80"/>
      </top>
      <bottom style="thin">
        <color rgb="FFFF7C80"/>
      </bottom>
      <diagonal/>
    </border>
    <border>
      <left style="thin">
        <color rgb="FFFF7C80"/>
      </left>
      <right/>
      <top/>
      <bottom style="thin">
        <color rgb="FFFF7C80"/>
      </bottom>
      <diagonal/>
    </border>
    <border>
      <left/>
      <right style="thin">
        <color rgb="FFFF7C80"/>
      </right>
      <top style="thin">
        <color rgb="FFFF7C80"/>
      </top>
      <bottom/>
      <diagonal/>
    </border>
    <border>
      <left style="thin">
        <color rgb="FFFF9999"/>
      </left>
      <right style="thin">
        <color rgb="FFFF7C80"/>
      </right>
      <top style="thick">
        <color rgb="FFFF9999"/>
      </top>
      <bottom/>
      <diagonal/>
    </border>
    <border>
      <left style="thin">
        <color rgb="FFFF9999"/>
      </left>
      <right style="thin">
        <color rgb="FFFF7C80"/>
      </right>
      <top/>
      <bottom/>
      <diagonal/>
    </border>
    <border>
      <left style="thin">
        <color rgb="FFFF7C80"/>
      </left>
      <right style="thin">
        <color rgb="FFFF7C80"/>
      </right>
      <top style="thin">
        <color rgb="FFFF7C80"/>
      </top>
      <bottom style="thin">
        <color rgb="FFFF9999"/>
      </bottom>
      <diagonal/>
    </border>
    <border>
      <left style="thin">
        <color rgb="FFFF7C80"/>
      </left>
      <right style="thin">
        <color rgb="FFFF7C80"/>
      </right>
      <top style="thick">
        <color rgb="FFFF9999"/>
      </top>
      <bottom style="thin">
        <color rgb="FFFF7C80"/>
      </bottom>
      <diagonal/>
    </border>
    <border>
      <left style="thin">
        <color rgb="FFFF9999"/>
      </left>
      <right style="thin">
        <color rgb="FFFF9999"/>
      </right>
      <top/>
      <bottom style="thick">
        <color rgb="FFFF9999"/>
      </bottom>
      <diagonal/>
    </border>
    <border>
      <left style="thin">
        <color rgb="FFFF9999"/>
      </left>
      <right style="thin">
        <color rgb="FFFF7C80"/>
      </right>
      <top/>
      <bottom style="thick">
        <color rgb="FFFF999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ck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ck">
        <color theme="4"/>
      </top>
      <bottom/>
      <diagonal/>
    </border>
    <border>
      <left style="thin">
        <color theme="4"/>
      </left>
      <right style="thin">
        <color theme="4"/>
      </right>
      <top style="thick">
        <color theme="4"/>
      </top>
      <bottom style="thick">
        <color theme="4"/>
      </bottom>
      <diagonal/>
    </border>
    <border>
      <left style="thin">
        <color theme="4"/>
      </left>
      <right style="thin">
        <color theme="4"/>
      </right>
      <top/>
      <bottom style="thick">
        <color theme="4"/>
      </bottom>
      <diagonal/>
    </border>
    <border>
      <left/>
      <right style="thin">
        <color rgb="FFFF9999"/>
      </right>
      <top/>
      <bottom/>
      <diagonal/>
    </border>
    <border>
      <left style="thin">
        <color rgb="FFFF9999"/>
      </left>
      <right style="thin">
        <color rgb="FFFF9999"/>
      </right>
      <top style="thin">
        <color rgb="FFFF9999"/>
      </top>
      <bottom style="thin">
        <color rgb="FFFF9999"/>
      </bottom>
      <diagonal/>
    </border>
    <border>
      <left style="thin">
        <color rgb="FFFF9999"/>
      </left>
      <right style="thin">
        <color rgb="FFFF9999"/>
      </right>
      <top style="thick">
        <color rgb="FFFF9999"/>
      </top>
      <bottom style="thin">
        <color rgb="FFFF9999"/>
      </bottom>
      <diagonal/>
    </border>
    <border>
      <left style="thin">
        <color rgb="FFFF9999"/>
      </left>
      <right style="thin">
        <color rgb="FFFF9999"/>
      </right>
      <top/>
      <bottom style="thin">
        <color rgb="FFFF9999"/>
      </bottom>
      <diagonal/>
    </border>
    <border>
      <left style="thin">
        <color rgb="FFFF9999"/>
      </left>
      <right style="thin">
        <color rgb="FFFF9999"/>
      </right>
      <top style="thin">
        <color rgb="FFFF9999"/>
      </top>
      <bottom style="thick">
        <color rgb="FFFF9999"/>
      </bottom>
      <diagonal/>
    </border>
    <border>
      <left style="thin">
        <color rgb="FFFF9999"/>
      </left>
      <right style="thin">
        <color rgb="FFFF9999"/>
      </right>
      <top style="thin">
        <color rgb="FFFF9999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FF9999"/>
      </left>
      <right style="thin">
        <color rgb="FFFF9999"/>
      </right>
      <top style="thick">
        <color rgb="FFFF9999"/>
      </top>
      <bottom style="thick">
        <color rgb="FFFF9999"/>
      </bottom>
      <diagonal/>
    </border>
    <border>
      <left/>
      <right/>
      <top style="thick">
        <color rgb="FFFF9999"/>
      </top>
      <bottom style="thick">
        <color rgb="FFFF9999"/>
      </bottom>
      <diagonal/>
    </border>
    <border>
      <left/>
      <right style="thin">
        <color rgb="FFFF9999"/>
      </right>
      <top style="thick">
        <color rgb="FFFF9999"/>
      </top>
      <bottom style="thick">
        <color rgb="FFFF9999"/>
      </bottom>
      <diagonal/>
    </border>
    <border>
      <left/>
      <right style="thin">
        <color rgb="FFFF9999"/>
      </right>
      <top style="thick">
        <color rgb="FFFF9999"/>
      </top>
      <bottom/>
      <diagonal/>
    </border>
    <border>
      <left/>
      <right style="thin">
        <color rgb="FFFF9999"/>
      </right>
      <top/>
      <bottom style="thick">
        <color rgb="FFFF9999"/>
      </bottom>
      <diagonal/>
    </border>
    <border>
      <left/>
      <right style="thin">
        <color rgb="FFFF9999"/>
      </right>
      <top style="thick">
        <color rgb="FFFF9999"/>
      </top>
      <bottom style="thin">
        <color rgb="FFFF9999"/>
      </bottom>
      <diagonal/>
    </border>
    <border>
      <left/>
      <right style="thin">
        <color rgb="FFFF9999"/>
      </right>
      <top style="thin">
        <color rgb="FFFF9999"/>
      </top>
      <bottom style="thin">
        <color rgb="FFFF9999"/>
      </bottom>
      <diagonal/>
    </border>
    <border>
      <left/>
      <right style="thin">
        <color rgb="FFFF9999"/>
      </right>
      <top style="thin">
        <color rgb="FFFF9999"/>
      </top>
      <bottom/>
      <diagonal/>
    </border>
    <border>
      <left/>
      <right style="thin">
        <color rgb="FFFF9999"/>
      </right>
      <top style="thin">
        <color rgb="FFFF9999"/>
      </top>
      <bottom style="thick">
        <color rgb="FFFF999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FF9999"/>
      </left>
      <right style="thin">
        <color rgb="FFFF9999"/>
      </right>
      <top style="thick">
        <color rgb="FFFF9999"/>
      </top>
      <bottom/>
      <diagonal/>
    </border>
    <border>
      <left/>
      <right/>
      <top style="thick">
        <color rgb="FFFF9999"/>
      </top>
      <bottom/>
      <diagonal/>
    </border>
    <border>
      <left style="thin">
        <color rgb="FFFF9999"/>
      </left>
      <right style="thin">
        <color rgb="FFFF9999"/>
      </right>
      <top/>
      <bottom/>
      <diagonal/>
    </border>
    <border>
      <left style="thin">
        <color indexed="64"/>
      </left>
      <right style="thin">
        <color indexed="64"/>
      </right>
      <top style="thick">
        <color theme="7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7"/>
      </bottom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/>
      <top/>
      <bottom/>
      <diagonal/>
    </border>
    <border>
      <left style="thin">
        <color rgb="FFFF9999"/>
      </left>
      <right/>
      <top style="thick">
        <color rgb="FFFF9999"/>
      </top>
      <bottom style="thin">
        <color rgb="FFFF9999"/>
      </bottom>
      <diagonal/>
    </border>
    <border>
      <left/>
      <right style="thin">
        <color theme="4"/>
      </right>
      <top style="thick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/>
      <bottom/>
      <diagonal/>
    </border>
    <border>
      <left style="thin">
        <color indexed="64"/>
      </left>
      <right/>
      <top/>
      <bottom style="thick">
        <color theme="7"/>
      </bottom>
      <diagonal/>
    </border>
    <border>
      <left/>
      <right style="thin">
        <color indexed="64"/>
      </right>
      <top/>
      <bottom style="thick">
        <color theme="7"/>
      </bottom>
      <diagonal/>
    </border>
    <border>
      <left style="thin">
        <color indexed="64"/>
      </left>
      <right style="thin">
        <color indexed="64"/>
      </right>
      <top style="thick">
        <color theme="9"/>
      </top>
      <bottom style="thick">
        <color theme="7"/>
      </bottom>
      <diagonal/>
    </border>
    <border>
      <left style="thin">
        <color rgb="FF00FF00"/>
      </left>
      <right/>
      <top style="thick">
        <color theme="9"/>
      </top>
      <bottom style="thick">
        <color theme="9"/>
      </bottom>
      <diagonal/>
    </border>
    <border>
      <left style="thin">
        <color rgb="FF00FF00"/>
      </left>
      <right style="thin">
        <color indexed="64"/>
      </right>
      <top style="thick">
        <color theme="9"/>
      </top>
      <bottom style="thick">
        <color theme="9"/>
      </bottom>
      <diagonal/>
    </border>
    <border>
      <left style="thin">
        <color indexed="64"/>
      </left>
      <right/>
      <top style="thick">
        <color theme="9"/>
      </top>
      <bottom style="thick">
        <color theme="9"/>
      </bottom>
      <diagonal/>
    </border>
    <border>
      <left/>
      <right style="thin">
        <color indexed="64"/>
      </right>
      <top style="thick">
        <color theme="9"/>
      </top>
      <bottom style="thick">
        <color theme="9"/>
      </bottom>
      <diagonal/>
    </border>
    <border>
      <left style="thin">
        <color indexed="64"/>
      </left>
      <right style="thin">
        <color indexed="64"/>
      </right>
      <top style="thick">
        <color theme="9"/>
      </top>
      <bottom style="thick">
        <color theme="9"/>
      </bottom>
      <diagonal/>
    </border>
    <border>
      <left style="thin">
        <color theme="9"/>
      </left>
      <right style="thin">
        <color rgb="FF00FF00"/>
      </right>
      <top style="thick">
        <color theme="9"/>
      </top>
      <bottom style="thick">
        <color theme="9"/>
      </bottom>
      <diagonal/>
    </border>
    <border>
      <left style="thin">
        <color theme="9"/>
      </left>
      <right/>
      <top style="thick">
        <color theme="9"/>
      </top>
      <bottom style="thick">
        <color theme="9"/>
      </bottom>
      <diagonal/>
    </border>
    <border>
      <left style="thin">
        <color theme="9"/>
      </left>
      <right style="thin">
        <color theme="9"/>
      </right>
      <top style="thick">
        <color theme="9"/>
      </top>
      <bottom style="thick">
        <color theme="9"/>
      </bottom>
      <diagonal/>
    </border>
    <border>
      <left/>
      <right/>
      <top style="thick">
        <color theme="9"/>
      </top>
      <bottom style="thick">
        <color theme="9"/>
      </bottom>
      <diagonal/>
    </border>
    <border>
      <left style="thin">
        <color rgb="FFFF7C80"/>
      </left>
      <right/>
      <top style="thin">
        <color rgb="FFFF7C80"/>
      </top>
      <bottom style="thick">
        <color rgb="FFFF9999"/>
      </bottom>
      <diagonal/>
    </border>
    <border>
      <left/>
      <right/>
      <top/>
      <bottom style="thick">
        <color rgb="FFFF9999"/>
      </bottom>
      <diagonal/>
    </border>
    <border>
      <left style="thin">
        <color indexed="64"/>
      </left>
      <right style="thin">
        <color indexed="64"/>
      </right>
      <top/>
      <bottom style="thick">
        <color theme="9"/>
      </bottom>
      <diagonal/>
    </border>
    <border>
      <left style="thin">
        <color indexed="64"/>
      </left>
      <right/>
      <top style="thick">
        <color theme="9"/>
      </top>
      <bottom style="thick">
        <color theme="7"/>
      </bottom>
      <diagonal/>
    </border>
    <border>
      <left style="thin">
        <color rgb="FFFF9999"/>
      </left>
      <right style="thin">
        <color rgb="FFFF7C80"/>
      </right>
      <top style="thin">
        <color rgb="FFFF7C80"/>
      </top>
      <bottom style="thick">
        <color rgb="FFFF9999"/>
      </bottom>
      <diagonal/>
    </border>
    <border>
      <left style="thin">
        <color rgb="FFFF9999"/>
      </left>
      <right style="thin">
        <color rgb="FFFF9999"/>
      </right>
      <top style="thin">
        <color rgb="FFFF7C80"/>
      </top>
      <bottom style="thick">
        <color rgb="FFFF9999"/>
      </bottom>
      <diagonal/>
    </border>
    <border>
      <left style="thin">
        <color rgb="FFFF9999"/>
      </left>
      <right/>
      <top style="thick">
        <color rgb="FFFF9999"/>
      </top>
      <bottom style="thick">
        <color rgb="FFFF9999"/>
      </bottom>
      <diagonal/>
    </border>
    <border>
      <left style="thin">
        <color rgb="FFFF9999"/>
      </left>
      <right/>
      <top style="thin">
        <color rgb="FFFF9999"/>
      </top>
      <bottom style="thin">
        <color rgb="FFFF9999"/>
      </bottom>
      <diagonal/>
    </border>
    <border>
      <left style="thin">
        <color rgb="FFFF9999"/>
      </left>
      <right style="thin">
        <color rgb="FFFF9999"/>
      </right>
      <top/>
      <bottom style="mediumDashDot">
        <color rgb="FFFF9999"/>
      </bottom>
      <diagonal/>
    </border>
    <border>
      <left style="thin">
        <color rgb="FFFF9999"/>
      </left>
      <right style="thin">
        <color rgb="FFFF9999"/>
      </right>
      <top style="mediumDashDot">
        <color rgb="FFFF9999"/>
      </top>
      <bottom style="thin">
        <color rgb="FFFF9999"/>
      </bottom>
      <diagonal/>
    </border>
    <border>
      <left style="thin">
        <color rgb="FFFF9999"/>
      </left>
      <right style="thin">
        <color rgb="FFFF9999"/>
      </right>
      <top style="thin">
        <color rgb="FFFF9999"/>
      </top>
      <bottom style="mediumDashDot">
        <color rgb="FFFF9999"/>
      </bottom>
      <diagonal/>
    </border>
    <border>
      <left style="thin">
        <color rgb="FFFF9999"/>
      </left>
      <right style="thin">
        <color rgb="FFFF9999"/>
      </right>
      <top style="mediumDashDot">
        <color rgb="FFFF9999"/>
      </top>
      <bottom style="mediumDashDot">
        <color rgb="FFFF9999"/>
      </bottom>
      <diagonal/>
    </border>
    <border>
      <left style="thin">
        <color rgb="FFFF9999"/>
      </left>
      <right style="thin">
        <color rgb="FFFF9999"/>
      </right>
      <top style="mediumDashDot">
        <color rgb="FFFF9999"/>
      </top>
      <bottom/>
      <diagonal/>
    </border>
    <border>
      <left style="thin">
        <color rgb="FFFF9999"/>
      </left>
      <right/>
      <top style="thin">
        <color rgb="FFFF7C80"/>
      </top>
      <bottom style="thick">
        <color rgb="FFFF9999"/>
      </bottom>
      <diagonal/>
    </border>
    <border>
      <left/>
      <right/>
      <top style="thick">
        <color rgb="FFFF9999"/>
      </top>
      <bottom style="thin">
        <color rgb="FFFF9999"/>
      </bottom>
      <diagonal/>
    </border>
    <border>
      <left/>
      <right style="thin">
        <color rgb="FFFF9999"/>
      </right>
      <top style="thin">
        <color rgb="FFFF7C80"/>
      </top>
      <bottom/>
      <diagonal/>
    </border>
    <border>
      <left/>
      <right style="thin">
        <color rgb="FFFF7C80"/>
      </right>
      <top/>
      <bottom style="thick">
        <color rgb="FFFF9999"/>
      </bottom>
      <diagonal/>
    </border>
    <border>
      <left/>
      <right style="thin">
        <color rgb="FFFF9999"/>
      </right>
      <top/>
      <bottom style="mediumDashDot">
        <color rgb="FFFF9999"/>
      </bottom>
      <diagonal/>
    </border>
    <border>
      <left/>
      <right style="thin">
        <color rgb="FFFF9999"/>
      </right>
      <top style="mediumDashDot">
        <color rgb="FFFF9999"/>
      </top>
      <bottom style="mediumDashDot">
        <color rgb="FFFF9999"/>
      </bottom>
      <diagonal/>
    </border>
    <border>
      <left/>
      <right style="thin">
        <color rgb="FFFF9999"/>
      </right>
      <top style="mediumDashDot">
        <color rgb="FFFF9999"/>
      </top>
      <bottom/>
      <diagonal/>
    </border>
    <border>
      <left style="thin">
        <color theme="4"/>
      </left>
      <right style="thin">
        <color indexed="64"/>
      </right>
      <top style="thick">
        <color theme="4"/>
      </top>
      <bottom style="thick">
        <color theme="4"/>
      </bottom>
      <diagonal/>
    </border>
    <border>
      <left style="thin">
        <color indexed="64"/>
      </left>
      <right style="thin">
        <color rgb="FFFF9999"/>
      </right>
      <top style="thick">
        <color theme="4"/>
      </top>
      <bottom style="thick">
        <color theme="4"/>
      </bottom>
      <diagonal/>
    </border>
    <border>
      <left/>
      <right/>
      <top style="thick">
        <color theme="4"/>
      </top>
      <bottom style="thick">
        <color theme="4"/>
      </bottom>
      <diagonal/>
    </border>
    <border>
      <left style="thin">
        <color indexed="64"/>
      </left>
      <right/>
      <top style="thick">
        <color theme="4"/>
      </top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ck">
        <color theme="4"/>
      </top>
      <bottom style="thick">
        <color theme="4"/>
      </bottom>
      <diagonal/>
    </border>
    <border>
      <left/>
      <right/>
      <top/>
      <bottom style="thick">
        <color theme="9"/>
      </bottom>
      <diagonal/>
    </border>
    <border>
      <left style="thin">
        <color theme="4"/>
      </left>
      <right/>
      <top style="thick">
        <color theme="4"/>
      </top>
      <bottom/>
      <diagonal/>
    </border>
    <border>
      <left/>
      <right style="thin">
        <color theme="4"/>
      </right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 style="thin">
        <color theme="4"/>
      </left>
      <right style="thin">
        <color rgb="FFFF9999"/>
      </right>
      <top style="thick">
        <color theme="4"/>
      </top>
      <bottom/>
      <diagonal/>
    </border>
    <border>
      <left style="thin">
        <color theme="4"/>
      </left>
      <right/>
      <top style="thin">
        <color theme="4"/>
      </top>
      <bottom style="thick">
        <color theme="9"/>
      </bottom>
      <diagonal/>
    </border>
    <border>
      <left style="thin">
        <color theme="4"/>
      </left>
      <right/>
      <top/>
      <bottom style="thick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ck">
        <color theme="9"/>
      </bottom>
      <diagonal/>
    </border>
    <border>
      <left style="thin">
        <color theme="4"/>
      </left>
      <right style="thin">
        <color theme="4"/>
      </right>
      <top/>
      <bottom style="thick">
        <color theme="9"/>
      </bottom>
      <diagonal/>
    </border>
    <border>
      <left style="thin">
        <color rgb="FFFF9999"/>
      </left>
      <right/>
      <top style="thin">
        <color rgb="FFFF9999"/>
      </top>
      <bottom/>
      <diagonal/>
    </border>
    <border>
      <left style="thin">
        <color theme="4"/>
      </left>
      <right/>
      <top/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theme="4"/>
      </left>
      <right/>
      <top style="thin">
        <color theme="4"/>
      </top>
      <bottom style="medium">
        <color theme="4"/>
      </bottom>
      <diagonal/>
    </border>
    <border>
      <left style="thin">
        <color indexed="64"/>
      </left>
      <right style="thin">
        <color indexed="64"/>
      </right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thin">
        <color indexed="64"/>
      </right>
      <top/>
      <bottom style="medium">
        <color theme="1" tint="0.499984740745262"/>
      </bottom>
      <diagonal/>
    </border>
    <border>
      <left style="thin">
        <color indexed="64"/>
      </left>
      <right/>
      <top/>
      <bottom style="medium">
        <color theme="1" tint="0.499984740745262"/>
      </bottom>
      <diagonal/>
    </border>
    <border>
      <left/>
      <right/>
      <top/>
      <bottom style="medium">
        <color rgb="FFFF9999"/>
      </bottom>
      <diagonal/>
    </border>
    <border>
      <left style="thin">
        <color rgb="FFFF9999"/>
      </left>
      <right style="thin">
        <color rgb="FFFF9999"/>
      </right>
      <top style="medium">
        <color rgb="FFFF9999"/>
      </top>
      <bottom/>
      <diagonal/>
    </border>
    <border>
      <left style="thin">
        <color rgb="FFFF9999"/>
      </left>
      <right style="thin">
        <color indexed="64"/>
      </right>
      <top/>
      <bottom style="medium">
        <color rgb="FFFF9999"/>
      </bottom>
      <diagonal/>
    </border>
    <border>
      <left style="thin">
        <color indexed="64"/>
      </left>
      <right style="thin">
        <color rgb="FFFF9999"/>
      </right>
      <top/>
      <bottom/>
      <diagonal/>
    </border>
    <border>
      <left/>
      <right style="thin">
        <color rgb="FFFF9999"/>
      </right>
      <top/>
      <bottom style="medium">
        <color rgb="FFFF9999"/>
      </bottom>
      <diagonal/>
    </border>
    <border>
      <left style="thin">
        <color rgb="FFFF9999"/>
      </left>
      <right/>
      <top/>
      <bottom style="medium">
        <color rgb="FFFF9999"/>
      </bottom>
      <diagonal/>
    </border>
    <border>
      <left style="thin">
        <color rgb="FFFF9999"/>
      </left>
      <right style="thin">
        <color rgb="FFFF9999"/>
      </right>
      <top/>
      <bottom style="medium">
        <color rgb="FFFF9999"/>
      </bottom>
      <diagonal/>
    </border>
    <border>
      <left style="thin">
        <color rgb="FFFF9999"/>
      </left>
      <right style="thin">
        <color indexed="64"/>
      </right>
      <top style="medium">
        <color rgb="FFFF9999"/>
      </top>
      <bottom style="thin">
        <color rgb="FFFF9999"/>
      </bottom>
      <diagonal/>
    </border>
    <border>
      <left style="thin">
        <color rgb="FFFF9999"/>
      </left>
      <right/>
      <top style="medium">
        <color rgb="FFFF9999"/>
      </top>
      <bottom style="thin">
        <color rgb="FFFF9999"/>
      </bottom>
      <diagonal/>
    </border>
    <border>
      <left style="thin">
        <color rgb="FFFF9999"/>
      </left>
      <right style="thin">
        <color indexed="64"/>
      </right>
      <top/>
      <bottom/>
      <diagonal/>
    </border>
    <border>
      <left style="thin">
        <color rgb="FFFF9999"/>
      </left>
      <right style="thin">
        <color rgb="FFFF9999"/>
      </right>
      <top style="medium">
        <color rgb="FFFF9999"/>
      </top>
      <bottom style="thin">
        <color rgb="FFFF9999"/>
      </bottom>
      <diagonal/>
    </border>
    <border>
      <left style="thin">
        <color rgb="FFFF9999"/>
      </left>
      <right style="thin">
        <color rgb="FFFF9999"/>
      </right>
      <top style="thin">
        <color rgb="FFFF9999"/>
      </top>
      <bottom style="medium">
        <color rgb="FFFF9999"/>
      </bottom>
      <diagonal/>
    </border>
    <border>
      <left style="thin">
        <color theme="7"/>
      </left>
      <right style="thin">
        <color indexed="64"/>
      </right>
      <top/>
      <bottom style="thin">
        <color theme="7"/>
      </bottom>
      <diagonal/>
    </border>
    <border>
      <left style="thin">
        <color indexed="64"/>
      </left>
      <right style="thin">
        <color theme="7"/>
      </right>
      <top/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7"/>
      </left>
      <right style="thin">
        <color theme="7"/>
      </right>
      <top style="thin">
        <color theme="7"/>
      </top>
      <bottom/>
      <diagonal/>
    </border>
    <border>
      <left style="thin">
        <color theme="7"/>
      </left>
      <right style="thin">
        <color theme="7"/>
      </right>
      <top/>
      <bottom style="thin">
        <color theme="7"/>
      </bottom>
      <diagonal/>
    </border>
    <border>
      <left style="thin">
        <color theme="7"/>
      </left>
      <right style="thin">
        <color theme="7"/>
      </right>
      <top style="thin">
        <color rgb="FFFF9999"/>
      </top>
      <bottom/>
      <diagonal/>
    </border>
    <border>
      <left style="thin">
        <color theme="7"/>
      </left>
      <right style="thin">
        <color theme="7"/>
      </right>
      <top/>
      <bottom/>
      <diagonal/>
    </border>
    <border>
      <left style="thin">
        <color indexed="64"/>
      </left>
      <right style="thin">
        <color theme="7"/>
      </right>
      <top/>
      <bottom style="thin">
        <color theme="7"/>
      </bottom>
      <diagonal/>
    </border>
    <border>
      <left style="thin">
        <color theme="7"/>
      </left>
      <right style="thin">
        <color indexed="64"/>
      </right>
      <top style="thin">
        <color theme="7"/>
      </top>
      <bottom style="thin">
        <color theme="7"/>
      </bottom>
      <diagonal/>
    </border>
    <border>
      <left style="thin">
        <color indexed="64"/>
      </left>
      <right/>
      <top style="thin">
        <color theme="7"/>
      </top>
      <bottom style="thin">
        <color theme="7"/>
      </bottom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 style="thin">
        <color theme="4"/>
      </left>
      <right/>
      <top style="thin">
        <color rgb="FFFF7C80"/>
      </top>
      <bottom/>
      <diagonal/>
    </border>
    <border>
      <left style="thin">
        <color theme="4"/>
      </left>
      <right style="thin">
        <color theme="4"/>
      </right>
      <top style="thin">
        <color rgb="FFFF7C80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rgb="FFFF7C80"/>
      </top>
      <bottom/>
      <diagonal/>
    </border>
    <border>
      <left style="thin">
        <color indexed="64"/>
      </left>
      <right style="thin">
        <color indexed="64"/>
      </right>
      <top style="thin">
        <color theme="7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medium">
        <color theme="4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medium">
        <color rgb="FF7030A0"/>
      </bottom>
      <diagonal/>
    </border>
    <border>
      <left style="thin">
        <color rgb="FF7030A0"/>
      </left>
      <right style="thin">
        <color rgb="FF7030A0"/>
      </right>
      <top/>
      <bottom style="medium">
        <color rgb="FF7030A0"/>
      </bottom>
      <diagonal/>
    </border>
    <border>
      <left style="thin">
        <color rgb="FF7030A0"/>
      </left>
      <right style="thin">
        <color rgb="FF7030A0"/>
      </right>
      <top/>
      <bottom/>
      <diagonal/>
    </border>
    <border>
      <left style="thin">
        <color rgb="FF7030A0"/>
      </left>
      <right style="thin">
        <color rgb="FF7030A0"/>
      </right>
      <top style="medium">
        <color rgb="FF7030A0"/>
      </top>
      <bottom style="medium">
        <color rgb="FF7030A0"/>
      </bottom>
      <diagonal/>
    </border>
    <border>
      <left style="thin">
        <color rgb="FF7030A0"/>
      </left>
      <right style="thin">
        <color rgb="FF7030A0"/>
      </right>
      <top/>
      <bottom style="thin">
        <color rgb="FF7030A0"/>
      </bottom>
      <diagonal/>
    </border>
    <border>
      <left style="thin">
        <color rgb="FF7030A0"/>
      </left>
      <right style="thin">
        <color rgb="FF7030A0"/>
      </right>
      <top style="medium">
        <color rgb="FF7030A0"/>
      </top>
      <bottom style="thin">
        <color rgb="FF7030A0"/>
      </bottom>
      <diagonal/>
    </border>
    <border>
      <left style="thin">
        <color rgb="FF7030A0"/>
      </left>
      <right style="thin">
        <color rgb="FF7030A0"/>
      </right>
      <top style="medium">
        <color rgb="FF7030A0"/>
      </top>
      <bottom/>
      <diagonal/>
    </border>
    <border>
      <left style="thin">
        <color indexed="64"/>
      </left>
      <right style="thin">
        <color rgb="FF7030A0"/>
      </right>
      <top/>
      <bottom/>
      <diagonal/>
    </border>
    <border>
      <left style="thin">
        <color rgb="FF7030A0"/>
      </left>
      <right style="thin">
        <color rgb="FF7030A0"/>
      </right>
      <top style="thin">
        <color rgb="FF7030A0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medium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  <border>
      <left style="thin">
        <color rgb="FFDEA900"/>
      </left>
      <right style="thin">
        <color rgb="FFDEA900"/>
      </right>
      <top style="thin">
        <color rgb="FFDEA900"/>
      </top>
      <bottom style="thin">
        <color rgb="FFDEA900"/>
      </bottom>
      <diagonal/>
    </border>
    <border>
      <left style="thin">
        <color rgb="FFDEA900"/>
      </left>
      <right style="thin">
        <color rgb="FFDEA900"/>
      </right>
      <top style="thin">
        <color rgb="FFDEA900"/>
      </top>
      <bottom style="medium">
        <color rgb="FFDEA900"/>
      </bottom>
      <diagonal/>
    </border>
    <border>
      <left style="thin">
        <color rgb="FFDEA900"/>
      </left>
      <right style="thin">
        <color rgb="FFDEA900"/>
      </right>
      <top style="medium">
        <color rgb="FFDEA900"/>
      </top>
      <bottom style="medium">
        <color rgb="FFDEA900"/>
      </bottom>
      <diagonal/>
    </border>
    <border>
      <left style="thin">
        <color rgb="FFDEA900"/>
      </left>
      <right style="thin">
        <color rgb="FFDEA900"/>
      </right>
      <top style="medium">
        <color rgb="FFDEA900"/>
      </top>
      <bottom style="thin">
        <color rgb="FFDEA900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rgb="FFDEA900"/>
      </left>
      <right style="thin">
        <color rgb="FFDEA900"/>
      </right>
      <top style="thin">
        <color rgb="FFDEA900"/>
      </top>
      <bottom style="medium">
        <color theme="7"/>
      </bottom>
      <diagonal/>
    </border>
    <border>
      <left/>
      <right style="thin">
        <color rgb="FFDEA900"/>
      </right>
      <top style="thin">
        <color rgb="FFDEA900"/>
      </top>
      <bottom style="medium">
        <color rgb="FFDEA900"/>
      </bottom>
      <diagonal/>
    </border>
    <border>
      <left/>
      <right style="thin">
        <color rgb="FFDEA900"/>
      </right>
      <top style="medium">
        <color rgb="FFDEA900"/>
      </top>
      <bottom style="medium">
        <color rgb="FFDEA900"/>
      </bottom>
      <diagonal/>
    </border>
    <border>
      <left/>
      <right style="thin">
        <color rgb="FFDEA900"/>
      </right>
      <top style="medium">
        <color rgb="FFDEA900"/>
      </top>
      <bottom style="thin">
        <color rgb="FFDEA900"/>
      </bottom>
      <diagonal/>
    </border>
    <border>
      <left style="thin">
        <color theme="7"/>
      </left>
      <right style="thin">
        <color theme="7"/>
      </right>
      <top style="medium">
        <color theme="7"/>
      </top>
      <bottom style="thin">
        <color theme="7"/>
      </bottom>
      <diagonal/>
    </border>
    <border>
      <left style="thin">
        <color theme="7"/>
      </left>
      <right style="thin">
        <color theme="7"/>
      </right>
      <top style="medium">
        <color theme="7"/>
      </top>
      <bottom style="medium">
        <color theme="7"/>
      </bottom>
      <diagonal/>
    </border>
    <border>
      <left style="thin">
        <color theme="7"/>
      </left>
      <right style="thin">
        <color theme="7"/>
      </right>
      <top style="medium">
        <color theme="7"/>
      </top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medium">
        <color theme="7"/>
      </bottom>
      <diagonal/>
    </border>
    <border>
      <left style="thin">
        <color theme="7"/>
      </left>
      <right style="thin">
        <color theme="7"/>
      </right>
      <top/>
      <bottom style="medium">
        <color theme="7"/>
      </bottom>
      <diagonal/>
    </border>
    <border>
      <left style="thin">
        <color theme="5"/>
      </left>
      <right style="thin">
        <color theme="5"/>
      </right>
      <top/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medium">
        <color theme="5"/>
      </top>
      <bottom/>
      <diagonal/>
    </border>
    <border>
      <left style="thin">
        <color theme="5"/>
      </left>
      <right style="thin">
        <color theme="5"/>
      </right>
      <top style="medium">
        <color theme="5"/>
      </top>
      <bottom style="thin">
        <color theme="5"/>
      </bottom>
      <diagonal/>
    </border>
    <border>
      <left/>
      <right style="thin">
        <color rgb="FF7030A0"/>
      </right>
      <top/>
      <bottom/>
      <diagonal/>
    </border>
    <border>
      <left/>
      <right style="thin">
        <color theme="9" tint="-0.249977111117893"/>
      </right>
      <top/>
      <bottom/>
      <diagonal/>
    </border>
    <border>
      <left style="thin">
        <color rgb="FF0099CC"/>
      </left>
      <right style="thin">
        <color rgb="FF0099CC"/>
      </right>
      <top style="thin">
        <color rgb="FF0099CC"/>
      </top>
      <bottom style="thin">
        <color rgb="FF0099CC"/>
      </bottom>
      <diagonal/>
    </border>
    <border>
      <left style="thin">
        <color rgb="FF0099CC"/>
      </left>
      <right style="thin">
        <color rgb="FF0099CC"/>
      </right>
      <top style="thin">
        <color rgb="FF0099CC"/>
      </top>
      <bottom style="medium">
        <color rgb="FF0099CC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99CC"/>
      </left>
      <right style="thin">
        <color rgb="FF0099CC"/>
      </right>
      <top style="medium">
        <color indexed="64"/>
      </top>
      <bottom style="thin">
        <color rgb="FF0099CC"/>
      </bottom>
      <diagonal/>
    </border>
    <border>
      <left style="thin">
        <color rgb="FF0099CC"/>
      </left>
      <right style="thin">
        <color rgb="FF0099CC"/>
      </right>
      <top style="medium">
        <color rgb="FF0099CC"/>
      </top>
      <bottom/>
      <diagonal/>
    </border>
    <border>
      <left style="thin">
        <color rgb="FFDEA900"/>
      </left>
      <right style="thin">
        <color rgb="FFDEA900"/>
      </right>
      <top/>
      <bottom/>
      <diagonal/>
    </border>
    <border>
      <left style="thin">
        <color rgb="FFDEA900"/>
      </left>
      <right style="thin">
        <color rgb="FFDEA900"/>
      </right>
      <top style="medium">
        <color rgb="FFDEA900"/>
      </top>
      <bottom/>
      <diagonal/>
    </border>
    <border>
      <left style="thin">
        <color theme="7"/>
      </left>
      <right style="thin">
        <color rgb="FFDEA900"/>
      </right>
      <top/>
      <bottom/>
      <diagonal/>
    </border>
    <border>
      <left style="thin">
        <color rgb="FFDEA900"/>
      </left>
      <right style="thin">
        <color rgb="FFDEA900"/>
      </right>
      <top/>
      <bottom style="medium">
        <color theme="7"/>
      </bottom>
      <diagonal/>
    </border>
    <border>
      <left style="thin">
        <color rgb="FFDEA900"/>
      </left>
      <right style="thin">
        <color rgb="FFDEA900"/>
      </right>
      <top style="medium">
        <color rgb="FFDEA900"/>
      </top>
      <bottom style="medium">
        <color theme="7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rgb="FF0099CC"/>
      </left>
      <right style="thin">
        <color rgb="FF0099CC"/>
      </right>
      <top style="thin">
        <color rgb="FF0099CC"/>
      </top>
      <bottom style="medium">
        <color theme="4"/>
      </bottom>
      <diagonal/>
    </border>
    <border>
      <left style="thin">
        <color rgb="FF0099CC"/>
      </left>
      <right style="thin">
        <color rgb="FF0099CC"/>
      </right>
      <top style="medium">
        <color rgb="FF0099CC"/>
      </top>
      <bottom style="thin">
        <color rgb="FF0099CC"/>
      </bottom>
      <diagonal/>
    </border>
    <border>
      <left style="thin">
        <color rgb="FF0099CC"/>
      </left>
      <right style="thin">
        <color rgb="FF0099CC"/>
      </right>
      <top/>
      <bottom style="medium">
        <color theme="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rgb="FFDEA900"/>
      </right>
      <top style="medium">
        <color rgb="FFDEA900"/>
      </top>
      <bottom/>
      <diagonal/>
    </border>
    <border>
      <left/>
      <right style="thin">
        <color rgb="FFDEA900"/>
      </right>
      <top/>
      <bottom/>
      <diagonal/>
    </border>
    <border>
      <left/>
      <right style="thin">
        <color rgb="FFDEA900"/>
      </right>
      <top/>
      <bottom style="medium">
        <color theme="7"/>
      </bottom>
      <diagonal/>
    </border>
    <border>
      <left/>
      <right style="thin">
        <color rgb="FF7030A0"/>
      </right>
      <top/>
      <bottom style="medium">
        <color rgb="FF7030A0"/>
      </bottom>
      <diagonal/>
    </border>
    <border>
      <left/>
      <right style="thin">
        <color rgb="FF7030A0"/>
      </right>
      <top style="medium">
        <color rgb="FF7030A0"/>
      </top>
      <bottom style="medium">
        <color rgb="FF7030A0"/>
      </bottom>
      <diagonal/>
    </border>
    <border>
      <left/>
      <right style="thin">
        <color theme="7"/>
      </right>
      <top style="medium">
        <color theme="7"/>
      </top>
      <bottom/>
      <diagonal/>
    </border>
    <border>
      <left/>
      <right style="thin">
        <color theme="7"/>
      </right>
      <top/>
      <bottom/>
      <diagonal/>
    </border>
    <border>
      <left/>
      <right style="thin">
        <color theme="7"/>
      </right>
      <top/>
      <bottom style="medium">
        <color rgb="FFDEA900"/>
      </bottom>
      <diagonal/>
    </border>
    <border>
      <left style="thin">
        <color theme="7"/>
      </left>
      <right style="thin">
        <color theme="7"/>
      </right>
      <top/>
      <bottom style="medium">
        <color rgb="FFDEA900"/>
      </bottom>
      <diagonal/>
    </border>
    <border>
      <left/>
      <right style="thin">
        <color theme="7"/>
      </right>
      <top style="medium">
        <color theme="7"/>
      </top>
      <bottom style="medium">
        <color theme="7"/>
      </bottom>
      <diagonal/>
    </border>
    <border>
      <left/>
      <right style="thin">
        <color theme="7"/>
      </right>
      <top/>
      <bottom style="medium">
        <color theme="7"/>
      </bottom>
      <diagonal/>
    </border>
    <border>
      <left style="thin">
        <color rgb="FFDEA900"/>
      </left>
      <right style="thin">
        <color rgb="FFDEA900"/>
      </right>
      <top/>
      <bottom style="thin">
        <color rgb="FFDEA900"/>
      </bottom>
      <diagonal/>
    </border>
    <border>
      <left/>
      <right style="thin">
        <color theme="5"/>
      </right>
      <top/>
      <bottom style="medium">
        <color rgb="FFDEA900"/>
      </bottom>
      <diagonal/>
    </border>
    <border>
      <left style="thin">
        <color theme="5"/>
      </left>
      <right style="thin">
        <color theme="5"/>
      </right>
      <top/>
      <bottom style="medium">
        <color rgb="FFDEA900"/>
      </bottom>
      <diagonal/>
    </border>
    <border>
      <left/>
      <right style="thin">
        <color theme="5"/>
      </right>
      <top style="medium">
        <color rgb="FFDEA900"/>
      </top>
      <bottom style="medium">
        <color rgb="FFDEA900"/>
      </bottom>
      <diagonal/>
    </border>
    <border>
      <left style="thin">
        <color theme="5"/>
      </left>
      <right style="thin">
        <color theme="5"/>
      </right>
      <top style="medium">
        <color rgb="FFDEA900"/>
      </top>
      <bottom style="medium">
        <color rgb="FFDEA900"/>
      </bottom>
      <diagonal/>
    </border>
    <border>
      <left/>
      <right/>
      <top/>
      <bottom style="thin">
        <color theme="5"/>
      </bottom>
      <diagonal/>
    </border>
    <border>
      <left/>
      <right style="medium">
        <color theme="7"/>
      </right>
      <top style="thin">
        <color rgb="FFDEA900"/>
      </top>
      <bottom/>
      <diagonal/>
    </border>
    <border>
      <left/>
      <right style="medium">
        <color theme="7"/>
      </right>
      <top/>
      <bottom/>
      <diagonal/>
    </border>
    <border>
      <left style="medium">
        <color theme="7"/>
      </left>
      <right/>
      <top style="medium">
        <color rgb="FFDEA900"/>
      </top>
      <bottom style="medium">
        <color theme="7"/>
      </bottom>
      <diagonal/>
    </border>
    <border>
      <left/>
      <right/>
      <top style="medium">
        <color rgb="FFDEA900"/>
      </top>
      <bottom style="medium">
        <color theme="7"/>
      </bottom>
      <diagonal/>
    </border>
    <border>
      <left style="thin">
        <color theme="7"/>
      </left>
      <right style="thin">
        <color theme="7"/>
      </right>
      <top style="medium">
        <color rgb="FFDEA900"/>
      </top>
      <bottom style="medium">
        <color theme="7"/>
      </bottom>
      <diagonal/>
    </border>
    <border>
      <left style="thin">
        <color rgb="FFDEA900"/>
      </left>
      <right style="thin">
        <color rgb="FFDEA900"/>
      </right>
      <top/>
      <bottom style="medium">
        <color rgb="FFDEA900"/>
      </bottom>
      <diagonal/>
    </border>
    <border>
      <left style="thin">
        <color rgb="FF7030A0"/>
      </left>
      <right style="thin">
        <color rgb="FF7030A0"/>
      </right>
      <top/>
      <bottom style="medium">
        <color rgb="FFDEA900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rgb="FFDEA900"/>
      </right>
      <top/>
      <bottom style="medium">
        <color rgb="FFDEA900"/>
      </bottom>
      <diagonal/>
    </border>
    <border>
      <left/>
      <right style="thin">
        <color theme="9" tint="-0.249977111117893"/>
      </right>
      <top/>
      <bottom style="medium">
        <color theme="9" tint="-0.249977111117893"/>
      </bottom>
      <diagonal/>
    </border>
    <border>
      <left/>
      <right style="thin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 style="thin">
        <color theme="9" tint="-0.249977111117893"/>
      </right>
      <top style="medium">
        <color theme="9" tint="-0.249977111117893"/>
      </top>
      <bottom/>
      <diagonal/>
    </border>
    <border>
      <left style="thin">
        <color theme="9" tint="-0.499984740745262"/>
      </left>
      <right style="thin">
        <color theme="9" tint="-0.249977111117893"/>
      </right>
      <top/>
      <bottom style="medium">
        <color theme="9" tint="-0.249977111117893"/>
      </bottom>
      <diagonal/>
    </border>
    <border>
      <left style="thin">
        <color indexed="64"/>
      </left>
      <right style="thin">
        <color indexed="64"/>
      </right>
      <top style="thin">
        <color theme="5"/>
      </top>
      <bottom style="thin">
        <color indexed="64"/>
      </bottom>
      <diagonal/>
    </border>
    <border>
      <left style="thin">
        <color theme="5"/>
      </left>
      <right style="thin">
        <color theme="5"/>
      </right>
      <top/>
      <bottom style="thin">
        <color indexed="64"/>
      </bottom>
      <diagonal/>
    </border>
    <border>
      <left/>
      <right/>
      <top/>
      <bottom style="medium">
        <color theme="5"/>
      </bottom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rgb="FF7030A0"/>
      </left>
      <right/>
      <top style="medium">
        <color rgb="FF7030A0"/>
      </top>
      <bottom/>
      <diagonal/>
    </border>
    <border>
      <left style="thin">
        <color rgb="FF7030A0"/>
      </left>
      <right/>
      <top/>
      <bottom style="medium">
        <color rgb="FF7030A0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/>
      <bottom style="thin">
        <color theme="7" tint="-0.249977111117893"/>
      </bottom>
      <diagonal/>
    </border>
    <border>
      <left style="thin">
        <color rgb="FFDEA900"/>
      </left>
      <right style="thin">
        <color rgb="FFDEA900"/>
      </right>
      <top style="thin">
        <color rgb="FFDEA900"/>
      </top>
      <bottom style="medium">
        <color theme="7" tint="-0.249977111117893"/>
      </bottom>
      <diagonal/>
    </border>
    <border>
      <left/>
      <right/>
      <top style="thin">
        <color rgb="FF7030A0"/>
      </top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rgb="FFDEA900"/>
      </top>
      <bottom style="medium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medium">
        <color theme="7" tint="-0.249977111117893"/>
      </top>
      <bottom style="medium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medium">
        <color theme="7" tint="-0.249977111117893"/>
      </top>
      <bottom/>
      <diagonal/>
    </border>
    <border>
      <left style="thin">
        <color theme="7" tint="-0.249977111117893"/>
      </left>
      <right style="thin">
        <color theme="7" tint="-0.249977111117893"/>
      </right>
      <top/>
      <bottom/>
      <diagonal/>
    </border>
    <border>
      <left style="thin">
        <color rgb="FF993366"/>
      </left>
      <right style="thin">
        <color rgb="FF993366"/>
      </right>
      <top style="thin">
        <color rgb="FF993366"/>
      </top>
      <bottom style="thin">
        <color rgb="FF993366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/>
      <diagonal/>
    </border>
    <border>
      <left style="thin">
        <color rgb="FF993366"/>
      </left>
      <right style="thin">
        <color rgb="FF993366"/>
      </right>
      <top style="thin">
        <color rgb="FF993366"/>
      </top>
      <bottom style="medium">
        <color rgb="FF993366"/>
      </bottom>
      <diagonal/>
    </border>
    <border>
      <left style="thin">
        <color rgb="FF993366"/>
      </left>
      <right style="thin">
        <color rgb="FF993366"/>
      </right>
      <top style="medium">
        <color rgb="FF993366"/>
      </top>
      <bottom style="medium">
        <color rgb="FF993366"/>
      </bottom>
      <diagonal/>
    </border>
    <border>
      <left/>
      <right style="thin">
        <color rgb="FF7030A0"/>
      </right>
      <top style="medium">
        <color rgb="FF00B050"/>
      </top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/>
      <right/>
      <top/>
      <bottom style="thin">
        <color rgb="FFDEA900"/>
      </bottom>
      <diagonal/>
    </border>
    <border>
      <left style="thin">
        <color rgb="FF0099FF"/>
      </left>
      <right style="thin">
        <color rgb="FF0099FF"/>
      </right>
      <top style="thin">
        <color rgb="FF0099FF"/>
      </top>
      <bottom style="thin">
        <color rgb="FF0099FF"/>
      </bottom>
      <diagonal/>
    </border>
    <border>
      <left style="thin">
        <color rgb="FF0099FF"/>
      </left>
      <right style="thin">
        <color rgb="FF0099FF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rgb="FF0099FF"/>
      </left>
      <right style="thin">
        <color rgb="FF0099FF"/>
      </right>
      <top style="thin">
        <color rgb="FF0099FF"/>
      </top>
      <bottom style="medium">
        <color theme="4"/>
      </bottom>
      <diagonal/>
    </border>
    <border>
      <left style="thin">
        <color rgb="FF0099FF"/>
      </left>
      <right style="thin">
        <color rgb="FF0099FF"/>
      </right>
      <top style="medium">
        <color theme="4"/>
      </top>
      <bottom style="medium">
        <color theme="4"/>
      </bottom>
      <diagonal/>
    </border>
    <border>
      <left style="thin">
        <color rgb="FF0099FF"/>
      </left>
      <right style="thin">
        <color rgb="FF0099FF"/>
      </right>
      <top style="medium">
        <color theme="4"/>
      </top>
      <bottom style="thin">
        <color rgb="FF0099FF"/>
      </bottom>
      <diagonal/>
    </border>
    <border>
      <left style="thin">
        <color rgb="FF0099FF"/>
      </left>
      <right style="thin">
        <color rgb="FF0099FF"/>
      </right>
      <top style="medium">
        <color theme="4"/>
      </top>
      <bottom/>
      <diagonal/>
    </border>
    <border>
      <left style="thin">
        <color rgb="FF0099FF"/>
      </left>
      <right style="thin">
        <color rgb="FF0099FF"/>
      </right>
      <top/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 style="thin">
        <color theme="7" tint="-0.249977111117893"/>
      </left>
      <right style="thin">
        <color theme="7" tint="-0.249977111117893"/>
      </right>
      <top/>
      <bottom style="thin">
        <color rgb="FFDEA900"/>
      </bottom>
      <diagonal/>
    </border>
    <border>
      <left/>
      <right style="thin">
        <color rgb="FFDEA900"/>
      </right>
      <top/>
      <bottom style="thin">
        <color rgb="FFDEA900"/>
      </bottom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rgb="FF0099FF"/>
      </right>
      <top/>
      <bottom/>
      <diagonal/>
    </border>
    <border>
      <left/>
      <right/>
      <top style="thin">
        <color rgb="FF993366"/>
      </top>
      <bottom/>
      <diagonal/>
    </border>
    <border>
      <left/>
      <right style="thin">
        <color rgb="FF7030A0"/>
      </right>
      <top/>
      <bottom style="thin">
        <color rgb="FF7030A0"/>
      </bottom>
      <diagonal/>
    </border>
    <border>
      <left style="thin">
        <color rgb="FF993366"/>
      </left>
      <right/>
      <top style="medium">
        <color rgb="FF993366"/>
      </top>
      <bottom style="thin">
        <color rgb="FF0099FF"/>
      </bottom>
      <diagonal/>
    </border>
    <border>
      <left style="thin">
        <color rgb="FF993366"/>
      </left>
      <right style="thin">
        <color rgb="FF993366"/>
      </right>
      <top style="medium">
        <color rgb="FF993366"/>
      </top>
      <bottom style="thin">
        <color rgb="FF0099FF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3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4" fontId="1" fillId="0" borderId="0"/>
  </cellStyleXfs>
  <cellXfs count="2069">
    <xf numFmtId="0" fontId="0" fillId="0" borderId="0" xfId="0"/>
    <xf numFmtId="0" fontId="4" fillId="0" borderId="0" xfId="0" applyFont="1" applyAlignment="1">
      <alignment horizontal="center" vertical="center"/>
    </xf>
    <xf numFmtId="165" fontId="0" fillId="5" borderId="2" xfId="1" applyNumberFormat="1" applyFont="1" applyFill="1" applyBorder="1"/>
    <xf numFmtId="0" fontId="2" fillId="0" borderId="0" xfId="0" applyFont="1"/>
    <xf numFmtId="165" fontId="6" fillId="6" borderId="2" xfId="1" applyNumberFormat="1" applyFont="1" applyFill="1" applyBorder="1"/>
    <xf numFmtId="165" fontId="6" fillId="0" borderId="0" xfId="1" applyNumberFormat="1" applyFont="1" applyFill="1" applyBorder="1"/>
    <xf numFmtId="168" fontId="1" fillId="0" borderId="0" xfId="1" applyNumberFormat="1" applyFont="1"/>
    <xf numFmtId="165" fontId="7" fillId="0" borderId="0" xfId="1" applyNumberFormat="1" applyFont="1" applyFill="1" applyBorder="1"/>
    <xf numFmtId="165" fontId="0" fillId="0" borderId="0" xfId="1" applyNumberFormat="1" applyFont="1"/>
    <xf numFmtId="165" fontId="0" fillId="3" borderId="6" xfId="1" applyNumberFormat="1" applyFont="1" applyFill="1" applyBorder="1"/>
    <xf numFmtId="0" fontId="0" fillId="0" borderId="2" xfId="0" applyBorder="1"/>
    <xf numFmtId="0" fontId="3" fillId="7" borderId="7" xfId="0" applyFont="1" applyFill="1" applyBorder="1" applyAlignment="1">
      <alignment horizontal="center" vertical="center"/>
    </xf>
    <xf numFmtId="165" fontId="3" fillId="7" borderId="7" xfId="1" applyNumberFormat="1" applyFont="1" applyFill="1" applyBorder="1" applyAlignment="1">
      <alignment horizontal="center" vertical="center"/>
    </xf>
    <xf numFmtId="164" fontId="3" fillId="7" borderId="7" xfId="1" applyFont="1" applyFill="1" applyBorder="1" applyAlignment="1">
      <alignment horizontal="center" vertical="center"/>
    </xf>
    <xf numFmtId="164" fontId="3" fillId="7" borderId="7" xfId="1" applyFont="1" applyFill="1" applyBorder="1" applyAlignment="1">
      <alignment horizontal="center" vertical="center" wrapText="1"/>
    </xf>
    <xf numFmtId="165" fontId="3" fillId="7" borderId="7" xfId="1" applyNumberFormat="1" applyFont="1" applyFill="1" applyBorder="1" applyAlignment="1">
      <alignment horizontal="center" vertical="center" wrapText="1"/>
    </xf>
    <xf numFmtId="165" fontId="3" fillId="7" borderId="7" xfId="1" applyNumberFormat="1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vertical="center" wrapText="1"/>
    </xf>
    <xf numFmtId="0" fontId="0" fillId="2" borderId="7" xfId="0" applyFill="1" applyBorder="1"/>
    <xf numFmtId="0" fontId="0" fillId="2" borderId="7" xfId="0" applyFill="1" applyBorder="1" applyAlignment="1">
      <alignment wrapText="1"/>
    </xf>
    <xf numFmtId="167" fontId="0" fillId="2" borderId="7" xfId="1" applyNumberFormat="1" applyFont="1" applyFill="1" applyBorder="1"/>
    <xf numFmtId="0" fontId="0" fillId="0" borderId="7" xfId="0" applyBorder="1"/>
    <xf numFmtId="0" fontId="5" fillId="2" borderId="7" xfId="2" applyFill="1" applyBorder="1"/>
    <xf numFmtId="0" fontId="2" fillId="0" borderId="0" xfId="0" applyFont="1" applyAlignment="1">
      <alignment horizontal="center"/>
    </xf>
    <xf numFmtId="0" fontId="0" fillId="2" borderId="7" xfId="0" applyFill="1" applyBorder="1" applyAlignment="1">
      <alignment vertical="top" wrapText="1"/>
    </xf>
    <xf numFmtId="169" fontId="0" fillId="2" borderId="7" xfId="1" applyNumberFormat="1" applyFont="1" applyFill="1" applyBorder="1"/>
    <xf numFmtId="165" fontId="0" fillId="3" borderId="7" xfId="1" applyNumberFormat="1" applyFont="1" applyFill="1" applyBorder="1" applyAlignment="1">
      <alignment horizontal="center"/>
    </xf>
    <xf numFmtId="0" fontId="0" fillId="0" borderId="0" xfId="0" applyFill="1"/>
    <xf numFmtId="170" fontId="0" fillId="2" borderId="7" xfId="1" applyNumberFormat="1" applyFont="1" applyFill="1" applyBorder="1"/>
    <xf numFmtId="0" fontId="3" fillId="7" borderId="7" xfId="0" applyFont="1" applyFill="1" applyBorder="1" applyAlignment="1">
      <alignment horizontal="center" vertical="center" wrapText="1"/>
    </xf>
    <xf numFmtId="0" fontId="0" fillId="0" borderId="10" xfId="0" applyBorder="1"/>
    <xf numFmtId="0" fontId="0" fillId="2" borderId="10" xfId="0" applyFill="1" applyBorder="1"/>
    <xf numFmtId="0" fontId="0" fillId="2" borderId="10" xfId="0" applyFill="1" applyBorder="1" applyAlignment="1">
      <alignment vertical="top" wrapText="1"/>
    </xf>
    <xf numFmtId="0" fontId="5" fillId="2" borderId="10" xfId="2" applyFill="1" applyBorder="1"/>
    <xf numFmtId="169" fontId="0" fillId="2" borderId="10" xfId="1" applyNumberFormat="1" applyFont="1" applyFill="1" applyBorder="1"/>
    <xf numFmtId="169" fontId="0" fillId="2" borderId="9" xfId="1" applyNumberFormat="1" applyFont="1" applyFill="1" applyBorder="1"/>
    <xf numFmtId="0" fontId="0" fillId="2" borderId="8" xfId="0" applyFill="1" applyBorder="1" applyAlignment="1">
      <alignment vertical="top" wrapText="1"/>
    </xf>
    <xf numFmtId="0" fontId="0" fillId="0" borderId="17" xfId="0" applyBorder="1"/>
    <xf numFmtId="0" fontId="0" fillId="2" borderId="17" xfId="0" applyFill="1" applyBorder="1"/>
    <xf numFmtId="0" fontId="0" fillId="2" borderId="17" xfId="0" applyFill="1" applyBorder="1" applyAlignment="1">
      <alignment vertical="top" wrapText="1"/>
    </xf>
    <xf numFmtId="0" fontId="5" fillId="2" borderId="17" xfId="2" applyFill="1" applyBorder="1"/>
    <xf numFmtId="169" fontId="0" fillId="2" borderId="17" xfId="1" applyNumberFormat="1" applyFont="1" applyFill="1" applyBorder="1"/>
    <xf numFmtId="167" fontId="0" fillId="2" borderId="17" xfId="1" applyNumberFormat="1" applyFont="1" applyFill="1" applyBorder="1"/>
    <xf numFmtId="170" fontId="0" fillId="2" borderId="17" xfId="1" applyNumberFormat="1" applyFont="1" applyFill="1" applyBorder="1"/>
    <xf numFmtId="165" fontId="0" fillId="3" borderId="17" xfId="1" applyNumberFormat="1" applyFont="1" applyFill="1" applyBorder="1" applyAlignment="1">
      <alignment horizontal="center"/>
    </xf>
    <xf numFmtId="0" fontId="0" fillId="2" borderId="19" xfId="0" applyFill="1" applyBorder="1"/>
    <xf numFmtId="0" fontId="5" fillId="2" borderId="19" xfId="2" applyFill="1" applyBorder="1"/>
    <xf numFmtId="169" fontId="0" fillId="2" borderId="19" xfId="1" applyNumberFormat="1" applyFont="1" applyFill="1" applyBorder="1"/>
    <xf numFmtId="165" fontId="0" fillId="3" borderId="19" xfId="1" applyNumberFormat="1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0" xfId="0" applyBorder="1"/>
    <xf numFmtId="0" fontId="2" fillId="2" borderId="16" xfId="0" applyFont="1" applyFill="1" applyBorder="1" applyAlignment="1">
      <alignment horizontal="center" vertical="center"/>
    </xf>
    <xf numFmtId="0" fontId="0" fillId="2" borderId="15" xfId="0" applyFill="1" applyBorder="1" applyAlignment="1">
      <alignment vertical="top" wrapText="1"/>
    </xf>
    <xf numFmtId="0" fontId="0" fillId="2" borderId="28" xfId="0" applyFill="1" applyBorder="1" applyAlignment="1">
      <alignment vertical="top" wrapText="1"/>
    </xf>
    <xf numFmtId="170" fontId="0" fillId="2" borderId="10" xfId="1" applyNumberFormat="1" applyFont="1" applyFill="1" applyBorder="1"/>
    <xf numFmtId="0" fontId="0" fillId="4" borderId="31" xfId="0" applyFill="1" applyBorder="1"/>
    <xf numFmtId="0" fontId="0" fillId="4" borderId="31" xfId="0" applyFill="1" applyBorder="1" applyAlignment="1">
      <alignment wrapText="1"/>
    </xf>
    <xf numFmtId="0" fontId="5" fillId="4" borderId="31" xfId="2" applyFill="1" applyBorder="1"/>
    <xf numFmtId="165" fontId="0" fillId="4" borderId="31" xfId="1" applyNumberFormat="1" applyFont="1" applyFill="1" applyBorder="1"/>
    <xf numFmtId="0" fontId="9" fillId="4" borderId="31" xfId="2" applyFont="1" applyFill="1" applyBorder="1"/>
    <xf numFmtId="165" fontId="6" fillId="0" borderId="2" xfId="1" applyNumberFormat="1" applyFont="1" applyFill="1" applyBorder="1"/>
    <xf numFmtId="165" fontId="0" fillId="0" borderId="0" xfId="1" applyNumberFormat="1" applyFont="1" applyFill="1"/>
    <xf numFmtId="165" fontId="6" fillId="0" borderId="1" xfId="1" applyNumberFormat="1" applyFont="1" applyFill="1" applyBorder="1"/>
    <xf numFmtId="165" fontId="6" fillId="0" borderId="4" xfId="1" applyNumberFormat="1" applyFont="1" applyFill="1" applyBorder="1"/>
    <xf numFmtId="168" fontId="1" fillId="0" borderId="0" xfId="1" applyNumberFormat="1" applyFont="1" applyFill="1"/>
    <xf numFmtId="0" fontId="10" fillId="0" borderId="0" xfId="0" applyFont="1" applyAlignment="1">
      <alignment vertical="center"/>
    </xf>
    <xf numFmtId="0" fontId="0" fillId="4" borderId="34" xfId="0" applyFill="1" applyBorder="1" applyAlignment="1">
      <alignment wrapText="1"/>
    </xf>
    <xf numFmtId="0" fontId="9" fillId="4" borderId="33" xfId="2" applyFont="1" applyFill="1" applyBorder="1"/>
    <xf numFmtId="0" fontId="5" fillId="4" borderId="33" xfId="2" applyFill="1" applyBorder="1"/>
    <xf numFmtId="165" fontId="0" fillId="4" borderId="33" xfId="1" applyNumberFormat="1" applyFont="1" applyFill="1" applyBorder="1"/>
    <xf numFmtId="168" fontId="1" fillId="4" borderId="33" xfId="1" applyNumberFormat="1" applyFont="1" applyFill="1" applyBorder="1"/>
    <xf numFmtId="0" fontId="2" fillId="4" borderId="36" xfId="0" applyFont="1" applyFill="1" applyBorder="1" applyAlignment="1">
      <alignment horizontal="center" vertical="center"/>
    </xf>
    <xf numFmtId="14" fontId="0" fillId="2" borderId="19" xfId="1" applyNumberFormat="1" applyFont="1" applyFill="1" applyBorder="1"/>
    <xf numFmtId="165" fontId="0" fillId="0" borderId="2" xfId="1" applyNumberFormat="1" applyFont="1" applyFill="1" applyBorder="1"/>
    <xf numFmtId="0" fontId="0" fillId="2" borderId="19" xfId="0" applyFill="1" applyBorder="1" applyAlignment="1">
      <alignment vertical="top" wrapText="1"/>
    </xf>
    <xf numFmtId="170" fontId="0" fillId="2" borderId="19" xfId="1" applyNumberFormat="1" applyFont="1" applyFill="1" applyBorder="1"/>
    <xf numFmtId="167" fontId="0" fillId="2" borderId="19" xfId="1" applyNumberFormat="1" applyFont="1" applyFill="1" applyBorder="1"/>
    <xf numFmtId="0" fontId="0" fillId="2" borderId="39" xfId="0" applyFill="1" applyBorder="1"/>
    <xf numFmtId="0" fontId="0" fillId="2" borderId="39" xfId="0" applyFill="1" applyBorder="1" applyAlignment="1">
      <alignment vertical="top" wrapText="1"/>
    </xf>
    <xf numFmtId="0" fontId="5" fillId="2" borderId="39" xfId="2" applyFill="1" applyBorder="1"/>
    <xf numFmtId="170" fontId="0" fillId="2" borderId="39" xfId="1" applyNumberFormat="1" applyFont="1" applyFill="1" applyBorder="1"/>
    <xf numFmtId="169" fontId="0" fillId="2" borderId="39" xfId="1" applyNumberFormat="1" applyFont="1" applyFill="1" applyBorder="1"/>
    <xf numFmtId="167" fontId="0" fillId="2" borderId="39" xfId="1" applyNumberFormat="1" applyFont="1" applyFill="1" applyBorder="1"/>
    <xf numFmtId="0" fontId="0" fillId="0" borderId="39" xfId="0" applyBorder="1"/>
    <xf numFmtId="0" fontId="0" fillId="2" borderId="41" xfId="0" applyFill="1" applyBorder="1"/>
    <xf numFmtId="0" fontId="0" fillId="2" borderId="41" xfId="0" applyFill="1" applyBorder="1" applyAlignment="1">
      <alignment vertical="top" wrapText="1"/>
    </xf>
    <xf numFmtId="0" fontId="5" fillId="2" borderId="41" xfId="2" applyFill="1" applyBorder="1"/>
    <xf numFmtId="170" fontId="0" fillId="2" borderId="41" xfId="1" applyNumberFormat="1" applyFont="1" applyFill="1" applyBorder="1"/>
    <xf numFmtId="169" fontId="0" fillId="2" borderId="41" xfId="1" applyNumberFormat="1" applyFont="1" applyFill="1" applyBorder="1"/>
    <xf numFmtId="167" fontId="0" fillId="2" borderId="41" xfId="1" applyNumberFormat="1" applyFont="1" applyFill="1" applyBorder="1"/>
    <xf numFmtId="0" fontId="0" fillId="0" borderId="41" xfId="0" applyBorder="1"/>
    <xf numFmtId="0" fontId="0" fillId="2" borderId="42" xfId="0" applyFill="1" applyBorder="1"/>
    <xf numFmtId="0" fontId="0" fillId="2" borderId="42" xfId="0" applyFill="1" applyBorder="1" applyAlignment="1">
      <alignment vertical="top" wrapText="1"/>
    </xf>
    <xf numFmtId="0" fontId="5" fillId="2" borderId="42" xfId="2" applyFill="1" applyBorder="1"/>
    <xf numFmtId="170" fontId="0" fillId="2" borderId="42" xfId="1" applyNumberFormat="1" applyFont="1" applyFill="1" applyBorder="1"/>
    <xf numFmtId="169" fontId="0" fillId="2" borderId="42" xfId="1" applyNumberFormat="1" applyFont="1" applyFill="1" applyBorder="1"/>
    <xf numFmtId="167" fontId="0" fillId="2" borderId="42" xfId="1" applyNumberFormat="1" applyFont="1" applyFill="1" applyBorder="1"/>
    <xf numFmtId="0" fontId="0" fillId="0" borderId="42" xfId="0" applyBorder="1"/>
    <xf numFmtId="165" fontId="0" fillId="3" borderId="10" xfId="1" applyNumberFormat="1" applyFont="1" applyFill="1" applyBorder="1" applyAlignment="1">
      <alignment horizontal="center"/>
    </xf>
    <xf numFmtId="165" fontId="0" fillId="3" borderId="17" xfId="1" applyNumberFormat="1" applyFont="1" applyFill="1" applyBorder="1" applyAlignment="1">
      <alignment horizontal="center" vertical="center"/>
    </xf>
    <xf numFmtId="165" fontId="0" fillId="3" borderId="10" xfId="1" applyNumberFormat="1" applyFont="1" applyFill="1" applyBorder="1" applyAlignment="1">
      <alignment horizontal="center" vertical="center"/>
    </xf>
    <xf numFmtId="165" fontId="0" fillId="3" borderId="7" xfId="1" applyNumberFormat="1" applyFont="1" applyFill="1" applyBorder="1" applyAlignment="1">
      <alignment horizontal="center" vertical="center"/>
    </xf>
    <xf numFmtId="165" fontId="0" fillId="3" borderId="6" xfId="1" applyNumberFormat="1" applyFont="1" applyFill="1" applyBorder="1" applyAlignment="1">
      <alignment horizontal="center" vertical="center"/>
    </xf>
    <xf numFmtId="0" fontId="5" fillId="0" borderId="19" xfId="2" applyBorder="1"/>
    <xf numFmtId="0" fontId="2" fillId="5" borderId="2" xfId="0" applyFont="1" applyFill="1" applyBorder="1" applyAlignment="1">
      <alignment vertical="center" wrapText="1"/>
    </xf>
    <xf numFmtId="0" fontId="2" fillId="2" borderId="39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16" fontId="0" fillId="2" borderId="19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2" borderId="0" xfId="0" applyFill="1" applyBorder="1"/>
    <xf numFmtId="0" fontId="0" fillId="2" borderId="0" xfId="0" applyFill="1" applyBorder="1" applyAlignment="1">
      <alignment vertical="top" wrapText="1"/>
    </xf>
    <xf numFmtId="0" fontId="5" fillId="2" borderId="0" xfId="2" applyFill="1" applyBorder="1"/>
    <xf numFmtId="170" fontId="0" fillId="2" borderId="0" xfId="1" applyNumberFormat="1" applyFont="1" applyFill="1" applyBorder="1"/>
    <xf numFmtId="169" fontId="0" fillId="2" borderId="0" xfId="1" applyNumberFormat="1" applyFont="1" applyFill="1" applyBorder="1"/>
    <xf numFmtId="167" fontId="0" fillId="2" borderId="0" xfId="1" applyNumberFormat="1" applyFont="1" applyFill="1" applyBorder="1"/>
    <xf numFmtId="165" fontId="0" fillId="8" borderId="0" xfId="1" applyNumberFormat="1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0" fillId="2" borderId="43" xfId="0" applyFill="1" applyBorder="1"/>
    <xf numFmtId="0" fontId="5" fillId="2" borderId="43" xfId="2" applyFill="1" applyBorder="1"/>
    <xf numFmtId="170" fontId="0" fillId="2" borderId="43" xfId="1" applyNumberFormat="1" applyFont="1" applyFill="1" applyBorder="1"/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/>
    <xf numFmtId="0" fontId="0" fillId="2" borderId="41" xfId="0" applyFill="1" applyBorder="1" applyAlignment="1">
      <alignment horizontal="center" vertical="center"/>
    </xf>
    <xf numFmtId="0" fontId="5" fillId="2" borderId="40" xfId="2" applyFill="1" applyBorder="1"/>
    <xf numFmtId="170" fontId="0" fillId="2" borderId="40" xfId="1" applyNumberFormat="1" applyFont="1" applyFill="1" applyBorder="1"/>
    <xf numFmtId="167" fontId="0" fillId="2" borderId="29" xfId="1" applyNumberFormat="1" applyFont="1" applyFill="1" applyBorder="1"/>
    <xf numFmtId="0" fontId="0" fillId="2" borderId="42" xfId="0" applyFill="1" applyBorder="1" applyAlignment="1">
      <alignment horizontal="center" vertical="center"/>
    </xf>
    <xf numFmtId="0" fontId="0" fillId="2" borderId="47" xfId="0" applyFill="1" applyBorder="1"/>
    <xf numFmtId="0" fontId="0" fillId="2" borderId="47" xfId="0" applyFill="1" applyBorder="1" applyAlignment="1">
      <alignment vertical="top" wrapText="1"/>
    </xf>
    <xf numFmtId="0" fontId="5" fillId="2" borderId="47" xfId="2" applyFill="1" applyBorder="1"/>
    <xf numFmtId="170" fontId="0" fillId="2" borderId="47" xfId="1" applyNumberFormat="1" applyFont="1" applyFill="1" applyBorder="1"/>
    <xf numFmtId="169" fontId="0" fillId="2" borderId="47" xfId="1" applyNumberFormat="1" applyFont="1" applyFill="1" applyBorder="1"/>
    <xf numFmtId="167" fontId="0" fillId="2" borderId="47" xfId="1" applyNumberFormat="1" applyFont="1" applyFill="1" applyBorder="1"/>
    <xf numFmtId="0" fontId="0" fillId="0" borderId="47" xfId="0" applyBorder="1"/>
    <xf numFmtId="169" fontId="0" fillId="2" borderId="48" xfId="1" applyNumberFormat="1" applyFont="1" applyFill="1" applyBorder="1"/>
    <xf numFmtId="0" fontId="2" fillId="2" borderId="49" xfId="0" applyFont="1" applyFill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 wrapText="1"/>
    </xf>
    <xf numFmtId="0" fontId="5" fillId="2" borderId="49" xfId="2" applyFill="1" applyBorder="1"/>
    <xf numFmtId="169" fontId="0" fillId="2" borderId="55" xfId="1" applyNumberFormat="1" applyFont="1" applyFill="1" applyBorder="1"/>
    <xf numFmtId="0" fontId="0" fillId="2" borderId="29" xfId="0" applyFill="1" applyBorder="1" applyAlignment="1">
      <alignment vertical="top" wrapText="1"/>
    </xf>
    <xf numFmtId="0" fontId="0" fillId="2" borderId="7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0" fillId="2" borderId="49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9" fillId="4" borderId="33" xfId="2" applyFont="1" applyFill="1" applyBorder="1" applyAlignment="1">
      <alignment horizontal="center"/>
    </xf>
    <xf numFmtId="0" fontId="9" fillId="4" borderId="31" xfId="2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165" fontId="9" fillId="3" borderId="48" xfId="1" applyNumberFormat="1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1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27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41" xfId="0" applyFill="1" applyBorder="1" applyAlignment="1">
      <alignment horizontal="left"/>
    </xf>
    <xf numFmtId="0" fontId="0" fillId="2" borderId="39" xfId="0" applyFill="1" applyBorder="1" applyAlignment="1">
      <alignment horizontal="left"/>
    </xf>
    <xf numFmtId="0" fontId="0" fillId="2" borderId="42" xfId="0" applyFill="1" applyBorder="1" applyAlignment="1">
      <alignment horizontal="left"/>
    </xf>
    <xf numFmtId="0" fontId="0" fillId="2" borderId="43" xfId="0" applyFill="1" applyBorder="1" applyAlignment="1">
      <alignment horizontal="left"/>
    </xf>
    <xf numFmtId="0" fontId="0" fillId="2" borderId="47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4" borderId="34" xfId="0" applyFill="1" applyBorder="1" applyAlignment="1">
      <alignment horizontal="left"/>
    </xf>
    <xf numFmtId="0" fontId="0" fillId="4" borderId="31" xfId="0" applyFill="1" applyBorder="1" applyAlignment="1">
      <alignment horizontal="left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/>
    <xf numFmtId="0" fontId="11" fillId="7" borderId="46" xfId="0" applyFont="1" applyFill="1" applyBorder="1" applyAlignment="1">
      <alignment horizontal="center" vertical="center"/>
    </xf>
    <xf numFmtId="0" fontId="11" fillId="7" borderId="46" xfId="0" applyFont="1" applyFill="1" applyBorder="1" applyAlignment="1">
      <alignment horizontal="center" vertical="center" wrapText="1"/>
    </xf>
    <xf numFmtId="0" fontId="14" fillId="0" borderId="1" xfId="3" applyFont="1" applyFill="1" applyBorder="1" applyAlignment="1">
      <alignment vertical="center"/>
    </xf>
    <xf numFmtId="0" fontId="14" fillId="0" borderId="1" xfId="3" applyFont="1" applyFill="1" applyBorder="1" applyAlignment="1">
      <alignment horizontal="center" vertical="center"/>
    </xf>
    <xf numFmtId="168" fontId="14" fillId="0" borderId="1" xfId="4" applyNumberFormat="1" applyFont="1" applyFill="1" applyBorder="1" applyAlignment="1">
      <alignment vertical="center"/>
    </xf>
    <xf numFmtId="168" fontId="14" fillId="0" borderId="1" xfId="3" applyNumberFormat="1" applyFont="1" applyFill="1" applyBorder="1" applyAlignment="1">
      <alignment vertical="center"/>
    </xf>
    <xf numFmtId="170" fontId="11" fillId="7" borderId="1" xfId="4" applyNumberFormat="1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wrapText="1"/>
    </xf>
    <xf numFmtId="0" fontId="14" fillId="0" borderId="2" xfId="0" applyFont="1" applyFill="1" applyBorder="1" applyAlignment="1">
      <alignment horizontal="center" vertical="center" wrapText="1"/>
    </xf>
    <xf numFmtId="171" fontId="14" fillId="0" borderId="1" xfId="0" applyNumberFormat="1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172" fontId="14" fillId="0" borderId="1" xfId="0" applyNumberFormat="1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wrapText="1"/>
    </xf>
    <xf numFmtId="0" fontId="15" fillId="10" borderId="1" xfId="0" applyFont="1" applyFill="1" applyBorder="1" applyAlignment="1">
      <alignment horizontal="center" vertical="top" wrapText="1"/>
    </xf>
    <xf numFmtId="173" fontId="11" fillId="9" borderId="1" xfId="4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173" fontId="11" fillId="0" borderId="0" xfId="4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 wrapText="1"/>
    </xf>
    <xf numFmtId="172" fontId="16" fillId="0" borderId="0" xfId="0" applyNumberFormat="1" applyFont="1" applyFill="1" applyBorder="1" applyAlignment="1">
      <alignment horizontal="center" vertical="center" wrapText="1"/>
    </xf>
    <xf numFmtId="171" fontId="16" fillId="0" borderId="0" xfId="0" applyNumberFormat="1" applyFont="1" applyFill="1" applyBorder="1" applyAlignment="1">
      <alignment horizontal="center" vertical="center" wrapText="1"/>
    </xf>
    <xf numFmtId="0" fontId="11" fillId="11" borderId="3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center" vertical="center"/>
    </xf>
    <xf numFmtId="172" fontId="14" fillId="0" borderId="1" xfId="0" applyNumberFormat="1" applyFont="1" applyFill="1" applyBorder="1" applyAlignment="1">
      <alignment horizontal="center" vertical="center"/>
    </xf>
    <xf numFmtId="171" fontId="14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/>
    </xf>
    <xf numFmtId="171" fontId="14" fillId="10" borderId="1" xfId="0" applyNumberFormat="1" applyFont="1" applyFill="1" applyBorder="1" applyAlignment="1">
      <alignment horizontal="center" vertical="center"/>
    </xf>
    <xf numFmtId="173" fontId="11" fillId="11" borderId="3" xfId="4" applyNumberFormat="1" applyFont="1" applyFill="1" applyBorder="1" applyAlignment="1">
      <alignment horizontal="center" vertical="center" wrapText="1"/>
    </xf>
    <xf numFmtId="167" fontId="0" fillId="2" borderId="57" xfId="1" applyNumberFormat="1" applyFont="1" applyFill="1" applyBorder="1"/>
    <xf numFmtId="0" fontId="0" fillId="2" borderId="49" xfId="0" applyFill="1" applyBorder="1" applyAlignment="1">
      <alignment horizontal="left"/>
    </xf>
    <xf numFmtId="0" fontId="2" fillId="2" borderId="59" xfId="0" applyFont="1" applyFill="1" applyBorder="1" applyAlignment="1">
      <alignment horizontal="center" vertical="center"/>
    </xf>
    <xf numFmtId="0" fontId="2" fillId="2" borderId="57" xfId="0" applyFont="1" applyFill="1" applyBorder="1" applyAlignment="1">
      <alignment horizontal="center" vertical="center"/>
    </xf>
    <xf numFmtId="0" fontId="0" fillId="2" borderId="59" xfId="0" applyFill="1" applyBorder="1" applyAlignment="1">
      <alignment horizontal="left"/>
    </xf>
    <xf numFmtId="0" fontId="0" fillId="2" borderId="59" xfId="0" applyFill="1" applyBorder="1" applyAlignment="1">
      <alignment vertical="top" wrapText="1"/>
    </xf>
    <xf numFmtId="0" fontId="0" fillId="2" borderId="57" xfId="0" applyFill="1" applyBorder="1"/>
    <xf numFmtId="0" fontId="0" fillId="2" borderId="59" xfId="0" applyFill="1" applyBorder="1" applyAlignment="1">
      <alignment horizontal="center"/>
    </xf>
    <xf numFmtId="0" fontId="5" fillId="2" borderId="59" xfId="2" applyFill="1" applyBorder="1"/>
    <xf numFmtId="169" fontId="0" fillId="2" borderId="49" xfId="1" applyNumberFormat="1" applyFont="1" applyFill="1" applyBorder="1"/>
    <xf numFmtId="170" fontId="0" fillId="2" borderId="59" xfId="1" applyNumberFormat="1" applyFont="1" applyFill="1" applyBorder="1"/>
    <xf numFmtId="169" fontId="0" fillId="2" borderId="59" xfId="1" applyNumberFormat="1" applyFont="1" applyFill="1" applyBorder="1"/>
    <xf numFmtId="167" fontId="0" fillId="2" borderId="49" xfId="1" applyNumberFormat="1" applyFont="1" applyFill="1" applyBorder="1"/>
    <xf numFmtId="167" fontId="0" fillId="2" borderId="59" xfId="1" applyNumberFormat="1" applyFont="1" applyFill="1" applyBorder="1"/>
    <xf numFmtId="0" fontId="0" fillId="0" borderId="49" xfId="0" applyBorder="1"/>
    <xf numFmtId="0" fontId="0" fillId="0" borderId="59" xfId="0" applyBorder="1"/>
    <xf numFmtId="0" fontId="10" fillId="0" borderId="58" xfId="0" applyFont="1" applyBorder="1" applyAlignment="1">
      <alignment vertical="center"/>
    </xf>
    <xf numFmtId="0" fontId="2" fillId="5" borderId="60" xfId="0" applyFont="1" applyFill="1" applyBorder="1" applyAlignment="1">
      <alignment horizontal="center" vertical="center" wrapText="1"/>
    </xf>
    <xf numFmtId="0" fontId="0" fillId="5" borderId="60" xfId="0" applyFill="1" applyBorder="1" applyAlignment="1">
      <alignment horizontal="left"/>
    </xf>
    <xf numFmtId="0" fontId="0" fillId="5" borderId="60" xfId="0" applyFill="1" applyBorder="1" applyAlignment="1">
      <alignment wrapText="1"/>
    </xf>
    <xf numFmtId="0" fontId="5" fillId="5" borderId="60" xfId="2" applyFill="1" applyBorder="1"/>
    <xf numFmtId="0" fontId="0" fillId="5" borderId="2" xfId="0" applyFill="1" applyBorder="1"/>
    <xf numFmtId="0" fontId="5" fillId="5" borderId="60" xfId="2" applyFill="1" applyBorder="1" applyAlignment="1">
      <alignment horizontal="center"/>
    </xf>
    <xf numFmtId="165" fontId="0" fillId="5" borderId="60" xfId="1" applyNumberFormat="1" applyFont="1" applyFill="1" applyBorder="1"/>
    <xf numFmtId="168" fontId="1" fillId="0" borderId="60" xfId="1" applyNumberFormat="1" applyFont="1" applyBorder="1"/>
    <xf numFmtId="165" fontId="0" fillId="4" borderId="44" xfId="1" applyNumberFormat="1" applyFont="1" applyFill="1" applyBorder="1"/>
    <xf numFmtId="165" fontId="0" fillId="13" borderId="3" xfId="1" applyNumberFormat="1" applyFont="1" applyFill="1" applyBorder="1"/>
    <xf numFmtId="168" fontId="1" fillId="4" borderId="63" xfId="1" applyNumberFormat="1" applyFont="1" applyFill="1" applyBorder="1"/>
    <xf numFmtId="165" fontId="0" fillId="3" borderId="31" xfId="1" applyNumberFormat="1" applyFont="1" applyFill="1" applyBorder="1" applyAlignment="1">
      <alignment horizontal="center" vertical="center"/>
    </xf>
    <xf numFmtId="165" fontId="0" fillId="0" borderId="31" xfId="1" applyNumberFormat="1" applyFont="1" applyFill="1" applyBorder="1"/>
    <xf numFmtId="0" fontId="0" fillId="12" borderId="31" xfId="0" applyFill="1" applyBorder="1"/>
    <xf numFmtId="165" fontId="0" fillId="3" borderId="34" xfId="1" applyNumberFormat="1" applyFont="1" applyFill="1" applyBorder="1" applyAlignment="1">
      <alignment horizontal="center" vertical="center"/>
    </xf>
    <xf numFmtId="165" fontId="0" fillId="0" borderId="34" xfId="1" applyNumberFormat="1" applyFont="1" applyFill="1" applyBorder="1"/>
    <xf numFmtId="0" fontId="0" fillId="0" borderId="64" xfId="0" applyBorder="1"/>
    <xf numFmtId="0" fontId="9" fillId="4" borderId="36" xfId="2" applyFont="1" applyFill="1" applyBorder="1"/>
    <xf numFmtId="0" fontId="9" fillId="4" borderId="36" xfId="2" applyFont="1" applyFill="1" applyBorder="1" applyAlignment="1">
      <alignment horizontal="center"/>
    </xf>
    <xf numFmtId="14" fontId="0" fillId="3" borderId="47" xfId="1" applyNumberFormat="1" applyFont="1" applyFill="1" applyBorder="1"/>
    <xf numFmtId="0" fontId="2" fillId="2" borderId="29" xfId="0" applyFont="1" applyFill="1" applyBorder="1" applyAlignment="1">
      <alignment horizontal="center" vertical="center"/>
    </xf>
    <xf numFmtId="165" fontId="0" fillId="3" borderId="41" xfId="1" applyNumberFormat="1" applyFont="1" applyFill="1" applyBorder="1" applyAlignment="1">
      <alignment horizontal="center" vertical="center"/>
    </xf>
    <xf numFmtId="165" fontId="0" fillId="3" borderId="39" xfId="1" applyNumberFormat="1" applyFont="1" applyFill="1" applyBorder="1" applyAlignment="1">
      <alignment horizontal="center" vertical="center"/>
    </xf>
    <xf numFmtId="165" fontId="0" fillId="3" borderId="55" xfId="1" applyNumberFormat="1" applyFont="1" applyFill="1" applyBorder="1" applyAlignment="1">
      <alignment horizontal="center" vertical="center"/>
    </xf>
    <xf numFmtId="165" fontId="0" fillId="3" borderId="49" xfId="1" applyNumberFormat="1" applyFont="1" applyFill="1" applyBorder="1" applyAlignment="1">
      <alignment horizontal="center" vertical="center"/>
    </xf>
    <xf numFmtId="165" fontId="0" fillId="3" borderId="42" xfId="1" applyNumberFormat="1" applyFont="1" applyFill="1" applyBorder="1" applyAlignment="1">
      <alignment horizontal="center" vertical="center"/>
    </xf>
    <xf numFmtId="14" fontId="0" fillId="3" borderId="19" xfId="1" applyNumberFormat="1" applyFont="1" applyFill="1" applyBorder="1"/>
    <xf numFmtId="165" fontId="0" fillId="3" borderId="0" xfId="1" applyNumberFormat="1" applyFont="1" applyFill="1" applyBorder="1" applyAlignment="1">
      <alignment horizontal="center" vertical="center"/>
    </xf>
    <xf numFmtId="165" fontId="0" fillId="3" borderId="48" xfId="1" applyNumberFormat="1" applyFont="1" applyFill="1" applyBorder="1" applyAlignment="1">
      <alignment horizontal="center" vertical="center"/>
    </xf>
    <xf numFmtId="170" fontId="0" fillId="2" borderId="58" xfId="1" applyNumberFormat="1" applyFont="1" applyFill="1" applyBorder="1"/>
    <xf numFmtId="0" fontId="0" fillId="2" borderId="43" xfId="0" applyFill="1" applyBorder="1" applyAlignment="1">
      <alignment vertical="top" wrapText="1"/>
    </xf>
    <xf numFmtId="0" fontId="0" fillId="2" borderId="43" xfId="0" applyFill="1" applyBorder="1" applyAlignment="1">
      <alignment horizontal="center"/>
    </xf>
    <xf numFmtId="16" fontId="0" fillId="2" borderId="39" xfId="1" applyNumberFormat="1" applyFont="1" applyFill="1" applyBorder="1" applyAlignment="1">
      <alignment horizontal="center" vertical="center"/>
    </xf>
    <xf numFmtId="0" fontId="0" fillId="2" borderId="65" xfId="0" applyFill="1" applyBorder="1" applyAlignment="1">
      <alignment vertical="top" wrapText="1"/>
    </xf>
    <xf numFmtId="0" fontId="0" fillId="2" borderId="65" xfId="0" applyFill="1" applyBorder="1"/>
    <xf numFmtId="0" fontId="0" fillId="2" borderId="65" xfId="0" applyFill="1" applyBorder="1" applyAlignment="1">
      <alignment horizontal="center"/>
    </xf>
    <xf numFmtId="169" fontId="0" fillId="2" borderId="65" xfId="1" applyNumberFormat="1" applyFont="1" applyFill="1" applyBorder="1"/>
    <xf numFmtId="169" fontId="0" fillId="2" borderId="40" xfId="1" applyNumberFormat="1" applyFont="1" applyFill="1" applyBorder="1"/>
    <xf numFmtId="167" fontId="0" fillId="2" borderId="65" xfId="1" applyNumberFormat="1" applyFont="1" applyFill="1" applyBorder="1"/>
    <xf numFmtId="0" fontId="2" fillId="2" borderId="58" xfId="0" applyFont="1" applyFill="1" applyBorder="1" applyAlignment="1">
      <alignment horizontal="center" vertical="center"/>
    </xf>
    <xf numFmtId="169" fontId="0" fillId="2" borderId="43" xfId="1" applyNumberFormat="1" applyFont="1" applyFill="1" applyBorder="1"/>
    <xf numFmtId="167" fontId="0" fillId="2" borderId="43" xfId="1" applyNumberFormat="1" applyFont="1" applyFill="1" applyBorder="1"/>
    <xf numFmtId="165" fontId="0" fillId="3" borderId="43" xfId="1" applyNumberFormat="1" applyFont="1" applyFill="1" applyBorder="1" applyAlignment="1">
      <alignment horizontal="center" vertical="center"/>
    </xf>
    <xf numFmtId="16" fontId="0" fillId="2" borderId="43" xfId="1" applyNumberFormat="1" applyFont="1" applyFill="1" applyBorder="1" applyAlignment="1">
      <alignment horizontal="center" vertical="center"/>
    </xf>
    <xf numFmtId="16" fontId="0" fillId="2" borderId="57" xfId="1" applyNumberFormat="1" applyFont="1" applyFill="1" applyBorder="1" applyAlignment="1">
      <alignment horizontal="center" vertical="center"/>
    </xf>
    <xf numFmtId="0" fontId="0" fillId="0" borderId="43" xfId="0" applyBorder="1"/>
    <xf numFmtId="0" fontId="2" fillId="13" borderId="3" xfId="0" applyFont="1" applyFill="1" applyBorder="1" applyAlignment="1">
      <alignment horizontal="center" vertical="center" wrapText="1"/>
    </xf>
    <xf numFmtId="0" fontId="0" fillId="4" borderId="36" xfId="0" applyFill="1" applyBorder="1" applyAlignment="1">
      <alignment wrapText="1"/>
    </xf>
    <xf numFmtId="0" fontId="9" fillId="4" borderId="68" xfId="2" applyFont="1" applyFill="1" applyBorder="1"/>
    <xf numFmtId="165" fontId="0" fillId="4" borderId="68" xfId="1" applyNumberFormat="1" applyFont="1" applyFill="1" applyBorder="1"/>
    <xf numFmtId="165" fontId="0" fillId="0" borderId="69" xfId="1" applyNumberFormat="1" applyFont="1" applyFill="1" applyBorder="1"/>
    <xf numFmtId="0" fontId="0" fillId="4" borderId="68" xfId="0" applyFill="1" applyBorder="1" applyAlignment="1">
      <alignment horizontal="left"/>
    </xf>
    <xf numFmtId="0" fontId="0" fillId="4" borderId="36" xfId="0" applyFill="1" applyBorder="1" applyAlignment="1">
      <alignment horizontal="left"/>
    </xf>
    <xf numFmtId="165" fontId="0" fillId="3" borderId="68" xfId="1" applyNumberFormat="1" applyFont="1" applyFill="1" applyBorder="1" applyAlignment="1">
      <alignment horizontal="center" vertical="center"/>
    </xf>
    <xf numFmtId="0" fontId="18" fillId="13" borderId="61" xfId="5" applyNumberFormat="1" applyFont="1" applyFill="1" applyBorder="1" applyAlignment="1" applyProtection="1">
      <alignment horizontal="center" vertical="center"/>
      <protection locked="0"/>
    </xf>
    <xf numFmtId="0" fontId="0" fillId="13" borderId="61" xfId="0" applyFill="1" applyBorder="1" applyAlignment="1"/>
    <xf numFmtId="0" fontId="9" fillId="13" borderId="61" xfId="2" applyFont="1" applyFill="1" applyBorder="1"/>
    <xf numFmtId="0" fontId="0" fillId="13" borderId="61" xfId="0" applyFill="1" applyBorder="1"/>
    <xf numFmtId="0" fontId="9" fillId="13" borderId="61" xfId="2" applyFont="1" applyFill="1" applyBorder="1" applyAlignment="1">
      <alignment horizontal="center" vertical="center"/>
    </xf>
    <xf numFmtId="165" fontId="0" fillId="13" borderId="61" xfId="1" applyNumberFormat="1" applyFont="1" applyFill="1" applyBorder="1"/>
    <xf numFmtId="168" fontId="1" fillId="13" borderId="61" xfId="1" applyNumberFormat="1" applyFont="1" applyFill="1" applyBorder="1"/>
    <xf numFmtId="0" fontId="2" fillId="14" borderId="62" xfId="0" applyFont="1" applyFill="1" applyBorder="1" applyAlignment="1">
      <alignment horizontal="center" vertical="center" wrapText="1"/>
    </xf>
    <xf numFmtId="0" fontId="2" fillId="13" borderId="73" xfId="0" applyFont="1" applyFill="1" applyBorder="1" applyAlignment="1">
      <alignment horizontal="center" vertical="center" wrapText="1"/>
    </xf>
    <xf numFmtId="165" fontId="0" fillId="14" borderId="74" xfId="1" applyNumberFormat="1" applyFont="1" applyFill="1" applyBorder="1"/>
    <xf numFmtId="168" fontId="1" fillId="14" borderId="75" xfId="1" applyNumberFormat="1" applyFont="1" applyFill="1" applyBorder="1"/>
    <xf numFmtId="165" fontId="0" fillId="3" borderId="76" xfId="1" applyNumberFormat="1" applyFont="1" applyFill="1" applyBorder="1" applyAlignment="1">
      <alignment horizontal="center" vertical="center"/>
    </xf>
    <xf numFmtId="165" fontId="5" fillId="0" borderId="78" xfId="2" applyNumberFormat="1" applyFill="1" applyBorder="1"/>
    <xf numFmtId="0" fontId="0" fillId="2" borderId="41" xfId="0" applyFont="1" applyFill="1" applyBorder="1" applyAlignment="1">
      <alignment horizontal="center" vertical="center"/>
    </xf>
    <xf numFmtId="0" fontId="0" fillId="2" borderId="39" xfId="0" applyFont="1" applyFill="1" applyBorder="1" applyAlignment="1">
      <alignment horizontal="center" vertical="center"/>
    </xf>
    <xf numFmtId="0" fontId="0" fillId="2" borderId="43" xfId="0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0" fillId="2" borderId="47" xfId="0" applyFont="1" applyFill="1" applyBorder="1" applyAlignment="1">
      <alignment horizontal="center" vertical="center"/>
    </xf>
    <xf numFmtId="16" fontId="0" fillId="2" borderId="47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16" fontId="0" fillId="4" borderId="36" xfId="0" applyNumberFormat="1" applyFont="1" applyFill="1" applyBorder="1" applyAlignment="1">
      <alignment horizontal="center" vertical="center"/>
    </xf>
    <xf numFmtId="16" fontId="0" fillId="4" borderId="66" xfId="0" applyNumberFormat="1" applyFont="1" applyFill="1" applyBorder="1" applyAlignment="1">
      <alignment horizontal="center" vertical="center"/>
    </xf>
    <xf numFmtId="0" fontId="0" fillId="4" borderId="68" xfId="0" applyFont="1" applyFill="1" applyBorder="1" applyAlignment="1">
      <alignment horizontal="center" vertical="center"/>
    </xf>
    <xf numFmtId="16" fontId="0" fillId="14" borderId="74" xfId="0" applyNumberFormat="1" applyFont="1" applyFill="1" applyBorder="1" applyAlignment="1">
      <alignment horizontal="center" vertical="center" wrapText="1"/>
    </xf>
    <xf numFmtId="0" fontId="0" fillId="13" borderId="61" xfId="0" applyFont="1" applyFill="1" applyBorder="1" applyAlignment="1">
      <alignment horizontal="center" vertical="center" wrapText="1"/>
    </xf>
    <xf numFmtId="0" fontId="2" fillId="14" borderId="79" xfId="0" applyFont="1" applyFill="1" applyBorder="1" applyAlignment="1">
      <alignment horizontal="center" vertical="center" wrapText="1"/>
    </xf>
    <xf numFmtId="0" fontId="0" fillId="14" borderId="80" xfId="0" applyFill="1" applyBorder="1" applyAlignment="1">
      <alignment horizontal="left"/>
    </xf>
    <xf numFmtId="0" fontId="0" fillId="14" borderId="80" xfId="0" applyFill="1" applyBorder="1" applyAlignment="1">
      <alignment wrapText="1"/>
    </xf>
    <xf numFmtId="0" fontId="9" fillId="14" borderId="80" xfId="2" applyFont="1" applyFill="1" applyBorder="1"/>
    <xf numFmtId="0" fontId="9" fillId="14" borderId="80" xfId="2" applyFont="1" applyFill="1" applyBorder="1" applyAlignment="1">
      <alignment horizontal="center"/>
    </xf>
    <xf numFmtId="0" fontId="0" fillId="14" borderId="80" xfId="0" applyFill="1" applyBorder="1"/>
    <xf numFmtId="165" fontId="0" fillId="14" borderId="80" xfId="1" applyNumberFormat="1" applyFont="1" applyFill="1" applyBorder="1"/>
    <xf numFmtId="165" fontId="0" fillId="14" borderId="82" xfId="1" applyNumberFormat="1" applyFont="1" applyFill="1" applyBorder="1"/>
    <xf numFmtId="165" fontId="0" fillId="14" borderId="81" xfId="1" applyNumberFormat="1" applyFont="1" applyFill="1" applyBorder="1"/>
    <xf numFmtId="165" fontId="0" fillId="15" borderId="0" xfId="1" applyNumberFormat="1" applyFont="1" applyFill="1" applyBorder="1"/>
    <xf numFmtId="165" fontId="0" fillId="15" borderId="31" xfId="1" applyNumberFormat="1" applyFont="1" applyFill="1" applyBorder="1"/>
    <xf numFmtId="165" fontId="0" fillId="14" borderId="77" xfId="1" applyNumberFormat="1" applyFont="1" applyFill="1" applyBorder="1"/>
    <xf numFmtId="0" fontId="5" fillId="12" borderId="78" xfId="2" applyFill="1" applyBorder="1" applyAlignment="1">
      <alignment wrapText="1"/>
    </xf>
    <xf numFmtId="14" fontId="0" fillId="10" borderId="87" xfId="1" applyNumberFormat="1" applyFont="1" applyFill="1" applyBorder="1"/>
    <xf numFmtId="14" fontId="0" fillId="13" borderId="19" xfId="1" applyNumberFormat="1" applyFont="1" applyFill="1" applyBorder="1"/>
    <xf numFmtId="14" fontId="0" fillId="13" borderId="49" xfId="1" applyNumberFormat="1" applyFont="1" applyFill="1" applyBorder="1"/>
    <xf numFmtId="14" fontId="0" fillId="13" borderId="7" xfId="1" applyNumberFormat="1" applyFont="1" applyFill="1" applyBorder="1"/>
    <xf numFmtId="14" fontId="0" fillId="13" borderId="8" xfId="1" applyNumberFormat="1" applyFont="1" applyFill="1" applyBorder="1"/>
    <xf numFmtId="14" fontId="0" fillId="0" borderId="23" xfId="1" applyNumberFormat="1" applyFont="1" applyBorder="1"/>
    <xf numFmtId="14" fontId="0" fillId="0" borderId="11" xfId="1" applyNumberFormat="1" applyFont="1" applyBorder="1"/>
    <xf numFmtId="14" fontId="0" fillId="0" borderId="83" xfId="1" applyNumberFormat="1" applyFont="1" applyBorder="1"/>
    <xf numFmtId="14" fontId="0" fillId="0" borderId="10" xfId="1" applyNumberFormat="1" applyFont="1" applyBorder="1"/>
    <xf numFmtId="14" fontId="0" fillId="0" borderId="7" xfId="1" applyNumberFormat="1" applyFont="1" applyBorder="1"/>
    <xf numFmtId="14" fontId="0" fillId="13" borderId="41" xfId="1" applyNumberFormat="1" applyFont="1" applyFill="1" applyBorder="1"/>
    <xf numFmtId="14" fontId="0" fillId="13" borderId="39" xfId="1" applyNumberFormat="1" applyFont="1" applyFill="1" applyBorder="1"/>
    <xf numFmtId="14" fontId="0" fillId="13" borderId="42" xfId="1" applyNumberFormat="1" applyFont="1" applyFill="1" applyBorder="1"/>
    <xf numFmtId="14" fontId="0" fillId="0" borderId="47" xfId="1" applyNumberFormat="1" applyFont="1" applyBorder="1"/>
    <xf numFmtId="14" fontId="0" fillId="0" borderId="49" xfId="1" applyNumberFormat="1" applyFont="1" applyBorder="1"/>
    <xf numFmtId="14" fontId="0" fillId="0" borderId="38" xfId="1" applyNumberFormat="1" applyFont="1" applyBorder="1"/>
    <xf numFmtId="14" fontId="0" fillId="0" borderId="65" xfId="1" applyNumberFormat="1" applyFont="1" applyBorder="1"/>
    <xf numFmtId="14" fontId="0" fillId="0" borderId="39" xfId="1" applyNumberFormat="1" applyFont="1" applyBorder="1"/>
    <xf numFmtId="14" fontId="0" fillId="0" borderId="42" xfId="1" applyNumberFormat="1" applyFont="1" applyBorder="1"/>
    <xf numFmtId="14" fontId="0" fillId="0" borderId="0" xfId="1" applyNumberFormat="1" applyFont="1" applyBorder="1"/>
    <xf numFmtId="14" fontId="0" fillId="3" borderId="0" xfId="1" applyNumberFormat="1" applyFont="1" applyFill="1" applyBorder="1"/>
    <xf numFmtId="14" fontId="0" fillId="3" borderId="31" xfId="1" applyNumberFormat="1" applyFont="1" applyFill="1" applyBorder="1"/>
    <xf numFmtId="14" fontId="0" fillId="3" borderId="69" xfId="1" applyNumberFormat="1" applyFont="1" applyFill="1" applyBorder="1"/>
    <xf numFmtId="14" fontId="0" fillId="3" borderId="78" xfId="1" applyNumberFormat="1" applyFont="1" applyFill="1" applyBorder="1"/>
    <xf numFmtId="14" fontId="0" fillId="0" borderId="2" xfId="1" applyNumberFormat="1" applyFont="1" applyFill="1" applyBorder="1"/>
    <xf numFmtId="14" fontId="0" fillId="3" borderId="68" xfId="1" applyNumberFormat="1" applyFont="1" applyFill="1" applyBorder="1"/>
    <xf numFmtId="14" fontId="0" fillId="3" borderId="85" xfId="1" applyNumberFormat="1" applyFont="1" applyFill="1" applyBorder="1"/>
    <xf numFmtId="16" fontId="0" fillId="2" borderId="39" xfId="0" applyNumberFormat="1" applyFont="1" applyFill="1" applyBorder="1" applyAlignment="1">
      <alignment horizontal="center" vertical="center"/>
    </xf>
    <xf numFmtId="0" fontId="0" fillId="2" borderId="39" xfId="0" applyFill="1" applyBorder="1" applyAlignment="1">
      <alignment horizontal="left" vertical="center" wrapText="1"/>
    </xf>
    <xf numFmtId="0" fontId="0" fillId="2" borderId="39" xfId="0" applyFill="1" applyBorder="1" applyAlignment="1">
      <alignment horizontal="right" vertical="center"/>
    </xf>
    <xf numFmtId="170" fontId="0" fillId="2" borderId="39" xfId="1" applyNumberFormat="1" applyFont="1" applyFill="1" applyBorder="1" applyAlignment="1">
      <alignment vertical="center"/>
    </xf>
    <xf numFmtId="16" fontId="0" fillId="2" borderId="40" xfId="0" applyNumberFormat="1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left" vertical="center" wrapText="1"/>
    </xf>
    <xf numFmtId="0" fontId="0" fillId="2" borderId="40" xfId="0" applyFill="1" applyBorder="1" applyAlignment="1">
      <alignment horizontal="right" vertical="center"/>
    </xf>
    <xf numFmtId="170" fontId="0" fillId="2" borderId="40" xfId="1" applyNumberFormat="1" applyFont="1" applyFill="1" applyBorder="1" applyAlignment="1">
      <alignment vertical="center"/>
    </xf>
    <xf numFmtId="14" fontId="0" fillId="0" borderId="41" xfId="1" applyNumberFormat="1" applyFont="1" applyBorder="1"/>
    <xf numFmtId="16" fontId="0" fillId="2" borderId="47" xfId="1" applyNumberFormat="1" applyFont="1" applyFill="1" applyBorder="1" applyAlignment="1">
      <alignment horizontal="center" vertical="center"/>
    </xf>
    <xf numFmtId="0" fontId="0" fillId="0" borderId="89" xfId="0" applyBorder="1"/>
    <xf numFmtId="0" fontId="0" fillId="2" borderId="48" xfId="0" applyFill="1" applyBorder="1" applyAlignment="1">
      <alignment horizontal="center" vertical="center"/>
    </xf>
    <xf numFmtId="16" fontId="0" fillId="2" borderId="49" xfId="0" applyNumberFormat="1" applyFont="1" applyFill="1" applyBorder="1" applyAlignment="1">
      <alignment horizontal="center" vertical="center"/>
    </xf>
    <xf numFmtId="169" fontId="0" fillId="2" borderId="89" xfId="1" applyNumberFormat="1" applyFont="1" applyFill="1" applyBorder="1"/>
    <xf numFmtId="167" fontId="0" fillId="2" borderId="89" xfId="1" applyNumberFormat="1" applyFont="1" applyFill="1" applyBorder="1"/>
    <xf numFmtId="165" fontId="0" fillId="3" borderId="47" xfId="1" applyNumberFormat="1" applyFont="1" applyFill="1" applyBorder="1" applyAlignment="1">
      <alignment horizontal="center" vertical="center"/>
    </xf>
    <xf numFmtId="14" fontId="0" fillId="3" borderId="48" xfId="1" applyNumberFormat="1" applyFont="1" applyFill="1" applyBorder="1"/>
    <xf numFmtId="16" fontId="0" fillId="2" borderId="41" xfId="1" applyNumberFormat="1" applyFont="1" applyFill="1" applyBorder="1" applyAlignment="1">
      <alignment horizontal="center" vertical="center"/>
    </xf>
    <xf numFmtId="14" fontId="9" fillId="3" borderId="84" xfId="1" applyNumberFormat="1" applyFont="1" applyFill="1" applyBorder="1"/>
    <xf numFmtId="165" fontId="0" fillId="3" borderId="65" xfId="1" applyNumberFormat="1" applyFont="1" applyFill="1" applyBorder="1" applyAlignment="1">
      <alignment horizontal="center" vertical="center"/>
    </xf>
    <xf numFmtId="165" fontId="0" fillId="3" borderId="90" xfId="1" applyNumberFormat="1" applyFont="1" applyFill="1" applyBorder="1" applyAlignment="1">
      <alignment horizontal="center" vertical="center"/>
    </xf>
    <xf numFmtId="0" fontId="0" fillId="0" borderId="53" xfId="0" applyBorder="1"/>
    <xf numFmtId="14" fontId="0" fillId="0" borderId="59" xfId="1" applyNumberFormat="1" applyFont="1" applyBorder="1"/>
    <xf numFmtId="0" fontId="5" fillId="0" borderId="17" xfId="2" applyFill="1" applyBorder="1" applyAlignment="1">
      <alignment horizontal="center"/>
    </xf>
    <xf numFmtId="0" fontId="2" fillId="2" borderId="38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0" fillId="2" borderId="39" xfId="0" applyFill="1" applyBorder="1" applyAlignment="1">
      <alignment horizontal="right"/>
    </xf>
    <xf numFmtId="0" fontId="0" fillId="2" borderId="92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92" xfId="0" applyFill="1" applyBorder="1" applyAlignment="1">
      <alignment horizontal="center" vertical="center"/>
    </xf>
    <xf numFmtId="0" fontId="0" fillId="2" borderId="93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left" vertical="center" wrapText="1"/>
    </xf>
    <xf numFmtId="0" fontId="0" fillId="2" borderId="92" xfId="0" applyFill="1" applyBorder="1" applyAlignment="1">
      <alignment horizontal="left" vertical="center" wrapText="1"/>
    </xf>
    <xf numFmtId="0" fontId="0" fillId="2" borderId="94" xfId="0" applyFont="1" applyFill="1" applyBorder="1" applyAlignment="1">
      <alignment horizontal="center" vertical="center"/>
    </xf>
    <xf numFmtId="0" fontId="0" fillId="2" borderId="95" xfId="0" applyFill="1" applyBorder="1" applyAlignment="1">
      <alignment horizontal="center" vertical="center"/>
    </xf>
    <xf numFmtId="0" fontId="0" fillId="2" borderId="94" xfId="0" applyFill="1" applyBorder="1" applyAlignment="1">
      <alignment horizontal="left" vertical="center" wrapText="1"/>
    </xf>
    <xf numFmtId="0" fontId="0" fillId="2" borderId="59" xfId="0" applyFont="1" applyFill="1" applyBorder="1" applyAlignment="1">
      <alignment horizontal="center" vertical="center"/>
    </xf>
    <xf numFmtId="0" fontId="0" fillId="2" borderId="59" xfId="0" applyFill="1" applyBorder="1" applyAlignment="1">
      <alignment horizontal="left" vertical="center" wrapText="1"/>
    </xf>
    <xf numFmtId="0" fontId="0" fillId="2" borderId="43" xfId="0" applyFill="1" applyBorder="1" applyAlignment="1">
      <alignment horizontal="right" vertical="center"/>
    </xf>
    <xf numFmtId="0" fontId="0" fillId="2" borderId="92" xfId="0" applyFill="1" applyBorder="1" applyAlignment="1">
      <alignment horizontal="right" vertical="center"/>
    </xf>
    <xf numFmtId="0" fontId="0" fillId="2" borderId="94" xfId="0" applyFill="1" applyBorder="1" applyAlignment="1">
      <alignment horizontal="right" vertical="center"/>
    </xf>
    <xf numFmtId="170" fontId="0" fillId="2" borderId="41" xfId="1" applyNumberFormat="1" applyFont="1" applyFill="1" applyBorder="1" applyAlignment="1">
      <alignment vertical="center"/>
    </xf>
    <xf numFmtId="0" fontId="0" fillId="2" borderId="93" xfId="0" applyFill="1" applyBorder="1" applyAlignment="1">
      <alignment horizontal="center" vertical="center"/>
    </xf>
    <xf numFmtId="0" fontId="5" fillId="2" borderId="93" xfId="2" applyFill="1" applyBorder="1"/>
    <xf numFmtId="170" fontId="0" fillId="2" borderId="93" xfId="1" applyNumberFormat="1" applyFont="1" applyFill="1" applyBorder="1" applyAlignment="1">
      <alignment vertical="center"/>
    </xf>
    <xf numFmtId="169" fontId="0" fillId="2" borderId="93" xfId="1" applyNumberFormat="1" applyFont="1" applyFill="1" applyBorder="1"/>
    <xf numFmtId="167" fontId="0" fillId="2" borderId="93" xfId="1" applyNumberFormat="1" applyFont="1" applyFill="1" applyBorder="1"/>
    <xf numFmtId="165" fontId="0" fillId="3" borderId="93" xfId="1" applyNumberFormat="1" applyFont="1" applyFill="1" applyBorder="1" applyAlignment="1">
      <alignment horizontal="center" vertical="center"/>
    </xf>
    <xf numFmtId="0" fontId="0" fillId="2" borderId="94" xfId="0" applyFill="1" applyBorder="1" applyAlignment="1">
      <alignment horizontal="center" vertical="center"/>
    </xf>
    <xf numFmtId="0" fontId="5" fillId="2" borderId="94" xfId="2" applyFill="1" applyBorder="1"/>
    <xf numFmtId="170" fontId="0" fillId="2" borderId="94" xfId="1" applyNumberFormat="1" applyFont="1" applyFill="1" applyBorder="1" applyAlignment="1">
      <alignment vertical="center"/>
    </xf>
    <xf numFmtId="169" fontId="0" fillId="2" borderId="94" xfId="1" applyNumberFormat="1" applyFont="1" applyFill="1" applyBorder="1"/>
    <xf numFmtId="167" fontId="0" fillId="2" borderId="94" xfId="1" applyNumberFormat="1" applyFont="1" applyFill="1" applyBorder="1"/>
    <xf numFmtId="165" fontId="0" fillId="3" borderId="94" xfId="1" applyNumberFormat="1" applyFont="1" applyFill="1" applyBorder="1" applyAlignment="1">
      <alignment horizontal="center" vertical="center"/>
    </xf>
    <xf numFmtId="0" fontId="0" fillId="2" borderId="40" xfId="0" applyFill="1" applyBorder="1" applyAlignment="1">
      <alignment horizontal="left" vertical="center" wrapText="1"/>
    </xf>
    <xf numFmtId="170" fontId="0" fillId="2" borderId="42" xfId="1" applyNumberFormat="1" applyFont="1" applyFill="1" applyBorder="1" applyAlignment="1">
      <alignment vertical="center"/>
    </xf>
    <xf numFmtId="16" fontId="0" fillId="2" borderId="40" xfId="1" applyNumberFormat="1" applyFont="1" applyFill="1" applyBorder="1" applyAlignment="1">
      <alignment horizontal="center" vertical="center"/>
    </xf>
    <xf numFmtId="14" fontId="0" fillId="0" borderId="43" xfId="1" applyNumberFormat="1" applyFont="1" applyBorder="1"/>
    <xf numFmtId="14" fontId="0" fillId="0" borderId="40" xfId="1" applyNumberFormat="1" applyFont="1" applyBorder="1"/>
    <xf numFmtId="16" fontId="0" fillId="2" borderId="59" xfId="1" applyNumberFormat="1" applyFont="1" applyFill="1" applyBorder="1" applyAlignment="1">
      <alignment vertical="center"/>
    </xf>
    <xf numFmtId="16" fontId="0" fillId="2" borderId="29" xfId="1" applyNumberFormat="1" applyFont="1" applyFill="1" applyBorder="1" applyAlignment="1">
      <alignment vertical="center"/>
    </xf>
    <xf numFmtId="16" fontId="0" fillId="2" borderId="95" xfId="1" applyNumberFormat="1" applyFont="1" applyFill="1" applyBorder="1" applyAlignment="1">
      <alignment vertical="center"/>
    </xf>
    <xf numFmtId="16" fontId="0" fillId="2" borderId="94" xfId="1" applyNumberFormat="1" applyFont="1" applyFill="1" applyBorder="1" applyAlignment="1">
      <alignment vertical="center"/>
    </xf>
    <xf numFmtId="0" fontId="0" fillId="0" borderId="95" xfId="0" applyBorder="1"/>
    <xf numFmtId="14" fontId="0" fillId="0" borderId="92" xfId="1" applyNumberFormat="1" applyFont="1" applyBorder="1"/>
    <xf numFmtId="14" fontId="0" fillId="0" borderId="95" xfId="1" applyNumberFormat="1" applyFont="1" applyBorder="1"/>
    <xf numFmtId="14" fontId="0" fillId="3" borderId="59" xfId="1" applyNumberFormat="1" applyFont="1" applyFill="1" applyBorder="1" applyAlignment="1">
      <alignment horizontal="right"/>
    </xf>
    <xf numFmtId="14" fontId="0" fillId="3" borderId="94" xfId="1" applyNumberFormat="1" applyFont="1" applyFill="1" applyBorder="1" applyAlignment="1">
      <alignment horizontal="right"/>
    </xf>
    <xf numFmtId="14" fontId="0" fillId="10" borderId="96" xfId="1" applyNumberFormat="1" applyFont="1" applyFill="1" applyBorder="1"/>
    <xf numFmtId="0" fontId="0" fillId="2" borderId="58" xfId="0" applyFill="1" applyBorder="1" applyAlignment="1">
      <alignment vertical="top" wrapText="1"/>
    </xf>
    <xf numFmtId="0" fontId="0" fillId="2" borderId="43" xfId="0" applyFill="1" applyBorder="1" applyAlignment="1">
      <alignment horizontal="right"/>
    </xf>
    <xf numFmtId="0" fontId="0" fillId="0" borderId="65" xfId="0" applyBorder="1"/>
    <xf numFmtId="170" fontId="0" fillId="2" borderId="65" xfId="1" applyNumberFormat="1" applyFont="1" applyFill="1" applyBorder="1"/>
    <xf numFmtId="0" fontId="0" fillId="2" borderId="40" xfId="0" applyFill="1" applyBorder="1" applyAlignment="1">
      <alignment horizontal="center"/>
    </xf>
    <xf numFmtId="0" fontId="0" fillId="2" borderId="40" xfId="0" applyFill="1" applyBorder="1" applyAlignment="1">
      <alignment horizontal="right"/>
    </xf>
    <xf numFmtId="169" fontId="0" fillId="2" borderId="52" xfId="1" applyNumberFormat="1" applyFont="1" applyFill="1" applyBorder="1"/>
    <xf numFmtId="167" fontId="0" fillId="2" borderId="40" xfId="1" applyNumberFormat="1" applyFont="1" applyFill="1" applyBorder="1"/>
    <xf numFmtId="170" fontId="19" fillId="8" borderId="3" xfId="1" applyNumberFormat="1" applyFont="1" applyFill="1" applyBorder="1"/>
    <xf numFmtId="0" fontId="2" fillId="2" borderId="101" xfId="0" applyFont="1" applyFill="1" applyBorder="1" applyAlignment="1">
      <alignment horizontal="center" vertical="center"/>
    </xf>
    <xf numFmtId="14" fontId="0" fillId="3" borderId="10" xfId="1" applyNumberFormat="1" applyFont="1" applyFill="1" applyBorder="1"/>
    <xf numFmtId="167" fontId="0" fillId="2" borderId="90" xfId="1" applyNumberFormat="1" applyFont="1" applyFill="1" applyBorder="1"/>
    <xf numFmtId="169" fontId="0" fillId="2" borderId="58" xfId="1" applyNumberFormat="1" applyFont="1" applyFill="1" applyBorder="1"/>
    <xf numFmtId="165" fontId="0" fillId="3" borderId="59" xfId="1" applyNumberFormat="1" applyFont="1" applyFill="1" applyBorder="1" applyAlignment="1">
      <alignment horizontal="center" vertical="center"/>
    </xf>
    <xf numFmtId="165" fontId="0" fillId="3" borderId="97" xfId="1" applyNumberFormat="1" applyFont="1" applyFill="1" applyBorder="1" applyAlignment="1">
      <alignment horizontal="center" vertical="center"/>
    </xf>
    <xf numFmtId="165" fontId="0" fillId="3" borderId="71" xfId="1" applyNumberFormat="1" applyFont="1" applyFill="1" applyBorder="1" applyAlignment="1">
      <alignment horizontal="center" vertical="center"/>
    </xf>
    <xf numFmtId="0" fontId="0" fillId="0" borderId="41" xfId="0" applyBorder="1" applyAlignment="1"/>
    <xf numFmtId="165" fontId="5" fillId="13" borderId="72" xfId="2" applyNumberFormat="1" applyFill="1" applyBorder="1"/>
    <xf numFmtId="165" fontId="0" fillId="13" borderId="0" xfId="1" applyNumberFormat="1" applyFont="1" applyFill="1"/>
    <xf numFmtId="14" fontId="0" fillId="3" borderId="7" xfId="1" applyNumberFormat="1" applyFont="1" applyFill="1" applyBorder="1"/>
    <xf numFmtId="14" fontId="0" fillId="0" borderId="17" xfId="1" applyNumberFormat="1" applyFont="1" applyBorder="1"/>
    <xf numFmtId="14" fontId="0" fillId="3" borderId="41" xfId="1" applyNumberFormat="1" applyFont="1" applyFill="1" applyBorder="1"/>
    <xf numFmtId="14" fontId="0" fillId="3" borderId="39" xfId="1" applyNumberFormat="1" applyFont="1" applyFill="1" applyBorder="1"/>
    <xf numFmtId="14" fontId="0" fillId="3" borderId="42" xfId="1" applyNumberFormat="1" applyFont="1" applyFill="1" applyBorder="1"/>
    <xf numFmtId="14" fontId="0" fillId="3" borderId="65" xfId="1" applyNumberFormat="1" applyFont="1" applyFill="1" applyBorder="1"/>
    <xf numFmtId="14" fontId="0" fillId="3" borderId="34" xfId="1" applyNumberFormat="1" applyFont="1" applyFill="1" applyBorder="1"/>
    <xf numFmtId="14" fontId="0" fillId="0" borderId="62" xfId="1" applyNumberFormat="1" applyFont="1" applyFill="1" applyBorder="1"/>
    <xf numFmtId="14" fontId="0" fillId="0" borderId="60" xfId="1" applyNumberFormat="1" applyFont="1" applyFill="1" applyBorder="1"/>
    <xf numFmtId="16" fontId="0" fillId="2" borderId="47" xfId="1" applyNumberFormat="1" applyFont="1" applyFill="1" applyBorder="1" applyAlignment="1">
      <alignment horizontal="center"/>
    </xf>
    <xf numFmtId="14" fontId="0" fillId="0" borderId="89" xfId="1" applyNumberFormat="1" applyFont="1" applyFill="1" applyBorder="1"/>
    <xf numFmtId="14" fontId="0" fillId="0" borderId="47" xfId="1" applyNumberFormat="1" applyFont="1" applyFill="1" applyBorder="1"/>
    <xf numFmtId="14" fontId="0" fillId="3" borderId="49" xfId="1" applyNumberFormat="1" applyFont="1" applyFill="1" applyBorder="1"/>
    <xf numFmtId="0" fontId="5" fillId="4" borderId="36" xfId="2" applyFill="1" applyBorder="1"/>
    <xf numFmtId="165" fontId="0" fillId="4" borderId="36" xfId="1" applyNumberFormat="1" applyFont="1" applyFill="1" applyBorder="1"/>
    <xf numFmtId="168" fontId="1" fillId="4" borderId="36" xfId="1" applyNumberFormat="1" applyFont="1" applyFill="1" applyBorder="1"/>
    <xf numFmtId="165" fontId="0" fillId="3" borderId="36" xfId="1" applyNumberFormat="1" applyFont="1" applyFill="1" applyBorder="1" applyAlignment="1">
      <alignment horizontal="center" vertical="center"/>
    </xf>
    <xf numFmtId="165" fontId="0" fillId="15" borderId="36" xfId="1" applyNumberFormat="1" applyFont="1" applyFill="1" applyBorder="1"/>
    <xf numFmtId="165" fontId="5" fillId="0" borderId="103" xfId="2" applyNumberFormat="1" applyFill="1" applyBorder="1"/>
    <xf numFmtId="14" fontId="0" fillId="3" borderId="104" xfId="1" applyNumberFormat="1" applyFont="1" applyFill="1" applyBorder="1"/>
    <xf numFmtId="14" fontId="0" fillId="13" borderId="105" xfId="1" applyNumberFormat="1" applyFont="1" applyFill="1" applyBorder="1"/>
    <xf numFmtId="14" fontId="0" fillId="13" borderId="106" xfId="1" applyNumberFormat="1" applyFont="1" applyFill="1" applyBorder="1"/>
    <xf numFmtId="14" fontId="0" fillId="3" borderId="106" xfId="1" applyNumberFormat="1" applyFont="1" applyFill="1" applyBorder="1"/>
    <xf numFmtId="14" fontId="0" fillId="16" borderId="41" xfId="1" applyNumberFormat="1" applyFont="1" applyFill="1" applyBorder="1"/>
    <xf numFmtId="14" fontId="0" fillId="16" borderId="39" xfId="1" applyNumberFormat="1" applyFont="1" applyFill="1" applyBorder="1"/>
    <xf numFmtId="14" fontId="0" fillId="16" borderId="42" xfId="1" applyNumberFormat="1" applyFont="1" applyFill="1" applyBorder="1"/>
    <xf numFmtId="14" fontId="0" fillId="16" borderId="48" xfId="1" applyNumberFormat="1" applyFont="1" applyFill="1" applyBorder="1"/>
    <xf numFmtId="14" fontId="0" fillId="16" borderId="65" xfId="1" applyNumberFormat="1" applyFont="1" applyFill="1" applyBorder="1"/>
    <xf numFmtId="14" fontId="0" fillId="12" borderId="49" xfId="1" applyNumberFormat="1" applyFont="1" applyFill="1" applyBorder="1"/>
    <xf numFmtId="0" fontId="2" fillId="4" borderId="70" xfId="0" applyFont="1" applyFill="1" applyBorder="1" applyAlignment="1">
      <alignment horizontal="center" vertical="center"/>
    </xf>
    <xf numFmtId="14" fontId="0" fillId="15" borderId="10" xfId="1" applyNumberFormat="1" applyFont="1" applyFill="1" applyBorder="1"/>
    <xf numFmtId="14" fontId="0" fillId="15" borderId="7" xfId="1" applyNumberFormat="1" applyFont="1" applyFill="1" applyBorder="1"/>
    <xf numFmtId="14" fontId="0" fillId="15" borderId="88" xfId="1" applyNumberFormat="1" applyFont="1" applyFill="1" applyBorder="1"/>
    <xf numFmtId="14" fontId="0" fillId="15" borderId="47" xfId="1" applyNumberFormat="1" applyFont="1" applyFill="1" applyBorder="1"/>
    <xf numFmtId="14" fontId="0" fillId="3" borderId="38" xfId="1" applyNumberFormat="1" applyFont="1" applyFill="1" applyBorder="1"/>
    <xf numFmtId="14" fontId="0" fillId="3" borderId="55" xfId="1" applyNumberFormat="1" applyFont="1" applyFill="1" applyBorder="1"/>
    <xf numFmtId="14" fontId="0" fillId="15" borderId="41" xfId="1" applyNumberFormat="1" applyFont="1" applyFill="1" applyBorder="1"/>
    <xf numFmtId="14" fontId="0" fillId="15" borderId="39" xfId="1" applyNumberFormat="1" applyFont="1" applyFill="1" applyBorder="1"/>
    <xf numFmtId="14" fontId="0" fillId="15" borderId="43" xfId="1" applyNumberFormat="1" applyFont="1" applyFill="1" applyBorder="1"/>
    <xf numFmtId="14" fontId="0" fillId="15" borderId="94" xfId="1" applyNumberFormat="1" applyFont="1" applyFill="1" applyBorder="1"/>
    <xf numFmtId="14" fontId="0" fillId="15" borderId="59" xfId="1" applyNumberFormat="1" applyFont="1" applyFill="1" applyBorder="1"/>
    <xf numFmtId="14" fontId="0" fillId="15" borderId="92" xfId="1" applyNumberFormat="1" applyFont="1" applyFill="1" applyBorder="1"/>
    <xf numFmtId="14" fontId="0" fillId="15" borderId="40" xfId="1" applyNumberFormat="1" applyFont="1" applyFill="1" applyBorder="1"/>
    <xf numFmtId="14" fontId="0" fillId="15" borderId="42" xfId="1" applyNumberFormat="1" applyFont="1" applyFill="1" applyBorder="1"/>
    <xf numFmtId="14" fontId="0" fillId="17" borderId="49" xfId="1" applyNumberFormat="1" applyFont="1" applyFill="1" applyBorder="1"/>
    <xf numFmtId="14" fontId="0" fillId="0" borderId="22" xfId="1" applyNumberFormat="1" applyFont="1" applyBorder="1"/>
    <xf numFmtId="14" fontId="0" fillId="0" borderId="21" xfId="1" applyNumberFormat="1" applyFont="1" applyBorder="1"/>
    <xf numFmtId="14" fontId="0" fillId="0" borderId="93" xfId="1" applyNumberFormat="1" applyFont="1" applyBorder="1"/>
    <xf numFmtId="14" fontId="0" fillId="12" borderId="107" xfId="0" applyNumberFormat="1" applyFill="1" applyBorder="1"/>
    <xf numFmtId="14" fontId="0" fillId="12" borderId="0" xfId="0" applyNumberFormat="1" applyFill="1" applyBorder="1"/>
    <xf numFmtId="14" fontId="0" fillId="12" borderId="31" xfId="0" applyNumberFormat="1" applyFill="1" applyBorder="1"/>
    <xf numFmtId="14" fontId="0" fillId="12" borderId="69" xfId="0" applyNumberFormat="1" applyFill="1" applyBorder="1"/>
    <xf numFmtId="14" fontId="0" fillId="3" borderId="8" xfId="1" applyNumberFormat="1" applyFont="1" applyFill="1" applyBorder="1"/>
    <xf numFmtId="14" fontId="0" fillId="12" borderId="7" xfId="1" applyNumberFormat="1" applyFont="1" applyFill="1" applyBorder="1"/>
    <xf numFmtId="14" fontId="0" fillId="12" borderId="17" xfId="1" applyNumberFormat="1" applyFont="1" applyFill="1" applyBorder="1"/>
    <xf numFmtId="14" fontId="0" fillId="12" borderId="19" xfId="1" applyNumberFormat="1" applyFont="1" applyFill="1" applyBorder="1"/>
    <xf numFmtId="14" fontId="0" fillId="12" borderId="41" xfId="1" applyNumberFormat="1" applyFont="1" applyFill="1" applyBorder="1"/>
    <xf numFmtId="14" fontId="0" fillId="12" borderId="39" xfId="1" applyNumberFormat="1" applyFont="1" applyFill="1" applyBorder="1"/>
    <xf numFmtId="14" fontId="0" fillId="12" borderId="42" xfId="1" applyNumberFormat="1" applyFont="1" applyFill="1" applyBorder="1"/>
    <xf numFmtId="14" fontId="0" fillId="12" borderId="40" xfId="1" applyNumberFormat="1" applyFont="1" applyFill="1" applyBorder="1"/>
    <xf numFmtId="14" fontId="0" fillId="12" borderId="38" xfId="1" applyNumberFormat="1" applyFont="1" applyFill="1" applyBorder="1"/>
    <xf numFmtId="14" fontId="0" fillId="12" borderId="55" xfId="1" applyNumberFormat="1" applyFont="1" applyFill="1" applyBorder="1"/>
    <xf numFmtId="14" fontId="0" fillId="3" borderId="86" xfId="1" applyNumberFormat="1" applyFont="1" applyFill="1" applyBorder="1"/>
    <xf numFmtId="14" fontId="0" fillId="3" borderId="73" xfId="1" applyNumberFormat="1" applyFont="1" applyFill="1" applyBorder="1"/>
    <xf numFmtId="16" fontId="9" fillId="12" borderId="61" xfId="2" applyNumberFormat="1" applyFont="1" applyFill="1" applyBorder="1" applyAlignment="1">
      <alignment wrapText="1"/>
    </xf>
    <xf numFmtId="0" fontId="9" fillId="4" borderId="108" xfId="2" applyFont="1" applyFill="1" applyBorder="1"/>
    <xf numFmtId="0" fontId="9" fillId="4" borderId="108" xfId="2" applyFont="1" applyFill="1" applyBorder="1" applyAlignment="1">
      <alignment horizontal="center"/>
    </xf>
    <xf numFmtId="165" fontId="0" fillId="4" borderId="108" xfId="1" applyNumberFormat="1" applyFont="1" applyFill="1" applyBorder="1"/>
    <xf numFmtId="165" fontId="0" fillId="15" borderId="108" xfId="1" applyNumberFormat="1" applyFont="1" applyFill="1" applyBorder="1"/>
    <xf numFmtId="14" fontId="0" fillId="3" borderId="108" xfId="1" applyNumberFormat="1" applyFont="1" applyFill="1" applyBorder="1"/>
    <xf numFmtId="0" fontId="0" fillId="12" borderId="108" xfId="0" applyFill="1" applyBorder="1"/>
    <xf numFmtId="165" fontId="0" fillId="3" borderId="35" xfId="1" applyNumberFormat="1" applyFont="1" applyFill="1" applyBorder="1" applyAlignment="1">
      <alignment horizontal="center" vertical="center"/>
    </xf>
    <xf numFmtId="165" fontId="0" fillId="15" borderId="109" xfId="1" applyNumberFormat="1" applyFont="1" applyFill="1" applyBorder="1"/>
    <xf numFmtId="165" fontId="0" fillId="0" borderId="35" xfId="1" applyNumberFormat="1" applyFont="1" applyFill="1" applyBorder="1"/>
    <xf numFmtId="14" fontId="0" fillId="3" borderId="35" xfId="1" applyNumberFormat="1" applyFont="1" applyFill="1" applyBorder="1"/>
    <xf numFmtId="14" fontId="0" fillId="3" borderId="110" xfId="1" applyNumberFormat="1" applyFont="1" applyFill="1" applyBorder="1"/>
    <xf numFmtId="14" fontId="0" fillId="3" borderId="111" xfId="1" applyNumberFormat="1" applyFont="1" applyFill="1" applyBorder="1"/>
    <xf numFmtId="14" fontId="0" fillId="3" borderId="112" xfId="1" applyNumberFormat="1" applyFont="1" applyFill="1" applyBorder="1"/>
    <xf numFmtId="0" fontId="0" fillId="12" borderId="110" xfId="0" applyFill="1" applyBorder="1"/>
    <xf numFmtId="0" fontId="5" fillId="4" borderId="108" xfId="2" applyFill="1" applyBorder="1"/>
    <xf numFmtId="0" fontId="2" fillId="4" borderId="109" xfId="0" applyFont="1" applyFill="1" applyBorder="1" applyAlignment="1">
      <alignment horizontal="center" vertical="center"/>
    </xf>
    <xf numFmtId="165" fontId="0" fillId="4" borderId="64" xfId="1" applyNumberFormat="1" applyFont="1" applyFill="1" applyBorder="1"/>
    <xf numFmtId="165" fontId="0" fillId="4" borderId="32" xfId="1" applyNumberFormat="1" applyFont="1" applyFill="1" applyBorder="1"/>
    <xf numFmtId="168" fontId="1" fillId="4" borderId="32" xfId="1" applyNumberFormat="1" applyFont="1" applyFill="1" applyBorder="1"/>
    <xf numFmtId="0" fontId="0" fillId="4" borderId="31" xfId="0" applyFont="1" applyFill="1" applyBorder="1" applyAlignment="1">
      <alignment horizontal="center" vertical="center"/>
    </xf>
    <xf numFmtId="168" fontId="1" fillId="4" borderId="31" xfId="1" applyNumberFormat="1" applyFont="1" applyFill="1" applyBorder="1"/>
    <xf numFmtId="0" fontId="0" fillId="4" borderId="31" xfId="0" applyFill="1" applyBorder="1" applyAlignment="1"/>
    <xf numFmtId="165" fontId="0" fillId="8" borderId="31" xfId="1" applyNumberFormat="1" applyFont="1" applyFill="1" applyBorder="1"/>
    <xf numFmtId="165" fontId="0" fillId="8" borderId="31" xfId="1" applyNumberFormat="1" applyFont="1" applyFill="1" applyBorder="1" applyAlignment="1">
      <alignment horizontal="center" vertical="center"/>
    </xf>
    <xf numFmtId="0" fontId="0" fillId="4" borderId="34" xfId="0" applyFont="1" applyFill="1" applyBorder="1" applyAlignment="1">
      <alignment horizontal="center" vertical="center"/>
    </xf>
    <xf numFmtId="0" fontId="0" fillId="4" borderId="34" xfId="0" applyFill="1" applyBorder="1" applyAlignment="1"/>
    <xf numFmtId="0" fontId="9" fillId="4" borderId="34" xfId="2" applyFont="1" applyFill="1" applyBorder="1" applyAlignment="1">
      <alignment horizontal="center"/>
    </xf>
    <xf numFmtId="0" fontId="5" fillId="4" borderId="34" xfId="2" applyFill="1" applyBorder="1"/>
    <xf numFmtId="0" fontId="0" fillId="4" borderId="32" xfId="0" applyFont="1" applyFill="1" applyBorder="1" applyAlignment="1">
      <alignment horizontal="center" vertical="center"/>
    </xf>
    <xf numFmtId="0" fontId="0" fillId="4" borderId="32" xfId="0" applyFill="1" applyBorder="1" applyAlignment="1">
      <alignment horizontal="left"/>
    </xf>
    <xf numFmtId="0" fontId="0" fillId="4" borderId="32" xfId="0" applyFill="1" applyBorder="1" applyAlignment="1">
      <alignment wrapText="1"/>
    </xf>
    <xf numFmtId="0" fontId="9" fillId="4" borderId="37" xfId="2" applyFont="1" applyFill="1" applyBorder="1"/>
    <xf numFmtId="0" fontId="9" fillId="4" borderId="32" xfId="2" applyFont="1" applyFill="1" applyBorder="1" applyAlignment="1">
      <alignment horizontal="center"/>
    </xf>
    <xf numFmtId="0" fontId="0" fillId="4" borderId="32" xfId="0" applyFill="1" applyBorder="1"/>
    <xf numFmtId="165" fontId="0" fillId="4" borderId="37" xfId="1" applyNumberFormat="1" applyFont="1" applyFill="1" applyBorder="1"/>
    <xf numFmtId="0" fontId="0" fillId="4" borderId="68" xfId="0" applyFill="1" applyBorder="1" applyAlignment="1">
      <alignment wrapText="1"/>
    </xf>
    <xf numFmtId="0" fontId="9" fillId="4" borderId="68" xfId="2" applyFont="1" applyFill="1" applyBorder="1" applyAlignment="1">
      <alignment horizontal="center"/>
    </xf>
    <xf numFmtId="0" fontId="0" fillId="4" borderId="68" xfId="0" applyFill="1" applyBorder="1"/>
    <xf numFmtId="165" fontId="0" fillId="4" borderId="34" xfId="1" applyNumberFormat="1" applyFont="1" applyFill="1" applyBorder="1"/>
    <xf numFmtId="168" fontId="1" fillId="4" borderId="68" xfId="1" applyNumberFormat="1" applyFont="1" applyFill="1" applyBorder="1"/>
    <xf numFmtId="16" fontId="0" fillId="4" borderId="31" xfId="0" applyNumberFormat="1" applyFont="1" applyFill="1" applyBorder="1" applyAlignment="1">
      <alignment horizontal="center" vertical="center"/>
    </xf>
    <xf numFmtId="0" fontId="0" fillId="4" borderId="115" xfId="0" applyFont="1" applyFill="1" applyBorder="1" applyAlignment="1">
      <alignment horizontal="center" vertical="center"/>
    </xf>
    <xf numFmtId="0" fontId="0" fillId="4" borderId="116" xfId="0" applyFill="1" applyBorder="1" applyAlignment="1">
      <alignment horizontal="left"/>
    </xf>
    <xf numFmtId="0" fontId="9" fillId="4" borderId="67" xfId="2" applyFont="1" applyFill="1" applyBorder="1"/>
    <xf numFmtId="0" fontId="0" fillId="4" borderId="116" xfId="0" applyFill="1" applyBorder="1" applyAlignment="1">
      <alignment wrapText="1"/>
    </xf>
    <xf numFmtId="165" fontId="0" fillId="4" borderId="113" xfId="1" applyNumberFormat="1" applyFont="1" applyFill="1" applyBorder="1"/>
    <xf numFmtId="165" fontId="0" fillId="4" borderId="115" xfId="1" applyNumberFormat="1" applyFont="1" applyFill="1" applyBorder="1"/>
    <xf numFmtId="165" fontId="0" fillId="0" borderId="115" xfId="1" applyNumberFormat="1" applyFont="1" applyFill="1" applyBorder="1"/>
    <xf numFmtId="14" fontId="0" fillId="3" borderId="115" xfId="1" applyNumberFormat="1" applyFont="1" applyFill="1" applyBorder="1"/>
    <xf numFmtId="167" fontId="0" fillId="2" borderId="117" xfId="1" applyNumberFormat="1" applyFont="1" applyFill="1" applyBorder="1"/>
    <xf numFmtId="14" fontId="0" fillId="3" borderId="43" xfId="1" applyNumberFormat="1" applyFont="1" applyFill="1" applyBorder="1"/>
    <xf numFmtId="14" fontId="0" fillId="15" borderId="54" xfId="1" applyNumberFormat="1" applyFont="1" applyFill="1" applyBorder="1"/>
    <xf numFmtId="165" fontId="0" fillId="8" borderId="39" xfId="1" applyNumberFormat="1" applyFont="1" applyFill="1" applyBorder="1" applyAlignment="1">
      <alignment horizontal="center" vertical="center"/>
    </xf>
    <xf numFmtId="165" fontId="0" fillId="8" borderId="40" xfId="1" applyNumberFormat="1" applyFont="1" applyFill="1" applyBorder="1" applyAlignment="1">
      <alignment horizontal="center" vertical="center"/>
    </xf>
    <xf numFmtId="14" fontId="0" fillId="3" borderId="40" xfId="1" applyNumberFormat="1" applyFont="1" applyFill="1" applyBorder="1"/>
    <xf numFmtId="168" fontId="1" fillId="13" borderId="3" xfId="1" applyNumberFormat="1" applyFont="1" applyFill="1" applyBorder="1"/>
    <xf numFmtId="165" fontId="5" fillId="13" borderId="5" xfId="2" applyNumberFormat="1" applyFill="1" applyBorder="1"/>
    <xf numFmtId="0" fontId="2" fillId="18" borderId="3" xfId="0" applyFont="1" applyFill="1" applyBorder="1" applyAlignment="1">
      <alignment horizontal="center" vertical="center" wrapText="1"/>
    </xf>
    <xf numFmtId="0" fontId="0" fillId="4" borderId="119" xfId="0" applyFont="1" applyFill="1" applyBorder="1" applyAlignment="1">
      <alignment horizontal="center" vertical="center"/>
    </xf>
    <xf numFmtId="0" fontId="0" fillId="4" borderId="120" xfId="0" applyFill="1" applyBorder="1" applyAlignment="1">
      <alignment horizontal="left"/>
    </xf>
    <xf numFmtId="0" fontId="0" fillId="4" borderId="120" xfId="0" applyFill="1" applyBorder="1" applyAlignment="1">
      <alignment wrapText="1"/>
    </xf>
    <xf numFmtId="0" fontId="9" fillId="4" borderId="121" xfId="2" applyFont="1" applyFill="1" applyBorder="1"/>
    <xf numFmtId="0" fontId="9" fillId="4" borderId="121" xfId="2" applyFont="1" applyFill="1" applyBorder="1" applyAlignment="1">
      <alignment horizontal="center"/>
    </xf>
    <xf numFmtId="0" fontId="5" fillId="4" borderId="121" xfId="2" applyFill="1" applyBorder="1"/>
    <xf numFmtId="165" fontId="0" fillId="4" borderId="122" xfId="1" applyNumberFormat="1" applyFont="1" applyFill="1" applyBorder="1"/>
    <xf numFmtId="165" fontId="0" fillId="4" borderId="119" xfId="1" applyNumberFormat="1" applyFont="1" applyFill="1" applyBorder="1"/>
    <xf numFmtId="165" fontId="0" fillId="4" borderId="118" xfId="1" applyNumberFormat="1" applyFont="1" applyFill="1" applyBorder="1"/>
    <xf numFmtId="165" fontId="0" fillId="4" borderId="121" xfId="1" applyNumberFormat="1" applyFont="1" applyFill="1" applyBorder="1"/>
    <xf numFmtId="165" fontId="0" fillId="4" borderId="120" xfId="1" applyNumberFormat="1" applyFont="1" applyFill="1" applyBorder="1"/>
    <xf numFmtId="168" fontId="1" fillId="4" borderId="120" xfId="1" applyNumberFormat="1" applyFont="1" applyFill="1" applyBorder="1"/>
    <xf numFmtId="165" fontId="0" fillId="15" borderId="121" xfId="1" applyNumberFormat="1" applyFont="1" applyFill="1" applyBorder="1"/>
    <xf numFmtId="0" fontId="0" fillId="4" borderId="33" xfId="0" applyFont="1" applyFill="1" applyBorder="1" applyAlignment="1">
      <alignment horizontal="center" vertical="center"/>
    </xf>
    <xf numFmtId="0" fontId="0" fillId="4" borderId="33" xfId="0" applyFill="1" applyBorder="1" applyAlignment="1">
      <alignment horizontal="left"/>
    </xf>
    <xf numFmtId="165" fontId="0" fillId="15" borderId="33" xfId="1" applyNumberFormat="1" applyFont="1" applyFill="1" applyBorder="1"/>
    <xf numFmtId="16" fontId="9" fillId="0" borderId="3" xfId="2" applyNumberFormat="1" applyFont="1" applyFill="1" applyBorder="1" applyAlignment="1">
      <alignment wrapText="1"/>
    </xf>
    <xf numFmtId="0" fontId="16" fillId="18" borderId="123" xfId="0" applyFont="1" applyFill="1" applyBorder="1" applyAlignment="1">
      <alignment horizontal="center" vertical="center" wrapText="1"/>
    </xf>
    <xf numFmtId="0" fontId="9" fillId="18" borderId="123" xfId="0" applyFont="1" applyFill="1" applyBorder="1" applyAlignment="1">
      <alignment horizontal="center" vertical="center" wrapText="1"/>
    </xf>
    <xf numFmtId="0" fontId="21" fillId="18" borderId="123" xfId="5" applyNumberFormat="1" applyFont="1" applyFill="1" applyBorder="1" applyAlignment="1" applyProtection="1">
      <alignment horizontal="center" vertical="center"/>
      <protection locked="0"/>
    </xf>
    <xf numFmtId="0" fontId="9" fillId="18" borderId="123" xfId="0" applyFont="1" applyFill="1" applyBorder="1" applyAlignment="1"/>
    <xf numFmtId="0" fontId="9" fillId="18" borderId="123" xfId="2" applyFont="1" applyFill="1" applyBorder="1"/>
    <xf numFmtId="0" fontId="9" fillId="18" borderId="123" xfId="2" applyFont="1" applyFill="1" applyBorder="1" applyAlignment="1">
      <alignment horizontal="center" vertical="center"/>
    </xf>
    <xf numFmtId="165" fontId="9" fillId="18" borderId="123" xfId="1" applyNumberFormat="1" applyFont="1" applyFill="1" applyBorder="1"/>
    <xf numFmtId="168" fontId="9" fillId="18" borderId="123" xfId="1" applyNumberFormat="1" applyFont="1" applyFill="1" applyBorder="1"/>
    <xf numFmtId="165" fontId="9" fillId="18" borderId="124" xfId="1" applyNumberFormat="1" applyFont="1" applyFill="1" applyBorder="1"/>
    <xf numFmtId="165" fontId="22" fillId="18" borderId="125" xfId="2" applyNumberFormat="1" applyFont="1" applyFill="1" applyBorder="1"/>
    <xf numFmtId="14" fontId="9" fillId="0" borderId="126" xfId="1" applyNumberFormat="1" applyFont="1" applyFill="1" applyBorder="1"/>
    <xf numFmtId="14" fontId="9" fillId="0" borderId="123" xfId="1" applyNumberFormat="1" applyFont="1" applyFill="1" applyBorder="1"/>
    <xf numFmtId="14" fontId="0" fillId="0" borderId="3" xfId="1" applyNumberFormat="1" applyFont="1" applyFill="1" applyBorder="1"/>
    <xf numFmtId="0" fontId="0" fillId="0" borderId="2" xfId="0" applyFill="1" applyBorder="1"/>
    <xf numFmtId="0" fontId="0" fillId="19" borderId="3" xfId="0" applyFont="1" applyFill="1" applyBorder="1" applyAlignment="1">
      <alignment horizontal="center" vertical="center" wrapText="1"/>
    </xf>
    <xf numFmtId="0" fontId="18" fillId="19" borderId="3" xfId="5" applyNumberFormat="1" applyFont="1" applyFill="1" applyBorder="1" applyAlignment="1" applyProtection="1">
      <alignment horizontal="center" vertical="center"/>
      <protection locked="0"/>
    </xf>
    <xf numFmtId="0" fontId="0" fillId="19" borderId="3" xfId="0" applyFill="1" applyBorder="1" applyAlignment="1"/>
    <xf numFmtId="0" fontId="9" fillId="19" borderId="3" xfId="2" applyFont="1" applyFill="1" applyBorder="1"/>
    <xf numFmtId="0" fontId="9" fillId="19" borderId="3" xfId="2" applyFont="1" applyFill="1" applyBorder="1" applyAlignment="1">
      <alignment horizontal="center" vertical="center"/>
    </xf>
    <xf numFmtId="0" fontId="0" fillId="19" borderId="3" xfId="0" applyFill="1" applyBorder="1"/>
    <xf numFmtId="165" fontId="0" fillId="19" borderId="3" xfId="1" applyNumberFormat="1" applyFont="1" applyFill="1" applyBorder="1"/>
    <xf numFmtId="168" fontId="1" fillId="19" borderId="3" xfId="1" applyNumberFormat="1" applyFont="1" applyFill="1" applyBorder="1"/>
    <xf numFmtId="165" fontId="0" fillId="19" borderId="0" xfId="1" applyNumberFormat="1" applyFont="1" applyFill="1"/>
    <xf numFmtId="165" fontId="5" fillId="19" borderId="5" xfId="2" applyNumberFormat="1" applyFill="1" applyBorder="1"/>
    <xf numFmtId="0" fontId="5" fillId="18" borderId="123" xfId="2" applyFill="1" applyBorder="1"/>
    <xf numFmtId="14" fontId="0" fillId="0" borderId="0" xfId="1" applyNumberFormat="1" applyFont="1" applyFill="1" applyBorder="1"/>
    <xf numFmtId="0" fontId="0" fillId="19" borderId="39" xfId="0" applyFont="1" applyFill="1" applyBorder="1" applyAlignment="1">
      <alignment horizontal="center" vertical="center" wrapText="1"/>
    </xf>
    <xf numFmtId="0" fontId="18" fillId="19" borderId="39" xfId="5" applyNumberFormat="1" applyFont="1" applyFill="1" applyBorder="1" applyAlignment="1" applyProtection="1">
      <alignment horizontal="center" vertical="center"/>
      <protection locked="0"/>
    </xf>
    <xf numFmtId="0" fontId="0" fillId="19" borderId="39" xfId="0" applyFill="1" applyBorder="1" applyAlignment="1"/>
    <xf numFmtId="0" fontId="9" fillId="19" borderId="39" xfId="2" applyFont="1" applyFill="1" applyBorder="1"/>
    <xf numFmtId="0" fontId="9" fillId="19" borderId="39" xfId="2" applyFont="1" applyFill="1" applyBorder="1" applyAlignment="1">
      <alignment horizontal="center" vertical="center"/>
    </xf>
    <xf numFmtId="165" fontId="0" fillId="19" borderId="39" xfId="1" applyNumberFormat="1" applyFont="1" applyFill="1" applyBorder="1"/>
    <xf numFmtId="168" fontId="1" fillId="19" borderId="39" xfId="1" applyNumberFormat="1" applyFont="1" applyFill="1" applyBorder="1"/>
    <xf numFmtId="165" fontId="5" fillId="19" borderId="39" xfId="2" applyNumberFormat="1" applyFill="1" applyBorder="1"/>
    <xf numFmtId="0" fontId="0" fillId="19" borderId="41" xfId="0" applyFont="1" applyFill="1" applyBorder="1" applyAlignment="1">
      <alignment horizontal="center" vertical="center" wrapText="1"/>
    </xf>
    <xf numFmtId="0" fontId="18" fillId="19" borderId="41" xfId="5" applyNumberFormat="1" applyFont="1" applyFill="1" applyBorder="1" applyAlignment="1" applyProtection="1">
      <alignment horizontal="center" vertical="center"/>
      <protection locked="0"/>
    </xf>
    <xf numFmtId="0" fontId="0" fillId="19" borderId="41" xfId="0" applyFill="1" applyBorder="1" applyAlignment="1"/>
    <xf numFmtId="0" fontId="9" fillId="19" borderId="41" xfId="2" applyFont="1" applyFill="1" applyBorder="1"/>
    <xf numFmtId="0" fontId="9" fillId="19" borderId="41" xfId="2" applyFont="1" applyFill="1" applyBorder="1" applyAlignment="1">
      <alignment horizontal="center" vertical="center"/>
    </xf>
    <xf numFmtId="0" fontId="5" fillId="19" borderId="41" xfId="2" applyFill="1" applyBorder="1"/>
    <xf numFmtId="165" fontId="0" fillId="19" borderId="41" xfId="1" applyNumberFormat="1" applyFont="1" applyFill="1" applyBorder="1"/>
    <xf numFmtId="168" fontId="1" fillId="19" borderId="41" xfId="1" applyNumberFormat="1" applyFont="1" applyFill="1" applyBorder="1"/>
    <xf numFmtId="165" fontId="5" fillId="19" borderId="41" xfId="2" applyNumberFormat="1" applyFill="1" applyBorder="1"/>
    <xf numFmtId="165" fontId="0" fillId="19" borderId="127" xfId="1" applyNumberFormat="1" applyFont="1" applyFill="1" applyBorder="1"/>
    <xf numFmtId="0" fontId="2" fillId="19" borderId="5" xfId="0" applyFont="1" applyFill="1" applyBorder="1" applyAlignment="1">
      <alignment horizontal="center" vertical="center" wrapText="1"/>
    </xf>
    <xf numFmtId="0" fontId="2" fillId="19" borderId="131" xfId="0" applyFont="1" applyFill="1" applyBorder="1" applyAlignment="1">
      <alignment horizontal="center" vertical="center" wrapText="1"/>
    </xf>
    <xf numFmtId="0" fontId="2" fillId="19" borderId="130" xfId="0" applyFont="1" applyFill="1" applyBorder="1" applyAlignment="1">
      <alignment horizontal="center" vertical="center" wrapText="1"/>
    </xf>
    <xf numFmtId="0" fontId="0" fillId="19" borderId="132" xfId="0" applyFont="1" applyFill="1" applyBorder="1" applyAlignment="1">
      <alignment horizontal="center" vertical="center" wrapText="1"/>
    </xf>
    <xf numFmtId="0" fontId="9" fillId="19" borderId="132" xfId="2" applyFont="1" applyFill="1" applyBorder="1"/>
    <xf numFmtId="0" fontId="9" fillId="19" borderId="132" xfId="2" applyFont="1" applyFill="1" applyBorder="1" applyAlignment="1">
      <alignment horizontal="center" vertical="center"/>
    </xf>
    <xf numFmtId="0" fontId="5" fillId="19" borderId="132" xfId="2" applyFill="1" applyBorder="1"/>
    <xf numFmtId="165" fontId="0" fillId="19" borderId="132" xfId="1" applyNumberFormat="1" applyFont="1" applyFill="1" applyBorder="1"/>
    <xf numFmtId="165" fontId="0" fillId="19" borderId="133" xfId="1" applyNumberFormat="1" applyFont="1" applyFill="1" applyBorder="1"/>
    <xf numFmtId="168" fontId="1" fillId="19" borderId="132" xfId="1" applyNumberFormat="1" applyFont="1" applyFill="1" applyBorder="1"/>
    <xf numFmtId="165" fontId="5" fillId="19" borderId="132" xfId="2" applyNumberFormat="1" applyFill="1" applyBorder="1"/>
    <xf numFmtId="14" fontId="0" fillId="0" borderId="133" xfId="1" applyNumberFormat="1" applyFont="1" applyFill="1" applyBorder="1"/>
    <xf numFmtId="14" fontId="0" fillId="0" borderId="127" xfId="1" applyNumberFormat="1" applyFont="1" applyFill="1" applyBorder="1"/>
    <xf numFmtId="14" fontId="0" fillId="0" borderId="39" xfId="1" applyNumberFormat="1" applyFont="1" applyFill="1" applyBorder="1"/>
    <xf numFmtId="16" fontId="9" fillId="0" borderId="39" xfId="2" applyNumberFormat="1" applyFont="1" applyFill="1" applyBorder="1" applyAlignment="1">
      <alignment wrapText="1"/>
    </xf>
    <xf numFmtId="14" fontId="0" fillId="0" borderId="135" xfId="1" applyNumberFormat="1" applyFont="1" applyFill="1" applyBorder="1"/>
    <xf numFmtId="0" fontId="18" fillId="19" borderId="132" xfId="5" applyNumberFormat="1" applyFont="1" applyFill="1" applyBorder="1" applyAlignment="1" applyProtection="1">
      <alignment horizontal="center" vertical="center"/>
      <protection locked="0"/>
    </xf>
    <xf numFmtId="0" fontId="0" fillId="19" borderId="133" xfId="0" applyFill="1" applyBorder="1" applyAlignment="1"/>
    <xf numFmtId="14" fontId="0" fillId="0" borderId="33" xfId="1" applyNumberFormat="1" applyFont="1" applyFill="1" applyBorder="1"/>
    <xf numFmtId="0" fontId="0" fillId="0" borderId="33" xfId="0" applyFill="1" applyBorder="1"/>
    <xf numFmtId="14" fontId="0" fillId="0" borderId="31" xfId="1" applyNumberFormat="1" applyFont="1" applyFill="1" applyBorder="1"/>
    <xf numFmtId="0" fontId="0" fillId="0" borderId="31" xfId="0" applyFill="1" applyBorder="1"/>
    <xf numFmtId="14" fontId="0" fillId="0" borderId="121" xfId="1" applyNumberFormat="1" applyFont="1" applyFill="1" applyBorder="1"/>
    <xf numFmtId="14" fontId="0" fillId="0" borderId="119" xfId="1" applyNumberFormat="1" applyFont="1" applyFill="1" applyBorder="1"/>
    <xf numFmtId="0" fontId="0" fillId="0" borderId="121" xfId="0" applyFill="1" applyBorder="1"/>
    <xf numFmtId="0" fontId="2" fillId="19" borderId="127" xfId="0" applyFont="1" applyFill="1" applyBorder="1" applyAlignment="1">
      <alignment horizontal="center" vertical="center" wrapText="1"/>
    </xf>
    <xf numFmtId="0" fontId="2" fillId="19" borderId="59" xfId="0" applyFont="1" applyFill="1" applyBorder="1" applyAlignment="1">
      <alignment horizontal="center" vertical="center" wrapText="1"/>
    </xf>
    <xf numFmtId="165" fontId="0" fillId="20" borderId="31" xfId="1" applyNumberFormat="1" applyFont="1" applyFill="1" applyBorder="1" applyAlignment="1">
      <alignment horizontal="center" vertical="center"/>
    </xf>
    <xf numFmtId="165" fontId="0" fillId="20" borderId="121" xfId="1" applyNumberFormat="1" applyFont="1" applyFill="1" applyBorder="1" applyAlignment="1">
      <alignment horizontal="center" vertical="center"/>
    </xf>
    <xf numFmtId="165" fontId="0" fillId="20" borderId="0" xfId="1" applyNumberFormat="1" applyFont="1" applyFill="1" applyBorder="1" applyAlignment="1">
      <alignment horizontal="center" vertical="center"/>
    </xf>
    <xf numFmtId="165" fontId="9" fillId="20" borderId="124" xfId="1" applyNumberFormat="1" applyFont="1" applyFill="1" applyBorder="1" applyAlignment="1">
      <alignment horizontal="center" vertical="center"/>
    </xf>
    <xf numFmtId="165" fontId="0" fillId="20" borderId="133" xfId="1" applyNumberFormat="1" applyFont="1" applyFill="1" applyBorder="1" applyAlignment="1">
      <alignment horizontal="center" vertical="center"/>
    </xf>
    <xf numFmtId="165" fontId="0" fillId="20" borderId="41" xfId="1" applyNumberFormat="1" applyFont="1" applyFill="1" applyBorder="1" applyAlignment="1">
      <alignment horizontal="center" vertical="center"/>
    </xf>
    <xf numFmtId="165" fontId="5" fillId="15" borderId="119" xfId="2" applyNumberFormat="1" applyFill="1" applyBorder="1"/>
    <xf numFmtId="14" fontId="0" fillId="12" borderId="121" xfId="1" applyNumberFormat="1" applyFont="1" applyFill="1" applyBorder="1"/>
    <xf numFmtId="14" fontId="0" fillId="12" borderId="128" xfId="1" applyNumberFormat="1" applyFont="1" applyFill="1" applyBorder="1"/>
    <xf numFmtId="0" fontId="2" fillId="19" borderId="62" xfId="0" applyFont="1" applyFill="1" applyBorder="1" applyAlignment="1">
      <alignment horizontal="center" vertical="center" wrapText="1"/>
    </xf>
    <xf numFmtId="0" fontId="2" fillId="19" borderId="20" xfId="0" applyFont="1" applyFill="1" applyBorder="1" applyAlignment="1">
      <alignment horizontal="center" vertical="center" wrapText="1"/>
    </xf>
    <xf numFmtId="0" fontId="0" fillId="19" borderId="39" xfId="0" applyFill="1" applyBorder="1"/>
    <xf numFmtId="0" fontId="2" fillId="19" borderId="133" xfId="0" applyFont="1" applyFill="1" applyBorder="1" applyAlignment="1">
      <alignment horizontal="center" vertical="center" wrapText="1"/>
    </xf>
    <xf numFmtId="0" fontId="0" fillId="19" borderId="43" xfId="0" applyFont="1" applyFill="1" applyBorder="1" applyAlignment="1">
      <alignment horizontal="center" vertical="center" wrapText="1"/>
    </xf>
    <xf numFmtId="0" fontId="0" fillId="19" borderId="137" xfId="0" applyFont="1" applyFill="1" applyBorder="1" applyAlignment="1">
      <alignment horizontal="center" vertical="center" wrapText="1"/>
    </xf>
    <xf numFmtId="0" fontId="18" fillId="19" borderId="54" xfId="5" applyNumberFormat="1" applyFont="1" applyFill="1" applyBorder="1" applyAlignment="1" applyProtection="1">
      <alignment horizontal="center" vertical="center"/>
      <protection locked="0"/>
    </xf>
    <xf numFmtId="0" fontId="18" fillId="19" borderId="137" xfId="5" applyNumberFormat="1" applyFont="1" applyFill="1" applyBorder="1" applyAlignment="1" applyProtection="1">
      <alignment horizontal="center" vertical="center"/>
      <protection locked="0"/>
    </xf>
    <xf numFmtId="0" fontId="0" fillId="19" borderId="138" xfId="0" applyFill="1" applyBorder="1" applyAlignment="1"/>
    <xf numFmtId="0" fontId="9" fillId="19" borderId="43" xfId="2" applyFont="1" applyFill="1" applyBorder="1"/>
    <xf numFmtId="0" fontId="9" fillId="19" borderId="137" xfId="2" applyFont="1" applyFill="1" applyBorder="1"/>
    <xf numFmtId="0" fontId="9" fillId="19" borderId="138" xfId="2" applyFont="1" applyFill="1" applyBorder="1" applyAlignment="1">
      <alignment horizontal="center" vertical="center"/>
    </xf>
    <xf numFmtId="0" fontId="5" fillId="19" borderId="43" xfId="2" applyFill="1" applyBorder="1"/>
    <xf numFmtId="0" fontId="0" fillId="19" borderId="137" xfId="0" applyFill="1" applyBorder="1"/>
    <xf numFmtId="14" fontId="0" fillId="0" borderId="41" xfId="1" applyNumberFormat="1" applyFont="1" applyFill="1" applyBorder="1"/>
    <xf numFmtId="165" fontId="0" fillId="19" borderId="138" xfId="1" applyNumberFormat="1" applyFont="1" applyFill="1" applyBorder="1"/>
    <xf numFmtId="168" fontId="1" fillId="19" borderId="138" xfId="1" applyNumberFormat="1" applyFont="1" applyFill="1" applyBorder="1"/>
    <xf numFmtId="165" fontId="0" fillId="20" borderId="138" xfId="1" applyNumberFormat="1" applyFont="1" applyFill="1" applyBorder="1" applyAlignment="1">
      <alignment horizontal="center" vertical="center"/>
    </xf>
    <xf numFmtId="165" fontId="5" fillId="19" borderId="138" xfId="2" applyNumberFormat="1" applyFill="1" applyBorder="1"/>
    <xf numFmtId="14" fontId="0" fillId="12" borderId="138" xfId="1" applyNumberFormat="1" applyFont="1" applyFill="1" applyBorder="1"/>
    <xf numFmtId="16" fontId="9" fillId="0" borderId="41" xfId="2" applyNumberFormat="1" applyFont="1" applyFill="1" applyBorder="1" applyAlignment="1">
      <alignment wrapText="1"/>
    </xf>
    <xf numFmtId="14" fontId="0" fillId="0" borderId="138" xfId="1" applyNumberFormat="1" applyFont="1" applyFill="1" applyBorder="1"/>
    <xf numFmtId="14" fontId="0" fillId="12" borderId="132" xfId="1" applyNumberFormat="1" applyFont="1" applyFill="1" applyBorder="1"/>
    <xf numFmtId="0" fontId="2" fillId="13" borderId="62" xfId="0" applyFont="1" applyFill="1" applyBorder="1" applyAlignment="1">
      <alignment horizontal="center" vertical="center" wrapText="1"/>
    </xf>
    <xf numFmtId="0" fontId="0" fillId="13" borderId="144" xfId="0" applyFont="1" applyFill="1" applyBorder="1" applyAlignment="1">
      <alignment horizontal="center" vertical="center" wrapText="1"/>
    </xf>
    <xf numFmtId="165" fontId="0" fillId="13" borderId="41" xfId="1" applyNumberFormat="1" applyFont="1" applyFill="1" applyBorder="1"/>
    <xf numFmtId="14" fontId="9" fillId="12" borderId="126" xfId="1" applyNumberFormat="1" applyFont="1" applyFill="1" applyBorder="1"/>
    <xf numFmtId="0" fontId="2" fillId="13" borderId="139" xfId="0" applyFont="1" applyFill="1" applyBorder="1" applyAlignment="1">
      <alignment horizontal="center" vertical="center" wrapText="1"/>
    </xf>
    <xf numFmtId="0" fontId="2" fillId="13" borderId="146" xfId="0" applyFont="1" applyFill="1" applyBorder="1" applyAlignment="1">
      <alignment horizontal="center" vertical="center" wrapText="1"/>
    </xf>
    <xf numFmtId="165" fontId="0" fillId="13" borderId="5" xfId="1" applyNumberFormat="1" applyFont="1" applyFill="1" applyBorder="1"/>
    <xf numFmtId="0" fontId="18" fillId="19" borderId="43" xfId="5" applyNumberFormat="1" applyFont="1" applyFill="1" applyBorder="1" applyAlignment="1" applyProtection="1">
      <alignment horizontal="center" vertical="center"/>
      <protection locked="0"/>
    </xf>
    <xf numFmtId="0" fontId="0" fillId="19" borderId="43" xfId="0" applyFill="1" applyBorder="1" applyAlignment="1"/>
    <xf numFmtId="0" fontId="9" fillId="19" borderId="43" xfId="2" applyFont="1" applyFill="1" applyBorder="1" applyAlignment="1">
      <alignment horizontal="center" vertical="center"/>
    </xf>
    <xf numFmtId="0" fontId="0" fillId="19" borderId="43" xfId="0" applyFill="1" applyBorder="1"/>
    <xf numFmtId="0" fontId="18" fillId="13" borderId="147" xfId="5" applyNumberFormat="1" applyFont="1" applyFill="1" applyBorder="1" applyAlignment="1" applyProtection="1">
      <alignment horizontal="center" vertical="center"/>
      <protection locked="0"/>
    </xf>
    <xf numFmtId="0" fontId="0" fillId="13" borderId="148" xfId="0" applyFill="1" applyBorder="1" applyAlignment="1"/>
    <xf numFmtId="0" fontId="9" fillId="13" borderId="149" xfId="2" applyFont="1" applyFill="1" applyBorder="1"/>
    <xf numFmtId="0" fontId="9" fillId="13" borderId="149" xfId="2" applyFont="1" applyFill="1" applyBorder="1" applyAlignment="1">
      <alignment horizontal="center" vertical="center"/>
    </xf>
    <xf numFmtId="0" fontId="5" fillId="13" borderId="141" xfId="2" applyFill="1" applyBorder="1"/>
    <xf numFmtId="14" fontId="0" fillId="12" borderId="31" xfId="1" applyNumberFormat="1" applyFont="1" applyFill="1" applyBorder="1"/>
    <xf numFmtId="0" fontId="2" fillId="4" borderId="0" xfId="0" applyFont="1" applyFill="1" applyBorder="1" applyAlignment="1">
      <alignment horizontal="center" vertical="center"/>
    </xf>
    <xf numFmtId="0" fontId="2" fillId="4" borderId="64" xfId="0" applyFont="1" applyFill="1" applyBorder="1" applyAlignment="1">
      <alignment horizontal="center" vertical="center"/>
    </xf>
    <xf numFmtId="0" fontId="2" fillId="4" borderId="118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left"/>
    </xf>
    <xf numFmtId="0" fontId="0" fillId="4" borderId="0" xfId="0" applyFill="1" applyBorder="1" applyAlignment="1">
      <alignment wrapText="1"/>
    </xf>
    <xf numFmtId="0" fontId="9" fillId="4" borderId="0" xfId="2" applyFont="1" applyFill="1" applyBorder="1"/>
    <xf numFmtId="0" fontId="9" fillId="4" borderId="0" xfId="2" applyFont="1" applyFill="1" applyBorder="1" applyAlignment="1">
      <alignment horizontal="center"/>
    </xf>
    <xf numFmtId="0" fontId="5" fillId="4" borderId="0" xfId="2" applyFill="1" applyBorder="1"/>
    <xf numFmtId="165" fontId="0" fillId="4" borderId="0" xfId="1" applyNumberFormat="1" applyFont="1" applyFill="1" applyBorder="1"/>
    <xf numFmtId="168" fontId="1" fillId="4" borderId="0" xfId="1" applyNumberFormat="1" applyFont="1" applyFill="1" applyBorder="1"/>
    <xf numFmtId="165" fontId="5" fillId="15" borderId="0" xfId="2" applyNumberFormat="1" applyFill="1" applyBorder="1"/>
    <xf numFmtId="14" fontId="0" fillId="12" borderId="0" xfId="1" applyNumberFormat="1" applyFont="1" applyFill="1" applyBorder="1"/>
    <xf numFmtId="0" fontId="0" fillId="0" borderId="0" xfId="0" applyFill="1" applyBorder="1"/>
    <xf numFmtId="165" fontId="5" fillId="15" borderId="31" xfId="2" applyNumberFormat="1" applyFill="1" applyBorder="1"/>
    <xf numFmtId="0" fontId="2" fillId="4" borderId="33" xfId="0" applyFont="1" applyFill="1" applyBorder="1" applyAlignment="1">
      <alignment horizontal="center" vertical="center"/>
    </xf>
    <xf numFmtId="0" fontId="0" fillId="4" borderId="33" xfId="0" applyFill="1" applyBorder="1" applyAlignment="1">
      <alignment wrapText="1"/>
    </xf>
    <xf numFmtId="165" fontId="5" fillId="15" borderId="33" xfId="2" applyNumberFormat="1" applyFill="1" applyBorder="1"/>
    <xf numFmtId="0" fontId="2" fillId="4" borderId="150" xfId="0" applyFont="1" applyFill="1" applyBorder="1" applyAlignment="1">
      <alignment horizontal="center" vertical="center"/>
    </xf>
    <xf numFmtId="0" fontId="0" fillId="4" borderId="151" xfId="0" applyFont="1" applyFill="1" applyBorder="1" applyAlignment="1">
      <alignment horizontal="center" vertical="center"/>
    </xf>
    <xf numFmtId="0" fontId="0" fillId="4" borderId="151" xfId="0" applyFill="1" applyBorder="1" applyAlignment="1">
      <alignment horizontal="left"/>
    </xf>
    <xf numFmtId="0" fontId="0" fillId="4" borderId="151" xfId="0" applyFill="1" applyBorder="1" applyAlignment="1"/>
    <xf numFmtId="0" fontId="9" fillId="4" borderId="151" xfId="2" applyFont="1" applyFill="1" applyBorder="1"/>
    <xf numFmtId="0" fontId="9" fillId="4" borderId="151" xfId="2" applyFont="1" applyFill="1" applyBorder="1" applyAlignment="1">
      <alignment horizontal="center"/>
    </xf>
    <xf numFmtId="0" fontId="5" fillId="4" borderId="151" xfId="2" applyFill="1" applyBorder="1"/>
    <xf numFmtId="165" fontId="0" fillId="4" borderId="151" xfId="1" applyNumberFormat="1" applyFont="1" applyFill="1" applyBorder="1"/>
    <xf numFmtId="168" fontId="1" fillId="4" borderId="151" xfId="1" applyNumberFormat="1" applyFont="1" applyFill="1" applyBorder="1"/>
    <xf numFmtId="165" fontId="0" fillId="20" borderId="151" xfId="1" applyNumberFormat="1" applyFont="1" applyFill="1" applyBorder="1"/>
    <xf numFmtId="165" fontId="0" fillId="15" borderId="151" xfId="1" applyNumberFormat="1" applyFont="1" applyFill="1" applyBorder="1"/>
    <xf numFmtId="14" fontId="0" fillId="12" borderId="151" xfId="1" applyNumberFormat="1" applyFont="1" applyFill="1" applyBorder="1"/>
    <xf numFmtId="14" fontId="0" fillId="0" borderId="151" xfId="1" applyNumberFormat="1" applyFont="1" applyFill="1" applyBorder="1"/>
    <xf numFmtId="165" fontId="0" fillId="17" borderId="33" xfId="1" applyNumberFormat="1" applyFont="1" applyFill="1" applyBorder="1" applyAlignment="1">
      <alignment horizontal="center" vertical="center"/>
    </xf>
    <xf numFmtId="165" fontId="0" fillId="17" borderId="31" xfId="1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vertical="center"/>
    </xf>
    <xf numFmtId="0" fontId="2" fillId="4" borderId="119" xfId="0" applyFont="1" applyFill="1" applyBorder="1" applyAlignment="1">
      <alignment horizontal="center" vertical="center"/>
    </xf>
    <xf numFmtId="0" fontId="0" fillId="4" borderId="119" xfId="0" applyFill="1" applyBorder="1" applyAlignment="1">
      <alignment horizontal="left"/>
    </xf>
    <xf numFmtId="0" fontId="0" fillId="4" borderId="119" xfId="0" applyFill="1" applyBorder="1" applyAlignment="1">
      <alignment wrapText="1"/>
    </xf>
    <xf numFmtId="0" fontId="9" fillId="4" borderId="119" xfId="2" applyFont="1" applyFill="1" applyBorder="1"/>
    <xf numFmtId="0" fontId="9" fillId="4" borderId="119" xfId="2" applyFont="1" applyFill="1" applyBorder="1" applyAlignment="1">
      <alignment horizontal="center"/>
    </xf>
    <xf numFmtId="0" fontId="5" fillId="15" borderId="119" xfId="2" applyFill="1" applyBorder="1"/>
    <xf numFmtId="168" fontId="1" fillId="4" borderId="119" xfId="1" applyNumberFormat="1" applyFont="1" applyFill="1" applyBorder="1"/>
    <xf numFmtId="165" fontId="0" fillId="17" borderId="119" xfId="1" applyNumberFormat="1" applyFont="1" applyFill="1" applyBorder="1" applyAlignment="1">
      <alignment horizontal="center" vertical="center"/>
    </xf>
    <xf numFmtId="165" fontId="0" fillId="15" borderId="119" xfId="1" applyNumberFormat="1" applyFont="1" applyFill="1" applyBorder="1"/>
    <xf numFmtId="0" fontId="0" fillId="0" borderId="119" xfId="0" applyFill="1" applyBorder="1"/>
    <xf numFmtId="0" fontId="3" fillId="7" borderId="8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14" fontId="0" fillId="12" borderId="119" xfId="1" applyNumberFormat="1" applyFont="1" applyFill="1" applyBorder="1"/>
    <xf numFmtId="14" fontId="0" fillId="12" borderId="62" xfId="1" applyNumberFormat="1" applyFont="1" applyFill="1" applyBorder="1"/>
    <xf numFmtId="16" fontId="0" fillId="12" borderId="151" xfId="0" applyNumberFormat="1" applyFill="1" applyBorder="1"/>
    <xf numFmtId="16" fontId="9" fillId="12" borderId="123" xfId="2" applyNumberFormat="1" applyFont="1" applyFill="1" applyBorder="1" applyAlignment="1">
      <alignment wrapText="1"/>
    </xf>
    <xf numFmtId="16" fontId="9" fillId="12" borderId="3" xfId="2" applyNumberFormat="1" applyFont="1" applyFill="1" applyBorder="1" applyAlignment="1">
      <alignment wrapText="1"/>
    </xf>
    <xf numFmtId="16" fontId="9" fillId="12" borderId="129" xfId="2" applyNumberFormat="1" applyFont="1" applyFill="1" applyBorder="1" applyAlignment="1">
      <alignment wrapText="1"/>
    </xf>
    <xf numFmtId="16" fontId="9" fillId="12" borderId="134" xfId="2" applyNumberFormat="1" applyFont="1" applyFill="1" applyBorder="1" applyAlignment="1">
      <alignment wrapText="1"/>
    </xf>
    <xf numFmtId="16" fontId="9" fillId="12" borderId="138" xfId="2" applyNumberFormat="1" applyFont="1" applyFill="1" applyBorder="1" applyAlignment="1">
      <alignment wrapText="1"/>
    </xf>
    <xf numFmtId="165" fontId="0" fillId="20" borderId="39" xfId="1" applyNumberFormat="1" applyFont="1" applyFill="1" applyBorder="1" applyAlignment="1">
      <alignment horizontal="center" vertical="center"/>
    </xf>
    <xf numFmtId="0" fontId="2" fillId="21" borderId="3" xfId="0" applyFont="1" applyFill="1" applyBorder="1" applyAlignment="1">
      <alignment horizontal="center" vertical="center" wrapText="1"/>
    </xf>
    <xf numFmtId="0" fontId="2" fillId="21" borderId="140" xfId="0" applyFont="1" applyFill="1" applyBorder="1" applyAlignment="1">
      <alignment horizontal="center" vertical="center" wrapText="1"/>
    </xf>
    <xf numFmtId="0" fontId="0" fillId="21" borderId="145" xfId="0" applyFont="1" applyFill="1" applyBorder="1" applyAlignment="1">
      <alignment horizontal="center" vertical="center" wrapText="1"/>
    </xf>
    <xf numFmtId="0" fontId="18" fillId="21" borderId="5" xfId="5" applyNumberFormat="1" applyFont="1" applyFill="1" applyBorder="1" applyAlignment="1" applyProtection="1">
      <alignment horizontal="center" vertical="center"/>
      <protection locked="0"/>
    </xf>
    <xf numFmtId="0" fontId="0" fillId="21" borderId="3" xfId="0" applyFill="1" applyBorder="1" applyAlignment="1"/>
    <xf numFmtId="0" fontId="9" fillId="21" borderId="3" xfId="2" applyFont="1" applyFill="1" applyBorder="1"/>
    <xf numFmtId="0" fontId="9" fillId="21" borderId="3" xfId="2" applyFont="1" applyFill="1" applyBorder="1" applyAlignment="1">
      <alignment horizontal="center" vertical="center"/>
    </xf>
    <xf numFmtId="0" fontId="0" fillId="21" borderId="3" xfId="0" applyFill="1" applyBorder="1"/>
    <xf numFmtId="165" fontId="0" fillId="21" borderId="3" xfId="1" applyNumberFormat="1" applyFont="1" applyFill="1" applyBorder="1"/>
    <xf numFmtId="165" fontId="0" fillId="21" borderId="0" xfId="1" applyNumberFormat="1" applyFont="1" applyFill="1" applyBorder="1"/>
    <xf numFmtId="168" fontId="1" fillId="21" borderId="3" xfId="1" applyNumberFormat="1" applyFont="1" applyFill="1" applyBorder="1"/>
    <xf numFmtId="165" fontId="0" fillId="21" borderId="0" xfId="1" applyNumberFormat="1" applyFont="1" applyFill="1" applyBorder="1" applyAlignment="1">
      <alignment horizontal="center" vertical="center"/>
    </xf>
    <xf numFmtId="165" fontId="0" fillId="21" borderId="0" xfId="1" applyNumberFormat="1" applyFont="1" applyFill="1"/>
    <xf numFmtId="165" fontId="5" fillId="21" borderId="5" xfId="2" applyNumberFormat="1" applyFill="1" applyBorder="1"/>
    <xf numFmtId="0" fontId="2" fillId="21" borderId="62" xfId="0" applyFont="1" applyFill="1" applyBorder="1" applyAlignment="1">
      <alignment horizontal="center" vertical="center" wrapText="1"/>
    </xf>
    <xf numFmtId="0" fontId="0" fillId="21" borderId="142" xfId="0" applyFont="1" applyFill="1" applyBorder="1" applyAlignment="1">
      <alignment horizontal="center" vertical="center" wrapText="1"/>
    </xf>
    <xf numFmtId="0" fontId="0" fillId="21" borderId="143" xfId="0" applyFont="1" applyFill="1" applyBorder="1" applyAlignment="1">
      <alignment horizontal="center" vertical="center" wrapText="1"/>
    </xf>
    <xf numFmtId="0" fontId="0" fillId="21" borderId="141" xfId="0" applyFont="1" applyFill="1" applyBorder="1" applyAlignment="1">
      <alignment horizontal="center" vertical="center" wrapText="1"/>
    </xf>
    <xf numFmtId="0" fontId="0" fillId="21" borderId="140" xfId="0" applyFont="1" applyFill="1" applyBorder="1" applyAlignment="1">
      <alignment horizontal="center" vertical="center" wrapText="1"/>
    </xf>
    <xf numFmtId="0" fontId="0" fillId="21" borderId="3" xfId="0" applyFill="1" applyBorder="1" applyAlignment="1">
      <alignment wrapText="1"/>
    </xf>
    <xf numFmtId="165" fontId="0" fillId="17" borderId="0" xfId="1" applyNumberFormat="1" applyFont="1" applyFill="1" applyBorder="1" applyAlignment="1">
      <alignment horizontal="center" vertical="center"/>
    </xf>
    <xf numFmtId="165" fontId="0" fillId="17" borderId="121" xfId="1" applyNumberFormat="1" applyFont="1" applyFill="1" applyBorder="1" applyAlignment="1">
      <alignment horizontal="center" vertical="center"/>
    </xf>
    <xf numFmtId="165" fontId="5" fillId="15" borderId="121" xfId="2" applyNumberFormat="1" applyFill="1" applyBorder="1"/>
    <xf numFmtId="0" fontId="2" fillId="4" borderId="155" xfId="0" applyFont="1" applyFill="1" applyBorder="1" applyAlignment="1">
      <alignment horizontal="center" vertical="center"/>
    </xf>
    <xf numFmtId="0" fontId="0" fillId="4" borderId="155" xfId="0" applyFont="1" applyFill="1" applyBorder="1" applyAlignment="1">
      <alignment horizontal="center" vertical="center"/>
    </xf>
    <xf numFmtId="0" fontId="0" fillId="4" borderId="155" xfId="0" applyFill="1" applyBorder="1" applyAlignment="1">
      <alignment horizontal="left"/>
    </xf>
    <xf numFmtId="0" fontId="0" fillId="4" borderId="155" xfId="0" applyFill="1" applyBorder="1" applyAlignment="1">
      <alignment wrapText="1"/>
    </xf>
    <xf numFmtId="0" fontId="9" fillId="4" borderId="155" xfId="2" applyFont="1" applyFill="1" applyBorder="1"/>
    <xf numFmtId="0" fontId="9" fillId="4" borderId="155" xfId="2" applyFont="1" applyFill="1" applyBorder="1" applyAlignment="1">
      <alignment horizontal="center"/>
    </xf>
    <xf numFmtId="0" fontId="5" fillId="4" borderId="155" xfId="2" applyFill="1" applyBorder="1"/>
    <xf numFmtId="165" fontId="0" fillId="4" borderId="155" xfId="1" applyNumberFormat="1" applyFont="1" applyFill="1" applyBorder="1"/>
    <xf numFmtId="168" fontId="1" fillId="4" borderId="155" xfId="1" applyNumberFormat="1" applyFont="1" applyFill="1" applyBorder="1"/>
    <xf numFmtId="165" fontId="0" fillId="17" borderId="155" xfId="1" applyNumberFormat="1" applyFont="1" applyFill="1" applyBorder="1" applyAlignment="1">
      <alignment horizontal="center" vertical="center"/>
    </xf>
    <xf numFmtId="165" fontId="0" fillId="15" borderId="155" xfId="1" applyNumberFormat="1" applyFont="1" applyFill="1" applyBorder="1"/>
    <xf numFmtId="165" fontId="5" fillId="15" borderId="155" xfId="2" applyNumberFormat="1" applyFill="1" applyBorder="1"/>
    <xf numFmtId="14" fontId="0" fillId="0" borderId="155" xfId="1" applyNumberFormat="1" applyFont="1" applyFill="1" applyBorder="1"/>
    <xf numFmtId="0" fontId="0" fillId="0" borderId="155" xfId="0" applyFill="1" applyBorder="1"/>
    <xf numFmtId="0" fontId="5" fillId="4" borderId="119" xfId="2" applyFill="1" applyBorder="1"/>
    <xf numFmtId="0" fontId="2" fillId="4" borderId="156" xfId="0" applyFont="1" applyFill="1" applyBorder="1" applyAlignment="1">
      <alignment horizontal="center" vertical="center"/>
    </xf>
    <xf numFmtId="0" fontId="0" fillId="4" borderId="156" xfId="0" applyFont="1" applyFill="1" applyBorder="1" applyAlignment="1">
      <alignment horizontal="center" vertical="center"/>
    </xf>
    <xf numFmtId="0" fontId="0" fillId="4" borderId="156" xfId="0" applyFill="1" applyBorder="1" applyAlignment="1">
      <alignment horizontal="left"/>
    </xf>
    <xf numFmtId="0" fontId="9" fillId="4" borderId="156" xfId="2" applyFont="1" applyFill="1" applyBorder="1"/>
    <xf numFmtId="0" fontId="9" fillId="4" borderId="156" xfId="2" applyFont="1" applyFill="1" applyBorder="1" applyAlignment="1">
      <alignment horizontal="center"/>
    </xf>
    <xf numFmtId="0" fontId="5" fillId="4" borderId="156" xfId="2" applyFill="1" applyBorder="1"/>
    <xf numFmtId="165" fontId="0" fillId="4" borderId="156" xfId="1" applyNumberFormat="1" applyFont="1" applyFill="1" applyBorder="1"/>
    <xf numFmtId="168" fontId="1" fillId="4" borderId="156" xfId="1" applyNumberFormat="1" applyFont="1" applyFill="1" applyBorder="1"/>
    <xf numFmtId="165" fontId="0" fillId="15" borderId="156" xfId="1" applyNumberFormat="1" applyFont="1" applyFill="1" applyBorder="1"/>
    <xf numFmtId="165" fontId="5" fillId="15" borderId="156" xfId="2" applyNumberFormat="1" applyFill="1" applyBorder="1"/>
    <xf numFmtId="14" fontId="0" fillId="0" borderId="156" xfId="1" applyNumberFormat="1" applyFont="1" applyFill="1" applyBorder="1"/>
    <xf numFmtId="0" fontId="0" fillId="0" borderId="156" xfId="0" applyFill="1" applyBorder="1"/>
    <xf numFmtId="0" fontId="0" fillId="4" borderId="156" xfId="0" applyFill="1" applyBorder="1" applyAlignment="1">
      <alignment wrapText="1"/>
    </xf>
    <xf numFmtId="165" fontId="0" fillId="20" borderId="156" xfId="1" applyNumberFormat="1" applyFont="1" applyFill="1" applyBorder="1" applyAlignment="1">
      <alignment horizontal="center" vertical="center"/>
    </xf>
    <xf numFmtId="0" fontId="0" fillId="21" borderId="157" xfId="0" applyFill="1" applyBorder="1" applyAlignment="1"/>
    <xf numFmtId="0" fontId="0" fillId="21" borderId="158" xfId="0" applyFont="1" applyFill="1" applyBorder="1" applyAlignment="1">
      <alignment horizontal="center" vertical="center" wrapText="1"/>
    </xf>
    <xf numFmtId="0" fontId="18" fillId="21" borderId="158" xfId="5" applyNumberFormat="1" applyFont="1" applyFill="1" applyBorder="1" applyAlignment="1" applyProtection="1">
      <alignment horizontal="center" vertical="center"/>
      <protection locked="0"/>
    </xf>
    <xf numFmtId="0" fontId="0" fillId="21" borderId="158" xfId="0" applyFill="1" applyBorder="1" applyAlignment="1"/>
    <xf numFmtId="0" fontId="9" fillId="21" borderId="158" xfId="2" applyFont="1" applyFill="1" applyBorder="1"/>
    <xf numFmtId="0" fontId="9" fillId="21" borderId="158" xfId="2" applyFont="1" applyFill="1" applyBorder="1" applyAlignment="1">
      <alignment horizontal="center" vertical="center"/>
    </xf>
    <xf numFmtId="0" fontId="0" fillId="21" borderId="158" xfId="0" applyFill="1" applyBorder="1"/>
    <xf numFmtId="165" fontId="0" fillId="21" borderId="158" xfId="1" applyNumberFormat="1" applyFont="1" applyFill="1" applyBorder="1"/>
    <xf numFmtId="168" fontId="1" fillId="21" borderId="158" xfId="1" applyNumberFormat="1" applyFont="1" applyFill="1" applyBorder="1"/>
    <xf numFmtId="165" fontId="5" fillId="21" borderId="158" xfId="2" applyNumberFormat="1" applyFill="1" applyBorder="1"/>
    <xf numFmtId="14" fontId="0" fillId="0" borderId="158" xfId="1" applyNumberFormat="1" applyFont="1" applyFill="1" applyBorder="1"/>
    <xf numFmtId="16" fontId="9" fillId="0" borderId="158" xfId="2" applyNumberFormat="1" applyFont="1" applyFill="1" applyBorder="1" applyAlignment="1">
      <alignment wrapText="1"/>
    </xf>
    <xf numFmtId="165" fontId="0" fillId="21" borderId="159" xfId="1" applyNumberFormat="1" applyFont="1" applyFill="1" applyBorder="1"/>
    <xf numFmtId="0" fontId="0" fillId="21" borderId="162" xfId="0" applyFont="1" applyFill="1" applyBorder="1" applyAlignment="1">
      <alignment horizontal="center" vertical="center" wrapText="1"/>
    </xf>
    <xf numFmtId="0" fontId="18" fillId="21" borderId="162" xfId="5" applyNumberFormat="1" applyFont="1" applyFill="1" applyBorder="1" applyAlignment="1" applyProtection="1">
      <alignment horizontal="center" vertical="center"/>
      <protection locked="0"/>
    </xf>
    <xf numFmtId="0" fontId="9" fillId="21" borderId="162" xfId="2" applyFont="1" applyFill="1" applyBorder="1"/>
    <xf numFmtId="0" fontId="9" fillId="21" borderId="162" xfId="2" applyFont="1" applyFill="1" applyBorder="1" applyAlignment="1">
      <alignment horizontal="center" vertical="center"/>
    </xf>
    <xf numFmtId="0" fontId="0" fillId="21" borderId="162" xfId="0" applyFill="1" applyBorder="1"/>
    <xf numFmtId="165" fontId="0" fillId="21" borderId="162" xfId="1" applyNumberFormat="1" applyFont="1" applyFill="1" applyBorder="1"/>
    <xf numFmtId="168" fontId="1" fillId="21" borderId="162" xfId="1" applyNumberFormat="1" applyFont="1" applyFill="1" applyBorder="1"/>
    <xf numFmtId="165" fontId="5" fillId="21" borderId="162" xfId="2" applyNumberFormat="1" applyFill="1" applyBorder="1"/>
    <xf numFmtId="14" fontId="0" fillId="0" borderId="162" xfId="1" applyNumberFormat="1" applyFont="1" applyFill="1" applyBorder="1"/>
    <xf numFmtId="16" fontId="9" fillId="0" borderId="162" xfId="2" applyNumberFormat="1" applyFont="1" applyFill="1" applyBorder="1" applyAlignment="1">
      <alignment wrapText="1"/>
    </xf>
    <xf numFmtId="0" fontId="2" fillId="21" borderId="161" xfId="0" applyFont="1" applyFill="1" applyBorder="1" applyAlignment="1">
      <alignment horizontal="center" vertical="center" wrapText="1"/>
    </xf>
    <xf numFmtId="0" fontId="18" fillId="21" borderId="161" xfId="5" applyNumberFormat="1" applyFont="1" applyFill="1" applyBorder="1" applyAlignment="1" applyProtection="1">
      <alignment horizontal="center" vertical="center"/>
      <protection locked="0"/>
    </xf>
    <xf numFmtId="0" fontId="0" fillId="21" borderId="161" xfId="0" applyFill="1" applyBorder="1" applyAlignment="1"/>
    <xf numFmtId="0" fontId="9" fillId="21" borderId="161" xfId="2" applyFont="1" applyFill="1" applyBorder="1"/>
    <xf numFmtId="0" fontId="9" fillId="21" borderId="161" xfId="2" applyFont="1" applyFill="1" applyBorder="1" applyAlignment="1">
      <alignment horizontal="center" vertical="center"/>
    </xf>
    <xf numFmtId="0" fontId="0" fillId="21" borderId="161" xfId="0" applyFill="1" applyBorder="1"/>
    <xf numFmtId="165" fontId="0" fillId="21" borderId="161" xfId="1" applyNumberFormat="1" applyFont="1" applyFill="1" applyBorder="1"/>
    <xf numFmtId="168" fontId="1" fillId="21" borderId="161" xfId="1" applyNumberFormat="1" applyFont="1" applyFill="1" applyBorder="1"/>
    <xf numFmtId="165" fontId="5" fillId="21" borderId="161" xfId="2" applyNumberFormat="1" applyFill="1" applyBorder="1"/>
    <xf numFmtId="165" fontId="0" fillId="21" borderId="163" xfId="1" applyNumberFormat="1" applyFont="1" applyFill="1" applyBorder="1"/>
    <xf numFmtId="0" fontId="0" fillId="21" borderId="162" xfId="0" applyFill="1" applyBorder="1" applyAlignment="1">
      <alignment wrapText="1"/>
    </xf>
    <xf numFmtId="0" fontId="18" fillId="21" borderId="163" xfId="5" applyNumberFormat="1" applyFont="1" applyFill="1" applyBorder="1" applyAlignment="1" applyProtection="1">
      <alignment horizontal="center" vertical="center"/>
      <protection locked="0"/>
    </xf>
    <xf numFmtId="0" fontId="0" fillId="21" borderId="163" xfId="0" applyFill="1" applyBorder="1" applyAlignment="1"/>
    <xf numFmtId="0" fontId="9" fillId="21" borderId="163" xfId="2" applyFont="1" applyFill="1" applyBorder="1"/>
    <xf numFmtId="0" fontId="9" fillId="21" borderId="163" xfId="2" applyFont="1" applyFill="1" applyBorder="1" applyAlignment="1">
      <alignment horizontal="center" vertical="center"/>
    </xf>
    <xf numFmtId="0" fontId="0" fillId="21" borderId="163" xfId="0" applyFill="1" applyBorder="1"/>
    <xf numFmtId="168" fontId="1" fillId="21" borderId="163" xfId="1" applyNumberFormat="1" applyFont="1" applyFill="1" applyBorder="1"/>
    <xf numFmtId="165" fontId="5" fillId="21" borderId="163" xfId="2" applyNumberFormat="1" applyFill="1" applyBorder="1"/>
    <xf numFmtId="14" fontId="0" fillId="0" borderId="163" xfId="1" applyNumberFormat="1" applyFont="1" applyFill="1" applyBorder="1"/>
    <xf numFmtId="16" fontId="9" fillId="0" borderId="163" xfId="2" applyNumberFormat="1" applyFont="1" applyFill="1" applyBorder="1" applyAlignment="1">
      <alignment wrapText="1"/>
    </xf>
    <xf numFmtId="0" fontId="0" fillId="21" borderId="157" xfId="0" applyFont="1" applyFill="1" applyBorder="1" applyAlignment="1">
      <alignment horizontal="center" vertical="center" wrapText="1"/>
    </xf>
    <xf numFmtId="0" fontId="18" fillId="21" borderId="157" xfId="5" applyNumberFormat="1" applyFont="1" applyFill="1" applyBorder="1" applyAlignment="1" applyProtection="1">
      <alignment horizontal="center" vertical="center"/>
      <protection locked="0"/>
    </xf>
    <xf numFmtId="0" fontId="9" fillId="21" borderId="157" xfId="2" applyFont="1" applyFill="1" applyBorder="1"/>
    <xf numFmtId="0" fontId="9" fillId="21" borderId="157" xfId="2" applyFont="1" applyFill="1" applyBorder="1" applyAlignment="1">
      <alignment horizontal="center" vertical="center"/>
    </xf>
    <xf numFmtId="0" fontId="0" fillId="21" borderId="157" xfId="0" applyFill="1" applyBorder="1"/>
    <xf numFmtId="165" fontId="0" fillId="21" borderId="157" xfId="1" applyNumberFormat="1" applyFont="1" applyFill="1" applyBorder="1"/>
    <xf numFmtId="168" fontId="1" fillId="21" borderId="157" xfId="1" applyNumberFormat="1" applyFont="1" applyFill="1" applyBorder="1"/>
    <xf numFmtId="165" fontId="5" fillId="21" borderId="157" xfId="2" applyNumberFormat="1" applyFill="1" applyBorder="1"/>
    <xf numFmtId="14" fontId="0" fillId="0" borderId="157" xfId="1" applyNumberFormat="1" applyFont="1" applyFill="1" applyBorder="1"/>
    <xf numFmtId="16" fontId="9" fillId="0" borderId="157" xfId="2" applyNumberFormat="1" applyFont="1" applyFill="1" applyBorder="1" applyAlignment="1">
      <alignment wrapText="1"/>
    </xf>
    <xf numFmtId="165" fontId="0" fillId="20" borderId="162" xfId="1" applyNumberFormat="1" applyFont="1" applyFill="1" applyBorder="1" applyAlignment="1">
      <alignment horizontal="center" vertical="center"/>
    </xf>
    <xf numFmtId="165" fontId="0" fillId="20" borderId="158" xfId="1" applyNumberFormat="1" applyFont="1" applyFill="1" applyBorder="1" applyAlignment="1">
      <alignment horizontal="center" vertical="center"/>
    </xf>
    <xf numFmtId="168" fontId="1" fillId="21" borderId="166" xfId="1" applyNumberFormat="1" applyFont="1" applyFill="1" applyBorder="1"/>
    <xf numFmtId="0" fontId="2" fillId="22" borderId="167" xfId="0" applyFont="1" applyFill="1" applyBorder="1" applyAlignment="1">
      <alignment horizontal="center" vertical="center" wrapText="1"/>
    </xf>
    <xf numFmtId="0" fontId="0" fillId="22" borderId="167" xfId="0" applyFont="1" applyFill="1" applyBorder="1" applyAlignment="1">
      <alignment horizontal="center" vertical="center" wrapText="1"/>
    </xf>
    <xf numFmtId="0" fontId="18" fillId="22" borderId="167" xfId="5" applyNumberFormat="1" applyFont="1" applyFill="1" applyBorder="1" applyAlignment="1" applyProtection="1">
      <alignment horizontal="center" vertical="center"/>
      <protection locked="0"/>
    </xf>
    <xf numFmtId="0" fontId="0" fillId="22" borderId="167" xfId="0" applyFill="1" applyBorder="1" applyAlignment="1"/>
    <xf numFmtId="0" fontId="9" fillId="22" borderId="167" xfId="2" applyFont="1" applyFill="1" applyBorder="1"/>
    <xf numFmtId="0" fontId="9" fillId="22" borderId="167" xfId="2" applyFont="1" applyFill="1" applyBorder="1" applyAlignment="1">
      <alignment horizontal="center" vertical="center"/>
    </xf>
    <xf numFmtId="0" fontId="0" fillId="22" borderId="167" xfId="0" applyFill="1" applyBorder="1"/>
    <xf numFmtId="165" fontId="0" fillId="22" borderId="167" xfId="1" applyNumberFormat="1" applyFont="1" applyFill="1" applyBorder="1"/>
    <xf numFmtId="168" fontId="1" fillId="22" borderId="167" xfId="1" applyNumberFormat="1" applyFont="1" applyFill="1" applyBorder="1"/>
    <xf numFmtId="165" fontId="5" fillId="22" borderId="167" xfId="2" applyNumberFormat="1" applyFill="1" applyBorder="1"/>
    <xf numFmtId="0" fontId="0" fillId="22" borderId="167" xfId="0" applyFill="1" applyBorder="1" applyAlignment="1">
      <alignment wrapText="1"/>
    </xf>
    <xf numFmtId="0" fontId="2" fillId="22" borderId="172" xfId="0" applyFont="1" applyFill="1" applyBorder="1" applyAlignment="1">
      <alignment horizontal="center" vertical="center" wrapText="1"/>
    </xf>
    <xf numFmtId="0" fontId="18" fillId="22" borderId="172" xfId="5" applyNumberFormat="1" applyFont="1" applyFill="1" applyBorder="1" applyAlignment="1" applyProtection="1">
      <alignment horizontal="center" vertical="center"/>
      <protection locked="0"/>
    </xf>
    <xf numFmtId="0" fontId="0" fillId="22" borderId="172" xfId="0" applyFill="1" applyBorder="1" applyAlignment="1"/>
    <xf numFmtId="0" fontId="9" fillId="22" borderId="172" xfId="2" applyFont="1" applyFill="1" applyBorder="1"/>
    <xf numFmtId="0" fontId="9" fillId="22" borderId="172" xfId="2" applyFont="1" applyFill="1" applyBorder="1" applyAlignment="1">
      <alignment horizontal="center" vertical="center"/>
    </xf>
    <xf numFmtId="165" fontId="0" fillId="22" borderId="172" xfId="1" applyNumberFormat="1" applyFont="1" applyFill="1" applyBorder="1"/>
    <xf numFmtId="168" fontId="1" fillId="22" borderId="172" xfId="1" applyNumberFormat="1" applyFont="1" applyFill="1" applyBorder="1"/>
    <xf numFmtId="165" fontId="5" fillId="22" borderId="172" xfId="2" applyNumberFormat="1" applyFill="1" applyBorder="1"/>
    <xf numFmtId="0" fontId="18" fillId="22" borderId="169" xfId="5" applyNumberFormat="1" applyFont="1" applyFill="1" applyBorder="1" applyAlignment="1" applyProtection="1">
      <alignment horizontal="center" vertical="center"/>
      <protection locked="0"/>
    </xf>
    <xf numFmtId="0" fontId="0" fillId="22" borderId="169" xfId="0" applyFill="1" applyBorder="1" applyAlignment="1"/>
    <xf numFmtId="0" fontId="9" fillId="22" borderId="169" xfId="2" applyFont="1" applyFill="1" applyBorder="1"/>
    <xf numFmtId="0" fontId="9" fillId="22" borderId="169" xfId="2" applyFont="1" applyFill="1" applyBorder="1" applyAlignment="1">
      <alignment horizontal="center" vertical="center"/>
    </xf>
    <xf numFmtId="165" fontId="0" fillId="22" borderId="169" xfId="1" applyNumberFormat="1" applyFont="1" applyFill="1" applyBorder="1"/>
    <xf numFmtId="168" fontId="1" fillId="22" borderId="169" xfId="1" applyNumberFormat="1" applyFont="1" applyFill="1" applyBorder="1"/>
    <xf numFmtId="165" fontId="5" fillId="22" borderId="169" xfId="2" applyNumberFormat="1" applyFill="1" applyBorder="1"/>
    <xf numFmtId="0" fontId="2" fillId="22" borderId="171" xfId="0" applyFont="1" applyFill="1" applyBorder="1" applyAlignment="1">
      <alignment horizontal="center" vertical="center" wrapText="1"/>
    </xf>
    <xf numFmtId="0" fontId="0" fillId="22" borderId="171" xfId="0" applyFont="1" applyFill="1" applyBorder="1" applyAlignment="1">
      <alignment horizontal="center" vertical="center" wrapText="1"/>
    </xf>
    <xf numFmtId="0" fontId="18" fillId="22" borderId="171" xfId="5" applyNumberFormat="1" applyFont="1" applyFill="1" applyBorder="1" applyAlignment="1" applyProtection="1">
      <alignment horizontal="center" vertical="center"/>
      <protection locked="0"/>
    </xf>
    <xf numFmtId="0" fontId="0" fillId="22" borderId="171" xfId="0" applyFill="1" applyBorder="1" applyAlignment="1"/>
    <xf numFmtId="0" fontId="9" fillId="22" borderId="171" xfId="2" applyFont="1" applyFill="1" applyBorder="1"/>
    <xf numFmtId="0" fontId="9" fillId="22" borderId="171" xfId="2" applyFont="1" applyFill="1" applyBorder="1" applyAlignment="1">
      <alignment horizontal="center" vertical="center"/>
    </xf>
    <xf numFmtId="0" fontId="0" fillId="22" borderId="171" xfId="0" applyFill="1" applyBorder="1"/>
    <xf numFmtId="165" fontId="0" fillId="22" borderId="171" xfId="1" applyNumberFormat="1" applyFont="1" applyFill="1" applyBorder="1"/>
    <xf numFmtId="168" fontId="1" fillId="22" borderId="171" xfId="1" applyNumberFormat="1" applyFont="1" applyFill="1" applyBorder="1"/>
    <xf numFmtId="165" fontId="5" fillId="22" borderId="171" xfId="2" applyNumberFormat="1" applyFill="1" applyBorder="1"/>
    <xf numFmtId="14" fontId="0" fillId="0" borderId="171" xfId="1" applyNumberFormat="1" applyFont="1" applyFill="1" applyBorder="1"/>
    <xf numFmtId="16" fontId="9" fillId="0" borderId="171" xfId="2" applyNumberFormat="1" applyFont="1" applyFill="1" applyBorder="1" applyAlignment="1">
      <alignment wrapText="1"/>
    </xf>
    <xf numFmtId="165" fontId="0" fillId="20" borderId="163" xfId="1" applyNumberFormat="1" applyFont="1" applyFill="1" applyBorder="1" applyAlignment="1">
      <alignment horizontal="center" vertical="center"/>
    </xf>
    <xf numFmtId="165" fontId="0" fillId="20" borderId="119" xfId="1" applyNumberFormat="1" applyFont="1" applyFill="1" applyBorder="1" applyAlignment="1">
      <alignment horizontal="center" vertical="center"/>
    </xf>
    <xf numFmtId="0" fontId="0" fillId="13" borderId="173" xfId="0" applyFont="1" applyFill="1" applyBorder="1" applyAlignment="1">
      <alignment horizontal="center" vertical="center" wrapText="1"/>
    </xf>
    <xf numFmtId="0" fontId="18" fillId="13" borderId="173" xfId="5" applyNumberFormat="1" applyFont="1" applyFill="1" applyBorder="1" applyAlignment="1" applyProtection="1">
      <alignment horizontal="center" vertical="center"/>
      <protection locked="0"/>
    </xf>
    <xf numFmtId="0" fontId="0" fillId="13" borderId="173" xfId="0" applyFill="1" applyBorder="1" applyAlignment="1"/>
    <xf numFmtId="0" fontId="9" fillId="13" borderId="173" xfId="2" applyFont="1" applyFill="1" applyBorder="1"/>
    <xf numFmtId="0" fontId="9" fillId="13" borderId="173" xfId="2" applyFont="1" applyFill="1" applyBorder="1" applyAlignment="1">
      <alignment horizontal="center" vertical="center"/>
    </xf>
    <xf numFmtId="0" fontId="0" fillId="13" borderId="173" xfId="0" applyFill="1" applyBorder="1"/>
    <xf numFmtId="165" fontId="0" fillId="13" borderId="173" xfId="1" applyNumberFormat="1" applyFont="1" applyFill="1" applyBorder="1"/>
    <xf numFmtId="165" fontId="5" fillId="13" borderId="173" xfId="2" applyNumberFormat="1" applyFill="1" applyBorder="1"/>
    <xf numFmtId="0" fontId="0" fillId="13" borderId="174" xfId="0" applyFont="1" applyFill="1" applyBorder="1" applyAlignment="1">
      <alignment horizontal="center" vertical="center" wrapText="1"/>
    </xf>
    <xf numFmtId="0" fontId="18" fillId="13" borderId="174" xfId="5" applyNumberFormat="1" applyFont="1" applyFill="1" applyBorder="1" applyAlignment="1" applyProtection="1">
      <alignment horizontal="center" vertical="center"/>
      <protection locked="0"/>
    </xf>
    <xf numFmtId="0" fontId="0" fillId="13" borderId="174" xfId="0" applyFill="1" applyBorder="1" applyAlignment="1"/>
    <xf numFmtId="0" fontId="9" fillId="13" borderId="174" xfId="2" applyFont="1" applyFill="1" applyBorder="1"/>
    <xf numFmtId="0" fontId="9" fillId="13" borderId="174" xfId="2" applyFont="1" applyFill="1" applyBorder="1" applyAlignment="1">
      <alignment horizontal="center" vertical="center"/>
    </xf>
    <xf numFmtId="0" fontId="0" fillId="13" borderId="174" xfId="0" applyFill="1" applyBorder="1"/>
    <xf numFmtId="165" fontId="0" fillId="13" borderId="174" xfId="1" applyNumberFormat="1" applyFont="1" applyFill="1" applyBorder="1"/>
    <xf numFmtId="168" fontId="1" fillId="13" borderId="174" xfId="1" applyNumberFormat="1" applyFont="1" applyFill="1" applyBorder="1"/>
    <xf numFmtId="165" fontId="5" fillId="13" borderId="174" xfId="2" applyNumberFormat="1" applyFill="1" applyBorder="1"/>
    <xf numFmtId="14" fontId="0" fillId="0" borderId="174" xfId="1" applyNumberFormat="1" applyFont="1" applyFill="1" applyBorder="1"/>
    <xf numFmtId="16" fontId="9" fillId="0" borderId="174" xfId="2" applyNumberFormat="1" applyFont="1" applyFill="1" applyBorder="1" applyAlignment="1">
      <alignment wrapText="1"/>
    </xf>
    <xf numFmtId="0" fontId="2" fillId="13" borderId="175" xfId="0" applyFont="1" applyFill="1" applyBorder="1" applyAlignment="1">
      <alignment horizontal="center" vertical="center" wrapText="1"/>
    </xf>
    <xf numFmtId="0" fontId="0" fillId="13" borderId="175" xfId="0" applyFont="1" applyFill="1" applyBorder="1" applyAlignment="1">
      <alignment horizontal="center" vertical="center" wrapText="1"/>
    </xf>
    <xf numFmtId="0" fontId="18" fillId="13" borderId="175" xfId="5" applyNumberFormat="1" applyFont="1" applyFill="1" applyBorder="1" applyAlignment="1" applyProtection="1">
      <alignment horizontal="center" vertical="center"/>
      <protection locked="0"/>
    </xf>
    <xf numFmtId="0" fontId="0" fillId="13" borderId="175" xfId="0" applyFill="1" applyBorder="1" applyAlignment="1"/>
    <xf numFmtId="0" fontId="9" fillId="13" borderId="175" xfId="2" applyFont="1" applyFill="1" applyBorder="1"/>
    <xf numFmtId="0" fontId="9" fillId="13" borderId="175" xfId="2" applyFont="1" applyFill="1" applyBorder="1" applyAlignment="1">
      <alignment horizontal="center" vertical="center"/>
    </xf>
    <xf numFmtId="0" fontId="0" fillId="13" borderId="175" xfId="0" applyFill="1" applyBorder="1"/>
    <xf numFmtId="175" fontId="0" fillId="13" borderId="175" xfId="1" applyNumberFormat="1" applyFont="1" applyFill="1" applyBorder="1"/>
    <xf numFmtId="165" fontId="0" fillId="13" borderId="175" xfId="1" applyNumberFormat="1" applyFont="1" applyFill="1" applyBorder="1"/>
    <xf numFmtId="168" fontId="1" fillId="13" borderId="175" xfId="1" applyNumberFormat="1" applyFont="1" applyFill="1" applyBorder="1"/>
    <xf numFmtId="165" fontId="5" fillId="13" borderId="175" xfId="2" applyNumberFormat="1" applyFill="1" applyBorder="1"/>
    <xf numFmtId="0" fontId="0" fillId="13" borderId="176" xfId="0" applyFont="1" applyFill="1" applyBorder="1" applyAlignment="1">
      <alignment horizontal="center" vertical="center" wrapText="1"/>
    </xf>
    <xf numFmtId="0" fontId="18" fillId="13" borderId="176" xfId="5" applyNumberFormat="1" applyFont="1" applyFill="1" applyBorder="1" applyAlignment="1" applyProtection="1">
      <alignment horizontal="center" vertical="center"/>
      <protection locked="0"/>
    </xf>
    <xf numFmtId="0" fontId="0" fillId="13" borderId="176" xfId="0" applyFill="1" applyBorder="1" applyAlignment="1"/>
    <xf numFmtId="0" fontId="9" fillId="13" borderId="176" xfId="2" applyFont="1" applyFill="1" applyBorder="1"/>
    <xf numFmtId="0" fontId="9" fillId="13" borderId="176" xfId="2" applyFont="1" applyFill="1" applyBorder="1" applyAlignment="1">
      <alignment horizontal="center" vertical="center"/>
    </xf>
    <xf numFmtId="0" fontId="0" fillId="13" borderId="176" xfId="0" applyFill="1" applyBorder="1"/>
    <xf numFmtId="165" fontId="0" fillId="13" borderId="176" xfId="1" applyNumberFormat="1" applyFont="1" applyFill="1" applyBorder="1"/>
    <xf numFmtId="168" fontId="1" fillId="13" borderId="176" xfId="1" applyNumberFormat="1" applyFont="1" applyFill="1" applyBorder="1"/>
    <xf numFmtId="165" fontId="5" fillId="13" borderId="176" xfId="2" applyNumberFormat="1" applyFill="1" applyBorder="1"/>
    <xf numFmtId="14" fontId="0" fillId="0" borderId="176" xfId="1" applyNumberFormat="1" applyFont="1" applyFill="1" applyBorder="1"/>
    <xf numFmtId="16" fontId="9" fillId="0" borderId="176" xfId="2" applyNumberFormat="1" applyFont="1" applyFill="1" applyBorder="1" applyAlignment="1">
      <alignment wrapText="1"/>
    </xf>
    <xf numFmtId="0" fontId="2" fillId="23" borderId="177" xfId="0" applyFont="1" applyFill="1" applyBorder="1" applyAlignment="1">
      <alignment horizontal="center" vertical="center" wrapText="1"/>
    </xf>
    <xf numFmtId="0" fontId="0" fillId="23" borderId="177" xfId="0" applyFont="1" applyFill="1" applyBorder="1" applyAlignment="1">
      <alignment horizontal="center" vertical="center" wrapText="1"/>
    </xf>
    <xf numFmtId="0" fontId="18" fillId="23" borderId="177" xfId="5" applyNumberFormat="1" applyFont="1" applyFill="1" applyBorder="1" applyAlignment="1" applyProtection="1">
      <alignment horizontal="center" vertical="center"/>
      <protection locked="0"/>
    </xf>
    <xf numFmtId="0" fontId="0" fillId="23" borderId="177" xfId="0" applyFill="1" applyBorder="1" applyAlignment="1"/>
    <xf numFmtId="0" fontId="9" fillId="23" borderId="177" xfId="2" applyFont="1" applyFill="1" applyBorder="1"/>
    <xf numFmtId="0" fontId="9" fillId="23" borderId="177" xfId="2" applyFont="1" applyFill="1" applyBorder="1" applyAlignment="1">
      <alignment horizontal="center" vertical="center"/>
    </xf>
    <xf numFmtId="0" fontId="0" fillId="23" borderId="177" xfId="0" applyFill="1" applyBorder="1"/>
    <xf numFmtId="165" fontId="0" fillId="23" borderId="177" xfId="1" applyNumberFormat="1" applyFont="1" applyFill="1" applyBorder="1"/>
    <xf numFmtId="168" fontId="1" fillId="23" borderId="177" xfId="1" applyNumberFormat="1" applyFont="1" applyFill="1" applyBorder="1"/>
    <xf numFmtId="165" fontId="5" fillId="23" borderId="177" xfId="2" applyNumberFormat="1" applyFill="1" applyBorder="1"/>
    <xf numFmtId="0" fontId="5" fillId="22" borderId="171" xfId="2" applyFill="1" applyBorder="1"/>
    <xf numFmtId="168" fontId="1" fillId="21" borderId="164" xfId="1" applyNumberFormat="1" applyFont="1" applyFill="1" applyBorder="1"/>
    <xf numFmtId="168" fontId="1" fillId="21" borderId="160" xfId="1" applyNumberFormat="1" applyFont="1" applyFill="1" applyBorder="1"/>
    <xf numFmtId="165" fontId="0" fillId="20" borderId="157" xfId="1" applyNumberFormat="1" applyFont="1" applyFill="1" applyBorder="1" applyAlignment="1">
      <alignment horizontal="center" vertical="center"/>
    </xf>
    <xf numFmtId="165" fontId="0" fillId="20" borderId="161" xfId="1" applyNumberFormat="1" applyFont="1" applyFill="1" applyBorder="1" applyAlignment="1">
      <alignment horizontal="center" vertical="center"/>
    </xf>
    <xf numFmtId="16" fontId="0" fillId="21" borderId="163" xfId="0" applyNumberFormat="1" applyFont="1" applyFill="1" applyBorder="1" applyAlignment="1">
      <alignment horizontal="center" vertical="center" wrapText="1"/>
    </xf>
    <xf numFmtId="16" fontId="0" fillId="21" borderId="161" xfId="0" applyNumberFormat="1" applyFont="1" applyFill="1" applyBorder="1" applyAlignment="1">
      <alignment horizontal="center" vertical="center" wrapText="1"/>
    </xf>
    <xf numFmtId="16" fontId="0" fillId="21" borderId="158" xfId="0" applyNumberFormat="1" applyFont="1" applyFill="1" applyBorder="1" applyAlignment="1">
      <alignment horizontal="center" vertical="center" wrapText="1"/>
    </xf>
    <xf numFmtId="0" fontId="0" fillId="13" borderId="181" xfId="0" applyFont="1" applyFill="1" applyBorder="1" applyAlignment="1">
      <alignment horizontal="center" vertical="center" wrapText="1"/>
    </xf>
    <xf numFmtId="0" fontId="18" fillId="13" borderId="181" xfId="5" applyNumberFormat="1" applyFont="1" applyFill="1" applyBorder="1" applyAlignment="1" applyProtection="1">
      <alignment horizontal="center" vertical="center"/>
      <protection locked="0"/>
    </xf>
    <xf numFmtId="0" fontId="0" fillId="13" borderId="181" xfId="0" applyFill="1" applyBorder="1" applyAlignment="1"/>
    <xf numFmtId="0" fontId="9" fillId="13" borderId="181" xfId="2" applyFont="1" applyFill="1" applyBorder="1"/>
    <xf numFmtId="0" fontId="9" fillId="13" borderId="181" xfId="2" applyFont="1" applyFill="1" applyBorder="1" applyAlignment="1">
      <alignment horizontal="center" vertical="center"/>
    </xf>
    <xf numFmtId="0" fontId="0" fillId="13" borderId="181" xfId="0" applyFill="1" applyBorder="1"/>
    <xf numFmtId="165" fontId="0" fillId="13" borderId="181" xfId="1" applyNumberFormat="1" applyFont="1" applyFill="1" applyBorder="1"/>
    <xf numFmtId="165" fontId="5" fillId="13" borderId="181" xfId="2" applyNumberFormat="1" applyFill="1" applyBorder="1"/>
    <xf numFmtId="0" fontId="2" fillId="13" borderId="183" xfId="0" applyFont="1" applyFill="1" applyBorder="1" applyAlignment="1">
      <alignment horizontal="center" vertical="center" wrapText="1"/>
    </xf>
    <xf numFmtId="0" fontId="9" fillId="23" borderId="179" xfId="2" applyFont="1" applyFill="1" applyBorder="1"/>
    <xf numFmtId="165" fontId="0" fillId="20" borderId="175" xfId="1" applyNumberFormat="1" applyFont="1" applyFill="1" applyBorder="1" applyAlignment="1">
      <alignment horizontal="center" vertical="center"/>
    </xf>
    <xf numFmtId="165" fontId="0" fillId="20" borderId="177" xfId="1" applyNumberFormat="1" applyFont="1" applyFill="1" applyBorder="1" applyAlignment="1">
      <alignment horizontal="center" vertical="center"/>
    </xf>
    <xf numFmtId="0" fontId="0" fillId="23" borderId="179" xfId="0" applyFont="1" applyFill="1" applyBorder="1" applyAlignment="1">
      <alignment horizontal="center" vertical="center" wrapText="1"/>
    </xf>
    <xf numFmtId="0" fontId="18" fillId="23" borderId="179" xfId="5" applyNumberFormat="1" applyFont="1" applyFill="1" applyBorder="1" applyAlignment="1" applyProtection="1">
      <alignment horizontal="center" vertical="center"/>
      <protection locked="0"/>
    </xf>
    <xf numFmtId="0" fontId="0" fillId="23" borderId="179" xfId="0" applyFill="1" applyBorder="1" applyAlignment="1"/>
    <xf numFmtId="0" fontId="9" fillId="23" borderId="179" xfId="2" applyFont="1" applyFill="1" applyBorder="1" applyAlignment="1">
      <alignment horizontal="center" vertical="center"/>
    </xf>
    <xf numFmtId="0" fontId="0" fillId="23" borderId="179" xfId="0" applyFill="1" applyBorder="1"/>
    <xf numFmtId="165" fontId="0" fillId="23" borderId="179" xfId="1" applyNumberFormat="1" applyFont="1" applyFill="1" applyBorder="1"/>
    <xf numFmtId="168" fontId="1" fillId="23" borderId="179" xfId="1" applyNumberFormat="1" applyFont="1" applyFill="1" applyBorder="1"/>
    <xf numFmtId="165" fontId="0" fillId="20" borderId="179" xfId="1" applyNumberFormat="1" applyFont="1" applyFill="1" applyBorder="1" applyAlignment="1">
      <alignment horizontal="center" vertical="center"/>
    </xf>
    <xf numFmtId="165" fontId="5" fillId="23" borderId="179" xfId="2" applyNumberFormat="1" applyFill="1" applyBorder="1"/>
    <xf numFmtId="14" fontId="0" fillId="0" borderId="179" xfId="1" applyNumberFormat="1" applyFont="1" applyFill="1" applyBorder="1"/>
    <xf numFmtId="16" fontId="9" fillId="0" borderId="179" xfId="2" applyNumberFormat="1" applyFont="1" applyFill="1" applyBorder="1" applyAlignment="1">
      <alignment wrapText="1"/>
    </xf>
    <xf numFmtId="14" fontId="0" fillId="12" borderId="162" xfId="1" applyNumberFormat="1" applyFont="1" applyFill="1" applyBorder="1"/>
    <xf numFmtId="14" fontId="0" fillId="12" borderId="158" xfId="1" applyNumberFormat="1" applyFont="1" applyFill="1" applyBorder="1"/>
    <xf numFmtId="14" fontId="0" fillId="12" borderId="163" xfId="1" applyNumberFormat="1" applyFont="1" applyFill="1" applyBorder="1"/>
    <xf numFmtId="14" fontId="0" fillId="12" borderId="157" xfId="1" applyNumberFormat="1" applyFont="1" applyFill="1" applyBorder="1"/>
    <xf numFmtId="0" fontId="2" fillId="13" borderId="186" xfId="0" applyFont="1" applyFill="1" applyBorder="1" applyAlignment="1">
      <alignment horizontal="center" vertical="center" wrapText="1"/>
    </xf>
    <xf numFmtId="0" fontId="9" fillId="13" borderId="186" xfId="2" applyFont="1" applyFill="1" applyBorder="1" applyAlignment="1">
      <alignment horizontal="center" vertical="center"/>
    </xf>
    <xf numFmtId="165" fontId="0" fillId="13" borderId="186" xfId="1" applyNumberFormat="1" applyFont="1" applyFill="1" applyBorder="1"/>
    <xf numFmtId="0" fontId="0" fillId="13" borderId="141" xfId="0" applyFont="1" applyFill="1" applyBorder="1" applyAlignment="1">
      <alignment horizontal="center" vertical="center" wrapText="1"/>
    </xf>
    <xf numFmtId="0" fontId="18" fillId="13" borderId="141" xfId="5" applyNumberFormat="1" applyFont="1" applyFill="1" applyBorder="1" applyAlignment="1" applyProtection="1">
      <alignment horizontal="center" vertical="center"/>
      <protection locked="0"/>
    </xf>
    <xf numFmtId="0" fontId="0" fillId="13" borderId="141" xfId="0" applyFill="1" applyBorder="1" applyAlignment="1"/>
    <xf numFmtId="0" fontId="9" fillId="13" borderId="141" xfId="2" applyFont="1" applyFill="1" applyBorder="1"/>
    <xf numFmtId="0" fontId="9" fillId="13" borderId="141" xfId="2" applyFont="1" applyFill="1" applyBorder="1" applyAlignment="1">
      <alignment horizontal="center" vertical="center"/>
    </xf>
    <xf numFmtId="0" fontId="0" fillId="13" borderId="141" xfId="0" applyFill="1" applyBorder="1"/>
    <xf numFmtId="165" fontId="0" fillId="13" borderId="141" xfId="1" applyNumberFormat="1" applyFont="1" applyFill="1" applyBorder="1"/>
    <xf numFmtId="168" fontId="1" fillId="13" borderId="141" xfId="1" applyNumberFormat="1" applyFont="1" applyFill="1" applyBorder="1"/>
    <xf numFmtId="165" fontId="5" fillId="13" borderId="141" xfId="2" applyNumberFormat="1" applyFill="1" applyBorder="1"/>
    <xf numFmtId="14" fontId="0" fillId="0" borderId="141" xfId="1" applyNumberFormat="1" applyFont="1" applyFill="1" applyBorder="1"/>
    <xf numFmtId="16" fontId="9" fillId="0" borderId="141" xfId="2" applyNumberFormat="1" applyFont="1" applyFill="1" applyBorder="1" applyAlignment="1">
      <alignment wrapText="1"/>
    </xf>
    <xf numFmtId="0" fontId="0" fillId="13" borderId="186" xfId="0" applyFont="1" applyFill="1" applyBorder="1" applyAlignment="1">
      <alignment horizontal="center" vertical="center" wrapText="1"/>
    </xf>
    <xf numFmtId="0" fontId="18" fillId="13" borderId="186" xfId="5" applyNumberFormat="1" applyFont="1" applyFill="1" applyBorder="1" applyAlignment="1" applyProtection="1">
      <alignment horizontal="center" vertical="center"/>
      <protection locked="0"/>
    </xf>
    <xf numFmtId="0" fontId="0" fillId="13" borderId="186" xfId="0" applyFill="1" applyBorder="1" applyAlignment="1"/>
    <xf numFmtId="0" fontId="9" fillId="13" borderId="186" xfId="2" applyFont="1" applyFill="1" applyBorder="1"/>
    <xf numFmtId="0" fontId="0" fillId="13" borderId="186" xfId="0" applyFill="1" applyBorder="1"/>
    <xf numFmtId="168" fontId="1" fillId="13" borderId="186" xfId="1" applyNumberFormat="1" applyFont="1" applyFill="1" applyBorder="1"/>
    <xf numFmtId="165" fontId="5" fillId="13" borderId="186" xfId="2" applyNumberFormat="1" applyFill="1" applyBorder="1"/>
    <xf numFmtId="0" fontId="18" fillId="13" borderId="185" xfId="5" applyNumberFormat="1" applyFont="1" applyFill="1" applyBorder="1" applyAlignment="1" applyProtection="1">
      <alignment horizontal="center" vertical="center"/>
      <protection locked="0"/>
    </xf>
    <xf numFmtId="0" fontId="0" fillId="13" borderId="185" xfId="0" applyFill="1" applyBorder="1" applyAlignment="1"/>
    <xf numFmtId="0" fontId="9" fillId="13" borderId="185" xfId="2" applyFont="1" applyFill="1" applyBorder="1"/>
    <xf numFmtId="0" fontId="9" fillId="13" borderId="185" xfId="2" applyFont="1" applyFill="1" applyBorder="1" applyAlignment="1">
      <alignment horizontal="center" vertical="center"/>
    </xf>
    <xf numFmtId="0" fontId="0" fillId="13" borderId="185" xfId="0" applyFill="1" applyBorder="1"/>
    <xf numFmtId="165" fontId="0" fillId="13" borderId="185" xfId="1" applyNumberFormat="1" applyFont="1" applyFill="1" applyBorder="1"/>
    <xf numFmtId="168" fontId="1" fillId="13" borderId="185" xfId="1" applyNumberFormat="1" applyFont="1" applyFill="1" applyBorder="1"/>
    <xf numFmtId="165" fontId="5" fillId="13" borderId="185" xfId="2" applyNumberFormat="1" applyFill="1" applyBorder="1"/>
    <xf numFmtId="14" fontId="0" fillId="0" borderId="185" xfId="1" applyNumberFormat="1" applyFont="1" applyFill="1" applyBorder="1"/>
    <xf numFmtId="16" fontId="9" fillId="0" borderId="185" xfId="2" applyNumberFormat="1" applyFont="1" applyFill="1" applyBorder="1" applyAlignment="1">
      <alignment wrapText="1"/>
    </xf>
    <xf numFmtId="0" fontId="0" fillId="13" borderId="188" xfId="0" applyFont="1" applyFill="1" applyBorder="1" applyAlignment="1">
      <alignment horizontal="center" vertical="center" wrapText="1"/>
    </xf>
    <xf numFmtId="0" fontId="18" fillId="13" borderId="188" xfId="5" applyNumberFormat="1" applyFont="1" applyFill="1" applyBorder="1" applyAlignment="1" applyProtection="1">
      <alignment horizontal="center" vertical="center"/>
      <protection locked="0"/>
    </xf>
    <xf numFmtId="0" fontId="0" fillId="13" borderId="188" xfId="0" applyFill="1" applyBorder="1" applyAlignment="1"/>
    <xf numFmtId="0" fontId="9" fillId="13" borderId="188" xfId="2" applyFont="1" applyFill="1" applyBorder="1"/>
    <xf numFmtId="0" fontId="9" fillId="13" borderId="188" xfId="2" applyFont="1" applyFill="1" applyBorder="1" applyAlignment="1">
      <alignment horizontal="center" vertical="center"/>
    </xf>
    <xf numFmtId="0" fontId="0" fillId="13" borderId="188" xfId="0" applyFill="1" applyBorder="1"/>
    <xf numFmtId="165" fontId="0" fillId="13" borderId="188" xfId="1" applyNumberFormat="1" applyFont="1" applyFill="1" applyBorder="1"/>
    <xf numFmtId="168" fontId="1" fillId="13" borderId="188" xfId="1" applyNumberFormat="1" applyFont="1" applyFill="1" applyBorder="1"/>
    <xf numFmtId="165" fontId="5" fillId="13" borderId="188" xfId="2" applyNumberFormat="1" applyFill="1" applyBorder="1"/>
    <xf numFmtId="14" fontId="0" fillId="0" borderId="188" xfId="1" applyNumberFormat="1" applyFont="1" applyFill="1" applyBorder="1"/>
    <xf numFmtId="16" fontId="9" fillId="0" borderId="188" xfId="2" applyNumberFormat="1" applyFont="1" applyFill="1" applyBorder="1" applyAlignment="1">
      <alignment wrapText="1"/>
    </xf>
    <xf numFmtId="0" fontId="2" fillId="23" borderId="191" xfId="0" applyFont="1" applyFill="1" applyBorder="1" applyAlignment="1">
      <alignment horizontal="center" vertical="center" wrapText="1"/>
    </xf>
    <xf numFmtId="0" fontId="0" fillId="23" borderId="191" xfId="0" applyFont="1" applyFill="1" applyBorder="1" applyAlignment="1">
      <alignment horizontal="center" vertical="center" wrapText="1"/>
    </xf>
    <xf numFmtId="0" fontId="18" fillId="23" borderId="191" xfId="5" applyNumberFormat="1" applyFont="1" applyFill="1" applyBorder="1" applyAlignment="1" applyProtection="1">
      <alignment horizontal="center" vertical="center"/>
      <protection locked="0"/>
    </xf>
    <xf numFmtId="0" fontId="0" fillId="23" borderId="191" xfId="0" applyFill="1" applyBorder="1" applyAlignment="1"/>
    <xf numFmtId="0" fontId="9" fillId="23" borderId="191" xfId="2" applyFont="1" applyFill="1" applyBorder="1"/>
    <xf numFmtId="0" fontId="9" fillId="23" borderId="191" xfId="2" applyFont="1" applyFill="1" applyBorder="1" applyAlignment="1">
      <alignment horizontal="center" vertical="center"/>
    </xf>
    <xf numFmtId="0" fontId="0" fillId="23" borderId="191" xfId="0" applyFill="1" applyBorder="1"/>
    <xf numFmtId="165" fontId="0" fillId="23" borderId="191" xfId="1" applyNumberFormat="1" applyFont="1" applyFill="1" applyBorder="1"/>
    <xf numFmtId="168" fontId="1" fillId="23" borderId="191" xfId="1" applyNumberFormat="1" applyFont="1" applyFill="1" applyBorder="1"/>
    <xf numFmtId="165" fontId="0" fillId="20" borderId="191" xfId="1" applyNumberFormat="1" applyFont="1" applyFill="1" applyBorder="1" applyAlignment="1">
      <alignment horizontal="center" vertical="center"/>
    </xf>
    <xf numFmtId="165" fontId="5" fillId="23" borderId="191" xfId="2" applyNumberFormat="1" applyFill="1" applyBorder="1"/>
    <xf numFmtId="0" fontId="2" fillId="23" borderId="193" xfId="0" applyFont="1" applyFill="1" applyBorder="1" applyAlignment="1">
      <alignment horizontal="center" vertical="center" wrapText="1"/>
    </xf>
    <xf numFmtId="16" fontId="0" fillId="23" borderId="193" xfId="0" applyNumberFormat="1" applyFont="1" applyFill="1" applyBorder="1" applyAlignment="1">
      <alignment horizontal="center" vertical="center" wrapText="1"/>
    </xf>
    <xf numFmtId="0" fontId="18" fillId="23" borderId="193" xfId="5" applyNumberFormat="1" applyFont="1" applyFill="1" applyBorder="1" applyAlignment="1" applyProtection="1">
      <alignment horizontal="center" vertical="center"/>
      <protection locked="0"/>
    </xf>
    <xf numFmtId="0" fontId="0" fillId="23" borderId="193" xfId="0" applyFill="1" applyBorder="1" applyAlignment="1"/>
    <xf numFmtId="0" fontId="9" fillId="23" borderId="193" xfId="2" applyFont="1" applyFill="1" applyBorder="1"/>
    <xf numFmtId="0" fontId="9" fillId="23" borderId="193" xfId="2" applyFont="1" applyFill="1" applyBorder="1" applyAlignment="1">
      <alignment horizontal="center" vertical="center"/>
    </xf>
    <xf numFmtId="0" fontId="0" fillId="23" borderId="193" xfId="0" applyFill="1" applyBorder="1"/>
    <xf numFmtId="165" fontId="0" fillId="23" borderId="193" xfId="1" applyNumberFormat="1" applyFont="1" applyFill="1" applyBorder="1"/>
    <xf numFmtId="168" fontId="1" fillId="23" borderId="193" xfId="1" applyNumberFormat="1" applyFont="1" applyFill="1" applyBorder="1"/>
    <xf numFmtId="165" fontId="0" fillId="20" borderId="193" xfId="1" applyNumberFormat="1" applyFont="1" applyFill="1" applyBorder="1" applyAlignment="1">
      <alignment horizontal="center" vertical="center"/>
    </xf>
    <xf numFmtId="165" fontId="5" fillId="23" borderId="193" xfId="2" applyNumberFormat="1" applyFill="1" applyBorder="1"/>
    <xf numFmtId="14" fontId="23" fillId="12" borderId="175" xfId="1" applyNumberFormat="1" applyFont="1" applyFill="1" applyBorder="1"/>
    <xf numFmtId="165" fontId="0" fillId="20" borderId="33" xfId="1" applyNumberFormat="1" applyFont="1" applyFill="1" applyBorder="1" applyAlignment="1">
      <alignment horizontal="center" vertical="center"/>
    </xf>
    <xf numFmtId="16" fontId="0" fillId="4" borderId="33" xfId="0" applyNumberFormat="1" applyFont="1" applyFill="1" applyBorder="1" applyAlignment="1">
      <alignment horizontal="center" vertical="center"/>
    </xf>
    <xf numFmtId="0" fontId="2" fillId="23" borderId="179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14" fontId="2" fillId="21" borderId="194" xfId="0" applyNumberFormat="1" applyFont="1" applyFill="1" applyBorder="1" applyAlignment="1">
      <alignment horizontal="center" vertical="center" wrapText="1"/>
    </xf>
    <xf numFmtId="14" fontId="2" fillId="23" borderId="180" xfId="0" applyNumberFormat="1" applyFont="1" applyFill="1" applyBorder="1" applyAlignment="1">
      <alignment horizontal="center" vertical="center" wrapText="1"/>
    </xf>
    <xf numFmtId="0" fontId="0" fillId="25" borderId="196" xfId="0" applyFont="1" applyFill="1" applyBorder="1" applyAlignment="1">
      <alignment horizontal="center" vertical="center" wrapText="1"/>
    </xf>
    <xf numFmtId="0" fontId="18" fillId="25" borderId="196" xfId="5" applyNumberFormat="1" applyFont="1" applyFill="1" applyBorder="1" applyAlignment="1" applyProtection="1">
      <alignment horizontal="center" vertical="center"/>
      <protection locked="0"/>
    </xf>
    <xf numFmtId="0" fontId="0" fillId="25" borderId="196" xfId="0" applyFill="1" applyBorder="1" applyAlignment="1"/>
    <xf numFmtId="0" fontId="9" fillId="25" borderId="196" xfId="2" applyFont="1" applyFill="1" applyBorder="1"/>
    <xf numFmtId="0" fontId="9" fillId="25" borderId="196" xfId="2" applyFont="1" applyFill="1" applyBorder="1" applyAlignment="1">
      <alignment horizontal="center" vertical="center"/>
    </xf>
    <xf numFmtId="0" fontId="0" fillId="25" borderId="196" xfId="0" applyFill="1" applyBorder="1"/>
    <xf numFmtId="165" fontId="0" fillId="25" borderId="196" xfId="1" applyNumberFormat="1" applyFont="1" applyFill="1" applyBorder="1"/>
    <xf numFmtId="168" fontId="1" fillId="25" borderId="196" xfId="1" applyNumberFormat="1" applyFont="1" applyFill="1" applyBorder="1"/>
    <xf numFmtId="165" fontId="5" fillId="25" borderId="196" xfId="2" applyNumberFormat="1" applyFill="1" applyBorder="1"/>
    <xf numFmtId="0" fontId="0" fillId="25" borderId="197" xfId="0" applyFont="1" applyFill="1" applyBorder="1" applyAlignment="1">
      <alignment horizontal="center" vertical="center" wrapText="1"/>
    </xf>
    <xf numFmtId="0" fontId="18" fillId="25" borderId="197" xfId="5" applyNumberFormat="1" applyFont="1" applyFill="1" applyBorder="1" applyAlignment="1" applyProtection="1">
      <alignment horizontal="center" vertical="center"/>
      <protection locked="0"/>
    </xf>
    <xf numFmtId="0" fontId="0" fillId="25" borderId="197" xfId="0" applyFill="1" applyBorder="1" applyAlignment="1"/>
    <xf numFmtId="0" fontId="9" fillId="25" borderId="197" xfId="2" applyFont="1" applyFill="1" applyBorder="1"/>
    <xf numFmtId="0" fontId="9" fillId="25" borderId="197" xfId="2" applyFont="1" applyFill="1" applyBorder="1" applyAlignment="1">
      <alignment horizontal="center" vertical="center"/>
    </xf>
    <xf numFmtId="0" fontId="0" fillId="25" borderId="197" xfId="0" applyFill="1" applyBorder="1"/>
    <xf numFmtId="165" fontId="0" fillId="25" borderId="197" xfId="1" applyNumberFormat="1" applyFont="1" applyFill="1" applyBorder="1"/>
    <xf numFmtId="168" fontId="1" fillId="25" borderId="197" xfId="1" applyNumberFormat="1" applyFont="1" applyFill="1" applyBorder="1"/>
    <xf numFmtId="165" fontId="5" fillId="25" borderId="197" xfId="2" applyNumberFormat="1" applyFill="1" applyBorder="1"/>
    <xf numFmtId="0" fontId="0" fillId="26" borderId="198" xfId="0" applyFont="1" applyFill="1" applyBorder="1" applyAlignment="1">
      <alignment horizontal="center" vertical="center" wrapText="1"/>
    </xf>
    <xf numFmtId="0" fontId="18" fillId="26" borderId="198" xfId="5" applyNumberFormat="1" applyFont="1" applyFill="1" applyBorder="1" applyAlignment="1" applyProtection="1">
      <alignment horizontal="center" vertical="center"/>
      <protection locked="0"/>
    </xf>
    <xf numFmtId="0" fontId="0" fillId="26" borderId="198" xfId="0" applyFill="1" applyBorder="1" applyAlignment="1"/>
    <xf numFmtId="0" fontId="9" fillId="26" borderId="198" xfId="2" applyFont="1" applyFill="1" applyBorder="1"/>
    <xf numFmtId="0" fontId="9" fillId="26" borderId="198" xfId="2" applyFont="1" applyFill="1" applyBorder="1" applyAlignment="1">
      <alignment horizontal="center" vertical="center"/>
    </xf>
    <xf numFmtId="0" fontId="0" fillId="26" borderId="198" xfId="0" applyFill="1" applyBorder="1"/>
    <xf numFmtId="165" fontId="0" fillId="26" borderId="198" xfId="1" applyNumberFormat="1" applyFont="1" applyFill="1" applyBorder="1"/>
    <xf numFmtId="168" fontId="1" fillId="26" borderId="198" xfId="1" applyNumberFormat="1" applyFont="1" applyFill="1" applyBorder="1"/>
    <xf numFmtId="165" fontId="5" fillId="26" borderId="198" xfId="2" applyNumberFormat="1" applyFill="1" applyBorder="1"/>
    <xf numFmtId="0" fontId="0" fillId="26" borderId="200" xfId="0" applyFont="1" applyFill="1" applyBorder="1" applyAlignment="1">
      <alignment horizontal="center" vertical="center" wrapText="1"/>
    </xf>
    <xf numFmtId="0" fontId="18" fillId="26" borderId="200" xfId="5" applyNumberFormat="1" applyFont="1" applyFill="1" applyBorder="1" applyAlignment="1" applyProtection="1">
      <alignment horizontal="center" vertical="center"/>
      <protection locked="0"/>
    </xf>
    <xf numFmtId="0" fontId="0" fillId="26" borderId="200" xfId="0" applyFill="1" applyBorder="1" applyAlignment="1"/>
    <xf numFmtId="0" fontId="9" fillId="26" borderId="200" xfId="2" applyFont="1" applyFill="1" applyBorder="1"/>
    <xf numFmtId="0" fontId="9" fillId="26" borderId="200" xfId="2" applyFont="1" applyFill="1" applyBorder="1" applyAlignment="1">
      <alignment horizontal="center" vertical="center"/>
    </xf>
    <xf numFmtId="0" fontId="0" fillId="26" borderId="200" xfId="0" applyFill="1" applyBorder="1"/>
    <xf numFmtId="165" fontId="0" fillId="26" borderId="200" xfId="1" applyNumberFormat="1" applyFont="1" applyFill="1" applyBorder="1"/>
    <xf numFmtId="168" fontId="1" fillId="26" borderId="200" xfId="1" applyNumberFormat="1" applyFont="1" applyFill="1" applyBorder="1"/>
    <xf numFmtId="165" fontId="5" fillId="26" borderId="200" xfId="2" applyNumberFormat="1" applyFill="1" applyBorder="1"/>
    <xf numFmtId="0" fontId="0" fillId="24" borderId="201" xfId="0" applyFont="1" applyFill="1" applyBorder="1" applyAlignment="1">
      <alignment horizontal="center" vertical="center" wrapText="1"/>
    </xf>
    <xf numFmtId="0" fontId="18" fillId="24" borderId="201" xfId="5" applyNumberFormat="1" applyFont="1" applyFill="1" applyBorder="1" applyAlignment="1" applyProtection="1">
      <alignment horizontal="center" vertical="center"/>
      <protection locked="0"/>
    </xf>
    <xf numFmtId="0" fontId="0" fillId="24" borderId="201" xfId="0" applyFill="1" applyBorder="1" applyAlignment="1"/>
    <xf numFmtId="0" fontId="9" fillId="24" borderId="201" xfId="2" applyFont="1" applyFill="1" applyBorder="1"/>
    <xf numFmtId="0" fontId="9" fillId="24" borderId="201" xfId="2" applyFont="1" applyFill="1" applyBorder="1" applyAlignment="1">
      <alignment horizontal="center" vertical="center"/>
    </xf>
    <xf numFmtId="0" fontId="0" fillId="24" borderId="201" xfId="0" applyFill="1" applyBorder="1"/>
    <xf numFmtId="165" fontId="0" fillId="24" borderId="201" xfId="1" applyNumberFormat="1" applyFont="1" applyFill="1" applyBorder="1"/>
    <xf numFmtId="168" fontId="1" fillId="24" borderId="201" xfId="1" applyNumberFormat="1" applyFont="1" applyFill="1" applyBorder="1"/>
    <xf numFmtId="165" fontId="5" fillId="24" borderId="201" xfId="2" applyNumberFormat="1" applyFill="1" applyBorder="1"/>
    <xf numFmtId="14" fontId="0" fillId="0" borderId="201" xfId="1" applyNumberFormat="1" applyFont="1" applyFill="1" applyBorder="1"/>
    <xf numFmtId="16" fontId="9" fillId="0" borderId="201" xfId="2" applyNumberFormat="1" applyFont="1" applyFill="1" applyBorder="1" applyAlignment="1">
      <alignment wrapText="1"/>
    </xf>
    <xf numFmtId="14" fontId="0" fillId="0" borderId="196" xfId="1" applyNumberFormat="1" applyFont="1" applyFill="1" applyBorder="1"/>
    <xf numFmtId="16" fontId="9" fillId="0" borderId="196" xfId="2" applyNumberFormat="1" applyFont="1" applyFill="1" applyBorder="1" applyAlignment="1">
      <alignment wrapText="1"/>
    </xf>
    <xf numFmtId="14" fontId="0" fillId="0" borderId="197" xfId="1" applyNumberFormat="1" applyFont="1" applyFill="1" applyBorder="1"/>
    <xf numFmtId="16" fontId="9" fillId="0" borderId="197" xfId="2" applyNumberFormat="1" applyFont="1" applyFill="1" applyBorder="1" applyAlignment="1">
      <alignment wrapText="1"/>
    </xf>
    <xf numFmtId="14" fontId="0" fillId="0" borderId="200" xfId="1" applyNumberFormat="1" applyFont="1" applyFill="1" applyBorder="1"/>
    <xf numFmtId="16" fontId="9" fillId="0" borderId="200" xfId="2" applyNumberFormat="1" applyFont="1" applyFill="1" applyBorder="1" applyAlignment="1">
      <alignment wrapText="1"/>
    </xf>
    <xf numFmtId="14" fontId="0" fillId="0" borderId="198" xfId="1" applyNumberFormat="1" applyFont="1" applyFill="1" applyBorder="1"/>
    <xf numFmtId="16" fontId="9" fillId="0" borderId="198" xfId="2" applyNumberFormat="1" applyFont="1" applyFill="1" applyBorder="1" applyAlignment="1">
      <alignment wrapText="1"/>
    </xf>
    <xf numFmtId="14" fontId="0" fillId="12" borderId="33" xfId="1" applyNumberFormat="1" applyFont="1" applyFill="1" applyBorder="1"/>
    <xf numFmtId="14" fontId="0" fillId="12" borderId="161" xfId="1" applyNumberFormat="1" applyFont="1" applyFill="1" applyBorder="1"/>
    <xf numFmtId="14" fontId="2" fillId="4" borderId="44" xfId="0" applyNumberFormat="1" applyFont="1" applyFill="1" applyBorder="1" applyAlignment="1">
      <alignment horizontal="center" vertical="center"/>
    </xf>
    <xf numFmtId="14" fontId="2" fillId="4" borderId="120" xfId="0" applyNumberFormat="1" applyFont="1" applyFill="1" applyBorder="1" applyAlignment="1">
      <alignment horizontal="center" vertical="center"/>
    </xf>
    <xf numFmtId="0" fontId="0" fillId="25" borderId="202" xfId="0" applyFont="1" applyFill="1" applyBorder="1" applyAlignment="1">
      <alignment horizontal="center" vertical="center" wrapText="1"/>
    </xf>
    <xf numFmtId="0" fontId="18" fillId="25" borderId="202" xfId="5" applyNumberFormat="1" applyFont="1" applyFill="1" applyBorder="1" applyAlignment="1" applyProtection="1">
      <alignment horizontal="center" vertical="center"/>
      <protection locked="0"/>
    </xf>
    <xf numFmtId="0" fontId="0" fillId="25" borderId="202" xfId="0" applyFill="1" applyBorder="1" applyAlignment="1"/>
    <xf numFmtId="0" fontId="9" fillId="25" borderId="202" xfId="2" applyFont="1" applyFill="1" applyBorder="1"/>
    <xf numFmtId="0" fontId="9" fillId="25" borderId="202" xfId="2" applyFont="1" applyFill="1" applyBorder="1" applyAlignment="1">
      <alignment horizontal="center" vertical="center"/>
    </xf>
    <xf numFmtId="0" fontId="0" fillId="25" borderId="202" xfId="0" applyFill="1" applyBorder="1"/>
    <xf numFmtId="165" fontId="0" fillId="25" borderId="202" xfId="1" applyNumberFormat="1" applyFont="1" applyFill="1" applyBorder="1"/>
    <xf numFmtId="168" fontId="1" fillId="25" borderId="202" xfId="1" applyNumberFormat="1" applyFont="1" applyFill="1" applyBorder="1"/>
    <xf numFmtId="165" fontId="5" fillId="25" borderId="202" xfId="2" applyNumberFormat="1" applyFill="1" applyBorder="1"/>
    <xf numFmtId="14" fontId="0" fillId="0" borderId="202" xfId="1" applyNumberFormat="1" applyFont="1" applyFill="1" applyBorder="1"/>
    <xf numFmtId="16" fontId="9" fillId="0" borderId="202" xfId="2" applyNumberFormat="1" applyFont="1" applyFill="1" applyBorder="1" applyAlignment="1">
      <alignment wrapText="1"/>
    </xf>
    <xf numFmtId="165" fontId="0" fillId="17" borderId="202" xfId="1" applyNumberFormat="1" applyFont="1" applyFill="1" applyBorder="1" applyAlignment="1">
      <alignment horizontal="center" vertical="center"/>
    </xf>
    <xf numFmtId="165" fontId="0" fillId="17" borderId="196" xfId="1" applyNumberFormat="1" applyFont="1" applyFill="1" applyBorder="1" applyAlignment="1">
      <alignment horizontal="center" vertical="center"/>
    </xf>
    <xf numFmtId="165" fontId="0" fillId="17" borderId="197" xfId="1" applyNumberFormat="1" applyFont="1" applyFill="1" applyBorder="1" applyAlignment="1">
      <alignment horizontal="center" vertical="center"/>
    </xf>
    <xf numFmtId="165" fontId="0" fillId="17" borderId="200" xfId="1" applyNumberFormat="1" applyFont="1" applyFill="1" applyBorder="1" applyAlignment="1">
      <alignment horizontal="center" vertical="center"/>
    </xf>
    <xf numFmtId="165" fontId="0" fillId="17" borderId="198" xfId="1" applyNumberFormat="1" applyFont="1" applyFill="1" applyBorder="1" applyAlignment="1">
      <alignment horizontal="center" vertical="center"/>
    </xf>
    <xf numFmtId="0" fontId="2" fillId="4" borderId="120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0" fontId="2" fillId="4" borderId="119" xfId="0" applyFont="1" applyFill="1" applyBorder="1" applyAlignment="1">
      <alignment horizontal="center" vertical="center"/>
    </xf>
    <xf numFmtId="0" fontId="2" fillId="21" borderId="158" xfId="0" applyFont="1" applyFill="1" applyBorder="1" applyAlignment="1">
      <alignment horizontal="center" vertical="center" wrapText="1"/>
    </xf>
    <xf numFmtId="0" fontId="2" fillId="26" borderId="200" xfId="0" applyFont="1" applyFill="1" applyBorder="1" applyAlignment="1">
      <alignment horizontal="center" vertical="center" wrapText="1"/>
    </xf>
    <xf numFmtId="0" fontId="2" fillId="26" borderId="198" xfId="0" applyFont="1" applyFill="1" applyBorder="1" applyAlignment="1">
      <alignment horizontal="center" vertical="center" wrapText="1"/>
    </xf>
    <xf numFmtId="0" fontId="2" fillId="13" borderId="176" xfId="0" applyFont="1" applyFill="1" applyBorder="1" applyAlignment="1">
      <alignment horizontal="center" vertical="center" wrapText="1"/>
    </xf>
    <xf numFmtId="0" fontId="2" fillId="13" borderId="174" xfId="0" applyFont="1" applyFill="1" applyBorder="1" applyAlignment="1">
      <alignment horizontal="center" vertical="center" wrapText="1"/>
    </xf>
    <xf numFmtId="0" fontId="2" fillId="13" borderId="187" xfId="0" applyFont="1" applyFill="1" applyBorder="1" applyAlignment="1">
      <alignment horizontal="center" vertical="center" wrapText="1"/>
    </xf>
    <xf numFmtId="0" fontId="2" fillId="13" borderId="189" xfId="0" applyFont="1" applyFill="1" applyBorder="1" applyAlignment="1">
      <alignment horizontal="center" vertical="center" wrapText="1"/>
    </xf>
    <xf numFmtId="0" fontId="2" fillId="21" borderId="163" xfId="0" applyFont="1" applyFill="1" applyBorder="1" applyAlignment="1">
      <alignment horizontal="center" vertical="center" wrapText="1"/>
    </xf>
    <xf numFmtId="0" fontId="2" fillId="21" borderId="157" xfId="0" applyFont="1" applyFill="1" applyBorder="1" applyAlignment="1">
      <alignment horizontal="center" vertical="center" wrapText="1"/>
    </xf>
    <xf numFmtId="0" fontId="2" fillId="21" borderId="165" xfId="0" applyFont="1" applyFill="1" applyBorder="1" applyAlignment="1">
      <alignment horizontal="center" vertical="center" wrapText="1"/>
    </xf>
    <xf numFmtId="0" fontId="2" fillId="13" borderId="173" xfId="0" applyFont="1" applyFill="1" applyBorder="1" applyAlignment="1">
      <alignment horizontal="center" vertical="center" wrapText="1"/>
    </xf>
    <xf numFmtId="0" fontId="2" fillId="13" borderId="181" xfId="0" applyFont="1" applyFill="1" applyBorder="1" applyAlignment="1">
      <alignment horizontal="center" vertical="center" wrapText="1"/>
    </xf>
    <xf numFmtId="0" fontId="2" fillId="25" borderId="202" xfId="0" applyFont="1" applyFill="1" applyBorder="1" applyAlignment="1">
      <alignment horizontal="center" vertical="center" wrapText="1"/>
    </xf>
    <xf numFmtId="0" fontId="2" fillId="25" borderId="196" xfId="0" applyFont="1" applyFill="1" applyBorder="1" applyAlignment="1">
      <alignment horizontal="center" vertical="center" wrapText="1"/>
    </xf>
    <xf numFmtId="0" fontId="2" fillId="25" borderId="197" xfId="0" applyFont="1" applyFill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 vertical="center"/>
    </xf>
    <xf numFmtId="165" fontId="0" fillId="20" borderId="176" xfId="1" applyNumberFormat="1" applyFont="1" applyFill="1" applyBorder="1" applyAlignment="1">
      <alignment horizontal="center" vertical="center"/>
    </xf>
    <xf numFmtId="165" fontId="0" fillId="20" borderId="173" xfId="1" applyNumberFormat="1" applyFont="1" applyFill="1" applyBorder="1" applyAlignment="1">
      <alignment horizontal="center" vertical="center"/>
    </xf>
    <xf numFmtId="0" fontId="9" fillId="13" borderId="204" xfId="2" applyFont="1" applyFill="1" applyBorder="1"/>
    <xf numFmtId="0" fontId="2" fillId="13" borderId="206" xfId="0" applyFont="1" applyFill="1" applyBorder="1" applyAlignment="1">
      <alignment horizontal="center" vertical="center" wrapText="1"/>
    </xf>
    <xf numFmtId="0" fontId="2" fillId="13" borderId="204" xfId="0" applyFont="1" applyFill="1" applyBorder="1" applyAlignment="1">
      <alignment horizontal="center" vertical="center" wrapText="1"/>
    </xf>
    <xf numFmtId="0" fontId="0" fillId="13" borderId="204" xfId="0" applyFont="1" applyFill="1" applyBorder="1" applyAlignment="1">
      <alignment horizontal="center" vertical="center" wrapText="1"/>
    </xf>
    <xf numFmtId="0" fontId="18" fillId="13" borderId="204" xfId="5" applyNumberFormat="1" applyFont="1" applyFill="1" applyBorder="1" applyAlignment="1" applyProtection="1">
      <alignment horizontal="center" vertical="center"/>
      <protection locked="0"/>
    </xf>
    <xf numFmtId="0" fontId="9" fillId="13" borderId="204" xfId="2" applyFont="1" applyFill="1" applyBorder="1" applyAlignment="1">
      <alignment horizontal="center" vertical="center"/>
    </xf>
    <xf numFmtId="0" fontId="0" fillId="13" borderId="204" xfId="0" applyFill="1" applyBorder="1"/>
    <xf numFmtId="165" fontId="0" fillId="13" borderId="204" xfId="1" applyNumberFormat="1" applyFont="1" applyFill="1" applyBorder="1"/>
    <xf numFmtId="168" fontId="1" fillId="13" borderId="204" xfId="1" applyNumberFormat="1" applyFont="1" applyFill="1" applyBorder="1"/>
    <xf numFmtId="165" fontId="0" fillId="20" borderId="204" xfId="1" applyNumberFormat="1" applyFont="1" applyFill="1" applyBorder="1" applyAlignment="1">
      <alignment horizontal="center" vertical="center"/>
    </xf>
    <xf numFmtId="165" fontId="5" fillId="13" borderId="204" xfId="2" applyNumberFormat="1" applyFill="1" applyBorder="1"/>
    <xf numFmtId="168" fontId="1" fillId="13" borderId="208" xfId="1" applyNumberFormat="1" applyFont="1" applyFill="1" applyBorder="1"/>
    <xf numFmtId="165" fontId="0" fillId="20" borderId="181" xfId="1" applyNumberFormat="1" applyFont="1" applyFill="1" applyBorder="1" applyAlignment="1">
      <alignment horizontal="center" vertical="center"/>
    </xf>
    <xf numFmtId="0" fontId="0" fillId="13" borderId="187" xfId="0" applyFont="1" applyFill="1" applyBorder="1" applyAlignment="1">
      <alignment horizontal="center" vertical="center" wrapText="1"/>
    </xf>
    <xf numFmtId="0" fontId="18" fillId="13" borderId="187" xfId="5" applyNumberFormat="1" applyFont="1" applyFill="1" applyBorder="1" applyAlignment="1" applyProtection="1">
      <alignment horizontal="center" vertical="center"/>
      <protection locked="0"/>
    </xf>
    <xf numFmtId="0" fontId="0" fillId="13" borderId="187" xfId="0" applyFill="1" applyBorder="1" applyAlignment="1"/>
    <xf numFmtId="0" fontId="9" fillId="13" borderId="187" xfId="2" applyFont="1" applyFill="1" applyBorder="1"/>
    <xf numFmtId="0" fontId="9" fillId="13" borderId="187" xfId="2" applyFont="1" applyFill="1" applyBorder="1" applyAlignment="1">
      <alignment horizontal="center" vertical="center"/>
    </xf>
    <xf numFmtId="0" fontId="0" fillId="13" borderId="187" xfId="0" applyFill="1" applyBorder="1"/>
    <xf numFmtId="165" fontId="0" fillId="13" borderId="187" xfId="1" applyNumberFormat="1" applyFont="1" applyFill="1" applyBorder="1"/>
    <xf numFmtId="168" fontId="1" fillId="13" borderId="187" xfId="1" applyNumberFormat="1" applyFont="1" applyFill="1" applyBorder="1"/>
    <xf numFmtId="0" fontId="0" fillId="13" borderId="189" xfId="0" applyFont="1" applyFill="1" applyBorder="1" applyAlignment="1">
      <alignment horizontal="center" vertical="center" wrapText="1"/>
    </xf>
    <xf numFmtId="0" fontId="18" fillId="13" borderId="189" xfId="5" applyNumberFormat="1" applyFont="1" applyFill="1" applyBorder="1" applyAlignment="1" applyProtection="1">
      <alignment horizontal="center" vertical="center"/>
      <protection locked="0"/>
    </xf>
    <xf numFmtId="0" fontId="0" fillId="13" borderId="189" xfId="0" applyFill="1" applyBorder="1" applyAlignment="1"/>
    <xf numFmtId="0" fontId="9" fillId="13" borderId="189" xfId="2" applyFont="1" applyFill="1" applyBorder="1"/>
    <xf numFmtId="0" fontId="9" fillId="13" borderId="189" xfId="2" applyFont="1" applyFill="1" applyBorder="1" applyAlignment="1">
      <alignment horizontal="center" vertical="center"/>
    </xf>
    <xf numFmtId="0" fontId="0" fillId="13" borderId="189" xfId="0" applyFill="1" applyBorder="1"/>
    <xf numFmtId="165" fontId="0" fillId="13" borderId="189" xfId="1" applyNumberFormat="1" applyFont="1" applyFill="1" applyBorder="1"/>
    <xf numFmtId="168" fontId="1" fillId="13" borderId="189" xfId="1" applyNumberFormat="1" applyFont="1" applyFill="1" applyBorder="1"/>
    <xf numFmtId="165" fontId="5" fillId="13" borderId="189" xfId="2" applyNumberFormat="1" applyFill="1" applyBorder="1"/>
    <xf numFmtId="0" fontId="0" fillId="13" borderId="185" xfId="0" applyFont="1" applyFill="1" applyBorder="1" applyAlignment="1">
      <alignment horizontal="center" vertical="center" wrapText="1"/>
    </xf>
    <xf numFmtId="165" fontId="0" fillId="20" borderId="167" xfId="1" applyNumberFormat="1" applyFont="1" applyFill="1" applyBorder="1" applyAlignment="1">
      <alignment horizontal="center" vertical="center"/>
    </xf>
    <xf numFmtId="165" fontId="0" fillId="20" borderId="171" xfId="1" applyNumberFormat="1" applyFont="1" applyFill="1" applyBorder="1" applyAlignment="1">
      <alignment horizontal="center" vertical="center"/>
    </xf>
    <xf numFmtId="16" fontId="0" fillId="22" borderId="171" xfId="0" applyNumberFormat="1" applyFont="1" applyFill="1" applyBorder="1" applyAlignment="1">
      <alignment horizontal="center" vertical="center" wrapText="1"/>
    </xf>
    <xf numFmtId="165" fontId="0" fillId="20" borderId="174" xfId="1" applyNumberFormat="1" applyFont="1" applyFill="1" applyBorder="1" applyAlignment="1">
      <alignment horizontal="center" vertical="center"/>
    </xf>
    <xf numFmtId="0" fontId="0" fillId="25" borderId="210" xfId="0" applyFill="1" applyBorder="1" applyAlignment="1"/>
    <xf numFmtId="0" fontId="9" fillId="25" borderId="210" xfId="2" applyFont="1" applyFill="1" applyBorder="1" applyAlignment="1">
      <alignment horizontal="center" vertical="center"/>
    </xf>
    <xf numFmtId="0" fontId="0" fillId="25" borderId="31" xfId="0" applyFont="1" applyFill="1" applyBorder="1" applyAlignment="1">
      <alignment horizontal="center" vertical="center" wrapText="1"/>
    </xf>
    <xf numFmtId="0" fontId="18" fillId="25" borderId="31" xfId="5" applyNumberFormat="1" applyFont="1" applyFill="1" applyBorder="1" applyAlignment="1" applyProtection="1">
      <alignment horizontal="center" vertical="center"/>
      <protection locked="0"/>
    </xf>
    <xf numFmtId="0" fontId="0" fillId="25" borderId="31" xfId="0" applyFill="1" applyBorder="1" applyAlignment="1"/>
    <xf numFmtId="0" fontId="9" fillId="25" borderId="31" xfId="2" applyFont="1" applyFill="1" applyBorder="1"/>
    <xf numFmtId="0" fontId="9" fillId="25" borderId="31" xfId="2" applyFont="1" applyFill="1" applyBorder="1" applyAlignment="1">
      <alignment horizontal="center" vertical="center"/>
    </xf>
    <xf numFmtId="0" fontId="0" fillId="25" borderId="31" xfId="0" applyFill="1" applyBorder="1"/>
    <xf numFmtId="165" fontId="0" fillId="25" borderId="31" xfId="1" applyNumberFormat="1" applyFont="1" applyFill="1" applyBorder="1"/>
    <xf numFmtId="168" fontId="1" fillId="25" borderId="31" xfId="1" applyNumberFormat="1" applyFont="1" applyFill="1" applyBorder="1"/>
    <xf numFmtId="165" fontId="5" fillId="25" borderId="31" xfId="2" applyNumberFormat="1" applyFill="1" applyBorder="1"/>
    <xf numFmtId="16" fontId="9" fillId="0" borderId="31" xfId="2" applyNumberFormat="1" applyFont="1" applyFill="1" applyBorder="1" applyAlignment="1">
      <alignment wrapText="1"/>
    </xf>
    <xf numFmtId="0" fontId="0" fillId="25" borderId="119" xfId="0" applyFont="1" applyFill="1" applyBorder="1" applyAlignment="1">
      <alignment horizontal="center" vertical="center" wrapText="1"/>
    </xf>
    <xf numFmtId="0" fontId="18" fillId="25" borderId="119" xfId="5" applyNumberFormat="1" applyFont="1" applyFill="1" applyBorder="1" applyAlignment="1" applyProtection="1">
      <alignment horizontal="center" vertical="center"/>
      <protection locked="0"/>
    </xf>
    <xf numFmtId="0" fontId="0" fillId="25" borderId="119" xfId="0" applyFill="1" applyBorder="1" applyAlignment="1"/>
    <xf numFmtId="0" fontId="9" fillId="25" borderId="119" xfId="2" applyFont="1" applyFill="1" applyBorder="1"/>
    <xf numFmtId="0" fontId="9" fillId="25" borderId="119" xfId="2" applyFont="1" applyFill="1" applyBorder="1" applyAlignment="1">
      <alignment horizontal="center" vertical="center"/>
    </xf>
    <xf numFmtId="0" fontId="0" fillId="25" borderId="119" xfId="0" applyFill="1" applyBorder="1"/>
    <xf numFmtId="165" fontId="0" fillId="25" borderId="119" xfId="1" applyNumberFormat="1" applyFont="1" applyFill="1" applyBorder="1"/>
    <xf numFmtId="168" fontId="1" fillId="25" borderId="119" xfId="1" applyNumberFormat="1" applyFont="1" applyFill="1" applyBorder="1"/>
    <xf numFmtId="165" fontId="5" fillId="25" borderId="119" xfId="2" applyNumberFormat="1" applyFill="1" applyBorder="1"/>
    <xf numFmtId="16" fontId="9" fillId="0" borderId="119" xfId="2" applyNumberFormat="1" applyFont="1" applyFill="1" applyBorder="1" applyAlignment="1">
      <alignment wrapText="1"/>
    </xf>
    <xf numFmtId="0" fontId="2" fillId="25" borderId="211" xfId="0" applyFont="1" applyFill="1" applyBorder="1" applyAlignment="1">
      <alignment horizontal="center" vertical="center" wrapText="1"/>
    </xf>
    <xf numFmtId="0" fontId="0" fillId="25" borderId="211" xfId="0" applyFont="1" applyFill="1" applyBorder="1" applyAlignment="1">
      <alignment horizontal="center" vertical="center" wrapText="1"/>
    </xf>
    <xf numFmtId="0" fontId="18" fillId="25" borderId="211" xfId="5" applyNumberFormat="1" applyFont="1" applyFill="1" applyBorder="1" applyAlignment="1" applyProtection="1">
      <alignment horizontal="center" vertical="center"/>
      <protection locked="0"/>
    </xf>
    <xf numFmtId="0" fontId="0" fillId="25" borderId="211" xfId="0" applyFill="1" applyBorder="1" applyAlignment="1"/>
    <xf numFmtId="0" fontId="9" fillId="25" borderId="211" xfId="2" applyFont="1" applyFill="1" applyBorder="1"/>
    <xf numFmtId="0" fontId="9" fillId="25" borderId="211" xfId="2" applyFont="1" applyFill="1" applyBorder="1" applyAlignment="1">
      <alignment horizontal="center" vertical="center"/>
    </xf>
    <xf numFmtId="0" fontId="0" fillId="25" borderId="211" xfId="0" applyFill="1" applyBorder="1"/>
    <xf numFmtId="165" fontId="0" fillId="25" borderId="211" xfId="1" applyNumberFormat="1" applyFont="1" applyFill="1" applyBorder="1"/>
    <xf numFmtId="168" fontId="1" fillId="25" borderId="211" xfId="1" applyNumberFormat="1" applyFont="1" applyFill="1" applyBorder="1"/>
    <xf numFmtId="165" fontId="0" fillId="20" borderId="211" xfId="1" applyNumberFormat="1" applyFont="1" applyFill="1" applyBorder="1" applyAlignment="1">
      <alignment horizontal="center" vertical="center"/>
    </xf>
    <xf numFmtId="0" fontId="2" fillId="25" borderId="210" xfId="0" applyFont="1" applyFill="1" applyBorder="1" applyAlignment="1">
      <alignment horizontal="center" vertical="center" wrapText="1"/>
    </xf>
    <xf numFmtId="0" fontId="0" fillId="25" borderId="210" xfId="0" applyFont="1" applyFill="1" applyBorder="1" applyAlignment="1">
      <alignment horizontal="center" vertical="center" wrapText="1"/>
    </xf>
    <xf numFmtId="0" fontId="18" fillId="25" borderId="210" xfId="5" applyNumberFormat="1" applyFont="1" applyFill="1" applyBorder="1" applyAlignment="1" applyProtection="1">
      <alignment horizontal="center" vertical="center"/>
      <protection locked="0"/>
    </xf>
    <xf numFmtId="0" fontId="9" fillId="25" borderId="210" xfId="2" applyFont="1" applyFill="1" applyBorder="1"/>
    <xf numFmtId="0" fontId="0" fillId="25" borderId="210" xfId="0" applyFill="1" applyBorder="1"/>
    <xf numFmtId="165" fontId="0" fillId="25" borderId="210" xfId="1" applyNumberFormat="1" applyFont="1" applyFill="1" applyBorder="1"/>
    <xf numFmtId="168" fontId="1" fillId="25" borderId="210" xfId="1" applyNumberFormat="1" applyFont="1" applyFill="1" applyBorder="1"/>
    <xf numFmtId="165" fontId="0" fillId="20" borderId="210" xfId="1" applyNumberFormat="1" applyFont="1" applyFill="1" applyBorder="1" applyAlignment="1">
      <alignment horizontal="center" vertical="center"/>
    </xf>
    <xf numFmtId="165" fontId="5" fillId="25" borderId="210" xfId="2" applyNumberFormat="1" applyFill="1" applyBorder="1"/>
    <xf numFmtId="14" fontId="2" fillId="4" borderId="156" xfId="0" applyNumberFormat="1" applyFont="1" applyFill="1" applyBorder="1" applyAlignment="1">
      <alignment vertical="center"/>
    </xf>
    <xf numFmtId="0" fontId="0" fillId="27" borderId="162" xfId="0" applyFont="1" applyFill="1" applyBorder="1" applyAlignment="1">
      <alignment horizontal="center" vertical="center" wrapText="1"/>
    </xf>
    <xf numFmtId="0" fontId="18" fillId="27" borderId="162" xfId="5" applyNumberFormat="1" applyFont="1" applyFill="1" applyBorder="1" applyAlignment="1" applyProtection="1">
      <alignment horizontal="center" vertical="center"/>
      <protection locked="0"/>
    </xf>
    <xf numFmtId="0" fontId="0" fillId="27" borderId="162" xfId="0" applyFill="1" applyBorder="1" applyAlignment="1"/>
    <xf numFmtId="0" fontId="9" fillId="27" borderId="162" xfId="2" applyFont="1" applyFill="1" applyBorder="1"/>
    <xf numFmtId="0" fontId="9" fillId="27" borderId="162" xfId="2" applyFont="1" applyFill="1" applyBorder="1" applyAlignment="1">
      <alignment horizontal="center" vertical="center"/>
    </xf>
    <xf numFmtId="0" fontId="0" fillId="27" borderId="162" xfId="0" applyFill="1" applyBorder="1"/>
    <xf numFmtId="165" fontId="0" fillId="27" borderId="162" xfId="1" applyNumberFormat="1" applyFont="1" applyFill="1" applyBorder="1"/>
    <xf numFmtId="168" fontId="1" fillId="27" borderId="162" xfId="1" applyNumberFormat="1" applyFont="1" applyFill="1" applyBorder="1"/>
    <xf numFmtId="165" fontId="5" fillId="27" borderId="162" xfId="2" applyNumberFormat="1" applyFill="1" applyBorder="1"/>
    <xf numFmtId="14" fontId="2" fillId="21" borderId="217" xfId="0" applyNumberFormat="1" applyFont="1" applyFill="1" applyBorder="1" applyAlignment="1">
      <alignment horizontal="center" vertical="center" wrapText="1"/>
    </xf>
    <xf numFmtId="14" fontId="2" fillId="21" borderId="218" xfId="0" applyNumberFormat="1" applyFont="1" applyFill="1" applyBorder="1" applyAlignment="1">
      <alignment horizontal="center" vertical="center" wrapText="1"/>
    </xf>
    <xf numFmtId="16" fontId="0" fillId="22" borderId="172" xfId="0" applyNumberFormat="1" applyFont="1" applyFill="1" applyBorder="1" applyAlignment="1">
      <alignment horizontal="center" vertical="center" wrapText="1"/>
    </xf>
    <xf numFmtId="0" fontId="5" fillId="22" borderId="172" xfId="2" applyFill="1" applyBorder="1"/>
    <xf numFmtId="165" fontId="0" fillId="20" borderId="172" xfId="1" applyNumberFormat="1" applyFont="1" applyFill="1" applyBorder="1" applyAlignment="1">
      <alignment horizontal="center" vertical="center"/>
    </xf>
    <xf numFmtId="16" fontId="0" fillId="22" borderId="169" xfId="0" applyNumberFormat="1" applyFont="1" applyFill="1" applyBorder="1" applyAlignment="1">
      <alignment horizontal="center" vertical="center" wrapText="1"/>
    </xf>
    <xf numFmtId="0" fontId="5" fillId="22" borderId="169" xfId="2" applyFill="1" applyBorder="1"/>
    <xf numFmtId="165" fontId="0" fillId="20" borderId="169" xfId="1" applyNumberFormat="1" applyFont="1" applyFill="1" applyBorder="1" applyAlignment="1">
      <alignment horizontal="center" vertical="center"/>
    </xf>
    <xf numFmtId="0" fontId="2" fillId="13" borderId="185" xfId="0" applyFont="1" applyFill="1" applyBorder="1" applyAlignment="1">
      <alignment horizontal="center" vertical="center" wrapText="1"/>
    </xf>
    <xf numFmtId="0" fontId="2" fillId="13" borderId="141" xfId="0" applyFont="1" applyFill="1" applyBorder="1" applyAlignment="1">
      <alignment horizontal="center" vertical="center" wrapText="1"/>
    </xf>
    <xf numFmtId="0" fontId="2" fillId="13" borderId="188" xfId="0" applyFont="1" applyFill="1" applyBorder="1" applyAlignment="1">
      <alignment horizontal="center" vertical="center" wrapText="1"/>
    </xf>
    <xf numFmtId="0" fontId="2" fillId="25" borderId="31" xfId="0" applyFont="1" applyFill="1" applyBorder="1" applyAlignment="1">
      <alignment horizontal="center" vertical="center" wrapText="1"/>
    </xf>
    <xf numFmtId="0" fontId="2" fillId="25" borderId="119" xfId="0" applyFont="1" applyFill="1" applyBorder="1" applyAlignment="1">
      <alignment horizontal="center" vertical="center" wrapText="1"/>
    </xf>
    <xf numFmtId="0" fontId="2" fillId="13" borderId="185" xfId="0" applyFont="1" applyFill="1" applyBorder="1" applyAlignment="1">
      <alignment horizontal="center" vertical="center" wrapText="1"/>
    </xf>
    <xf numFmtId="0" fontId="2" fillId="13" borderId="141" xfId="0" applyFont="1" applyFill="1" applyBorder="1" applyAlignment="1">
      <alignment horizontal="center" vertical="center" wrapText="1"/>
    </xf>
    <xf numFmtId="0" fontId="2" fillId="13" borderId="188" xfId="0" applyFont="1" applyFill="1" applyBorder="1" applyAlignment="1">
      <alignment horizontal="center" vertical="center" wrapText="1"/>
    </xf>
    <xf numFmtId="0" fontId="2" fillId="13" borderId="222" xfId="0" applyFont="1" applyFill="1" applyBorder="1" applyAlignment="1">
      <alignment horizontal="center" vertical="center" wrapText="1"/>
    </xf>
    <xf numFmtId="0" fontId="0" fillId="13" borderId="222" xfId="0" applyFont="1" applyFill="1" applyBorder="1" applyAlignment="1">
      <alignment horizontal="center" vertical="center" wrapText="1"/>
    </xf>
    <xf numFmtId="0" fontId="18" fillId="13" borderId="222" xfId="5" applyNumberFormat="1" applyFont="1" applyFill="1" applyBorder="1" applyAlignment="1" applyProtection="1">
      <alignment horizontal="center" vertical="center"/>
      <protection locked="0"/>
    </xf>
    <xf numFmtId="0" fontId="0" fillId="13" borderId="222" xfId="0" applyFill="1" applyBorder="1" applyAlignment="1"/>
    <xf numFmtId="0" fontId="9" fillId="13" borderId="222" xfId="2" applyFont="1" applyFill="1" applyBorder="1"/>
    <xf numFmtId="0" fontId="9" fillId="13" borderId="222" xfId="2" applyFont="1" applyFill="1" applyBorder="1" applyAlignment="1">
      <alignment horizontal="center" vertical="center"/>
    </xf>
    <xf numFmtId="0" fontId="0" fillId="13" borderId="222" xfId="0" applyFill="1" applyBorder="1"/>
    <xf numFmtId="165" fontId="0" fillId="13" borderId="222" xfId="1" applyNumberFormat="1" applyFont="1" applyFill="1" applyBorder="1"/>
    <xf numFmtId="168" fontId="1" fillId="13" borderId="222" xfId="1" applyNumberFormat="1" applyFont="1" applyFill="1" applyBorder="1"/>
    <xf numFmtId="165" fontId="5" fillId="13" borderId="222" xfId="2" applyNumberFormat="1" applyFill="1" applyBorder="1"/>
    <xf numFmtId="14" fontId="2" fillId="13" borderId="223" xfId="0" applyNumberFormat="1" applyFont="1" applyFill="1" applyBorder="1" applyAlignment="1">
      <alignment horizontal="center" vertical="center" wrapText="1"/>
    </xf>
    <xf numFmtId="14" fontId="2" fillId="13" borderId="224" xfId="0" applyNumberFormat="1" applyFont="1" applyFill="1" applyBorder="1" applyAlignment="1">
      <alignment horizontal="center" vertical="center" wrapText="1"/>
    </xf>
    <xf numFmtId="14" fontId="2" fillId="13" borderId="220" xfId="0" applyNumberFormat="1" applyFont="1" applyFill="1" applyBorder="1" applyAlignment="1">
      <alignment horizontal="center" vertical="center" wrapText="1"/>
    </xf>
    <xf numFmtId="0" fontId="9" fillId="27" borderId="166" xfId="2" applyFont="1" applyFill="1" applyBorder="1" applyAlignment="1">
      <alignment horizontal="center" vertical="center"/>
    </xf>
    <xf numFmtId="165" fontId="0" fillId="27" borderId="166" xfId="1" applyNumberFormat="1" applyFont="1" applyFill="1" applyBorder="1"/>
    <xf numFmtId="165" fontId="0" fillId="27" borderId="160" xfId="1" applyNumberFormat="1" applyFont="1" applyFill="1" applyBorder="1"/>
    <xf numFmtId="165" fontId="0" fillId="28" borderId="173" xfId="1" applyNumberFormat="1" applyFont="1" applyFill="1" applyBorder="1"/>
    <xf numFmtId="168" fontId="1" fillId="28" borderId="173" xfId="1" applyNumberFormat="1" applyFont="1" applyFill="1" applyBorder="1"/>
    <xf numFmtId="0" fontId="2" fillId="28" borderId="225" xfId="0" applyFont="1" applyFill="1" applyBorder="1" applyAlignment="1">
      <alignment horizontal="center" vertical="center" wrapText="1"/>
    </xf>
    <xf numFmtId="0" fontId="0" fillId="28" borderId="225" xfId="0" applyFont="1" applyFill="1" applyBorder="1" applyAlignment="1">
      <alignment horizontal="center" vertical="center" wrapText="1"/>
    </xf>
    <xf numFmtId="0" fontId="18" fillId="28" borderId="225" xfId="5" applyNumberFormat="1" applyFont="1" applyFill="1" applyBorder="1" applyAlignment="1" applyProtection="1">
      <alignment horizontal="center" vertical="center"/>
      <protection locked="0"/>
    </xf>
    <xf numFmtId="0" fontId="0" fillId="28" borderId="225" xfId="0" applyFill="1" applyBorder="1" applyAlignment="1"/>
    <xf numFmtId="0" fontId="9" fillId="28" borderId="225" xfId="2" applyFont="1" applyFill="1" applyBorder="1"/>
    <xf numFmtId="0" fontId="9" fillId="28" borderId="225" xfId="2" applyFont="1" applyFill="1" applyBorder="1" applyAlignment="1">
      <alignment horizontal="center" vertical="center"/>
    </xf>
    <xf numFmtId="0" fontId="0" fillId="28" borderId="225" xfId="0" applyFill="1" applyBorder="1"/>
    <xf numFmtId="165" fontId="0" fillId="28" borderId="225" xfId="1" applyNumberFormat="1" applyFont="1" applyFill="1" applyBorder="1"/>
    <xf numFmtId="168" fontId="1" fillId="28" borderId="225" xfId="1" applyNumberFormat="1" applyFont="1" applyFill="1" applyBorder="1"/>
    <xf numFmtId="165" fontId="5" fillId="28" borderId="225" xfId="2" applyNumberFormat="1" applyFill="1" applyBorder="1"/>
    <xf numFmtId="0" fontId="2" fillId="28" borderId="174" xfId="0" applyFont="1" applyFill="1" applyBorder="1" applyAlignment="1">
      <alignment horizontal="center" vertical="center" wrapText="1"/>
    </xf>
    <xf numFmtId="0" fontId="0" fillId="28" borderId="174" xfId="0" applyFont="1" applyFill="1" applyBorder="1" applyAlignment="1">
      <alignment horizontal="center" vertical="center" wrapText="1"/>
    </xf>
    <xf numFmtId="0" fontId="18" fillId="28" borderId="174" xfId="5" applyNumberFormat="1" applyFont="1" applyFill="1" applyBorder="1" applyAlignment="1" applyProtection="1">
      <alignment horizontal="center" vertical="center"/>
      <protection locked="0"/>
    </xf>
    <xf numFmtId="0" fontId="0" fillId="28" borderId="174" xfId="0" applyFill="1" applyBorder="1" applyAlignment="1"/>
    <xf numFmtId="0" fontId="9" fillId="28" borderId="174" xfId="2" applyFont="1" applyFill="1" applyBorder="1"/>
    <xf numFmtId="0" fontId="9" fillId="28" borderId="174" xfId="2" applyFont="1" applyFill="1" applyBorder="1" applyAlignment="1">
      <alignment horizontal="center" vertical="center"/>
    </xf>
    <xf numFmtId="0" fontId="0" fillId="28" borderId="174" xfId="0" applyFill="1" applyBorder="1"/>
    <xf numFmtId="165" fontId="0" fillId="28" borderId="174" xfId="1" applyNumberFormat="1" applyFont="1" applyFill="1" applyBorder="1"/>
    <xf numFmtId="165" fontId="5" fillId="28" borderId="174" xfId="2" applyNumberFormat="1" applyFill="1" applyBorder="1"/>
    <xf numFmtId="14" fontId="0" fillId="0" borderId="227" xfId="1" applyNumberFormat="1" applyFont="1" applyFill="1" applyBorder="1"/>
    <xf numFmtId="16" fontId="9" fillId="0" borderId="227" xfId="2" applyNumberFormat="1" applyFont="1" applyFill="1" applyBorder="1" applyAlignment="1">
      <alignment wrapText="1"/>
    </xf>
    <xf numFmtId="0" fontId="2" fillId="28" borderId="175" xfId="0" applyFont="1" applyFill="1" applyBorder="1" applyAlignment="1">
      <alignment horizontal="center" vertical="center" wrapText="1"/>
    </xf>
    <xf numFmtId="0" fontId="0" fillId="28" borderId="175" xfId="0" applyFont="1" applyFill="1" applyBorder="1" applyAlignment="1">
      <alignment horizontal="center" vertical="center" wrapText="1"/>
    </xf>
    <xf numFmtId="0" fontId="18" fillId="28" borderId="175" xfId="5" applyNumberFormat="1" applyFont="1" applyFill="1" applyBorder="1" applyAlignment="1" applyProtection="1">
      <alignment horizontal="center" vertical="center"/>
      <protection locked="0"/>
    </xf>
    <xf numFmtId="0" fontId="0" fillId="28" borderId="175" xfId="0" applyFill="1" applyBorder="1" applyAlignment="1"/>
    <xf numFmtId="0" fontId="9" fillId="28" borderId="175" xfId="2" applyFont="1" applyFill="1" applyBorder="1"/>
    <xf numFmtId="0" fontId="9" fillId="28" borderId="175" xfId="2" applyFont="1" applyFill="1" applyBorder="1" applyAlignment="1">
      <alignment horizontal="center" vertical="center"/>
    </xf>
    <xf numFmtId="0" fontId="0" fillId="28" borderId="175" xfId="0" applyFill="1" applyBorder="1"/>
    <xf numFmtId="165" fontId="0" fillId="28" borderId="175" xfId="1" applyNumberFormat="1" applyFont="1" applyFill="1" applyBorder="1"/>
    <xf numFmtId="168" fontId="1" fillId="28" borderId="175" xfId="1" applyNumberFormat="1" applyFont="1" applyFill="1" applyBorder="1"/>
    <xf numFmtId="165" fontId="5" fillId="28" borderId="175" xfId="2" applyNumberFormat="1" applyFill="1" applyBorder="1"/>
    <xf numFmtId="14" fontId="0" fillId="0" borderId="228" xfId="1" applyNumberFormat="1" applyFont="1" applyFill="1" applyBorder="1"/>
    <xf numFmtId="14" fontId="0" fillId="0" borderId="229" xfId="1" applyNumberFormat="1" applyFont="1" applyFill="1" applyBorder="1"/>
    <xf numFmtId="16" fontId="9" fillId="0" borderId="229" xfId="2" applyNumberFormat="1" applyFont="1" applyFill="1" applyBorder="1" applyAlignment="1">
      <alignment wrapText="1"/>
    </xf>
    <xf numFmtId="0" fontId="2" fillId="25" borderId="155" xfId="0" applyFont="1" applyFill="1" applyBorder="1" applyAlignment="1">
      <alignment horizontal="center" vertical="center" wrapText="1"/>
    </xf>
    <xf numFmtId="0" fontId="0" fillId="25" borderId="155" xfId="0" applyFont="1" applyFill="1" applyBorder="1" applyAlignment="1">
      <alignment horizontal="center" vertical="center" wrapText="1"/>
    </xf>
    <xf numFmtId="0" fontId="18" fillId="25" borderId="155" xfId="5" applyNumberFormat="1" applyFont="1" applyFill="1" applyBorder="1" applyAlignment="1" applyProtection="1">
      <alignment horizontal="center" vertical="center"/>
      <protection locked="0"/>
    </xf>
    <xf numFmtId="0" fontId="0" fillId="25" borderId="155" xfId="0" applyFill="1" applyBorder="1" applyAlignment="1"/>
    <xf numFmtId="0" fontId="9" fillId="25" borderId="155" xfId="2" applyFont="1" applyFill="1" applyBorder="1"/>
    <xf numFmtId="0" fontId="9" fillId="25" borderId="155" xfId="2" applyFont="1" applyFill="1" applyBorder="1" applyAlignment="1">
      <alignment horizontal="center" vertical="center"/>
    </xf>
    <xf numFmtId="0" fontId="0" fillId="25" borderId="155" xfId="0" applyFill="1" applyBorder="1"/>
    <xf numFmtId="165" fontId="0" fillId="25" borderId="155" xfId="1" applyNumberFormat="1" applyFont="1" applyFill="1" applyBorder="1"/>
    <xf numFmtId="168" fontId="1" fillId="25" borderId="155" xfId="1" applyNumberFormat="1" applyFont="1" applyFill="1" applyBorder="1"/>
    <xf numFmtId="165" fontId="5" fillId="25" borderId="155" xfId="2" applyNumberFormat="1" applyFill="1" applyBorder="1"/>
    <xf numFmtId="16" fontId="9" fillId="0" borderId="155" xfId="2" applyNumberFormat="1" applyFont="1" applyFill="1" applyBorder="1" applyAlignment="1">
      <alignment wrapText="1"/>
    </xf>
    <xf numFmtId="165" fontId="0" fillId="20" borderId="189" xfId="1" applyNumberFormat="1" applyFont="1" applyFill="1" applyBorder="1" applyAlignment="1">
      <alignment horizontal="center" vertical="center"/>
    </xf>
    <xf numFmtId="165" fontId="0" fillId="20" borderId="185" xfId="1" applyNumberFormat="1" applyFont="1" applyFill="1" applyBorder="1" applyAlignment="1">
      <alignment horizontal="center" vertical="center"/>
    </xf>
    <xf numFmtId="165" fontId="0" fillId="20" borderId="141" xfId="1" applyNumberFormat="1" applyFont="1" applyFill="1" applyBorder="1" applyAlignment="1">
      <alignment horizontal="center" vertical="center"/>
    </xf>
    <xf numFmtId="165" fontId="0" fillId="20" borderId="188" xfId="1" applyNumberFormat="1" applyFont="1" applyFill="1" applyBorder="1" applyAlignment="1">
      <alignment horizontal="center" vertical="center"/>
    </xf>
    <xf numFmtId="165" fontId="0" fillId="20" borderId="222" xfId="1" applyNumberFormat="1" applyFont="1" applyFill="1" applyBorder="1" applyAlignment="1">
      <alignment horizontal="center" vertical="center"/>
    </xf>
    <xf numFmtId="16" fontId="9" fillId="12" borderId="162" xfId="2" applyNumberFormat="1" applyFont="1" applyFill="1" applyBorder="1" applyAlignment="1">
      <alignment wrapText="1"/>
    </xf>
    <xf numFmtId="16" fontId="9" fillId="12" borderId="158" xfId="2" applyNumberFormat="1" applyFont="1" applyFill="1" applyBorder="1" applyAlignment="1">
      <alignment wrapText="1"/>
    </xf>
    <xf numFmtId="16" fontId="9" fillId="12" borderId="163" xfId="2" applyNumberFormat="1" applyFont="1" applyFill="1" applyBorder="1" applyAlignment="1">
      <alignment wrapText="1"/>
    </xf>
    <xf numFmtId="16" fontId="9" fillId="12" borderId="157" xfId="2" applyNumberFormat="1" applyFont="1" applyFill="1" applyBorder="1" applyAlignment="1">
      <alignment wrapText="1"/>
    </xf>
    <xf numFmtId="14" fontId="0" fillId="12" borderId="167" xfId="1" applyNumberFormat="1" applyFont="1" applyFill="1" applyBorder="1"/>
    <xf numFmtId="14" fontId="0" fillId="29" borderId="171" xfId="1" applyNumberFormat="1" applyFont="1" applyFill="1" applyBorder="1"/>
    <xf numFmtId="165" fontId="0" fillId="20" borderId="186" xfId="1" applyNumberFormat="1" applyFont="1" applyFill="1" applyBorder="1" applyAlignment="1">
      <alignment horizontal="center" vertical="center"/>
    </xf>
    <xf numFmtId="0" fontId="0" fillId="12" borderId="119" xfId="0" applyFill="1" applyBorder="1"/>
    <xf numFmtId="14" fontId="0" fillId="12" borderId="175" xfId="1" applyNumberFormat="1" applyFont="1" applyFill="1" applyBorder="1"/>
    <xf numFmtId="16" fontId="9" fillId="12" borderId="175" xfId="2" applyNumberFormat="1" applyFont="1" applyFill="1" applyBorder="1" applyAlignment="1">
      <alignment wrapText="1"/>
    </xf>
    <xf numFmtId="14" fontId="0" fillId="12" borderId="172" xfId="1" applyNumberFormat="1" applyFont="1" applyFill="1" applyBorder="1"/>
    <xf numFmtId="14" fontId="0" fillId="12" borderId="169" xfId="1" applyNumberFormat="1" applyFont="1" applyFill="1" applyBorder="1"/>
    <xf numFmtId="14" fontId="0" fillId="12" borderId="176" xfId="1" applyNumberFormat="1" applyFont="1" applyFill="1" applyBorder="1"/>
    <xf numFmtId="14" fontId="0" fillId="12" borderId="204" xfId="1" applyNumberFormat="1" applyFont="1" applyFill="1" applyBorder="1"/>
    <xf numFmtId="14" fontId="0" fillId="12" borderId="186" xfId="1" applyNumberFormat="1" applyFont="1" applyFill="1" applyBorder="1"/>
    <xf numFmtId="14" fontId="0" fillId="12" borderId="187" xfId="1" applyNumberFormat="1" applyFont="1" applyFill="1" applyBorder="1"/>
    <xf numFmtId="16" fontId="9" fillId="12" borderId="187" xfId="2" applyNumberFormat="1" applyFont="1" applyFill="1" applyBorder="1" applyAlignment="1">
      <alignment wrapText="1"/>
    </xf>
    <xf numFmtId="14" fontId="0" fillId="12" borderId="189" xfId="1" applyNumberFormat="1" applyFont="1" applyFill="1" applyBorder="1"/>
    <xf numFmtId="14" fontId="0" fillId="12" borderId="188" xfId="1" applyNumberFormat="1" applyFont="1" applyFill="1" applyBorder="1"/>
    <xf numFmtId="14" fontId="0" fillId="12" borderId="185" xfId="1" applyNumberFormat="1" applyFont="1" applyFill="1" applyBorder="1"/>
    <xf numFmtId="14" fontId="0" fillId="12" borderId="179" xfId="1" applyNumberFormat="1" applyFont="1" applyFill="1" applyBorder="1"/>
    <xf numFmtId="16" fontId="9" fillId="12" borderId="179" xfId="2" applyNumberFormat="1" applyFont="1" applyFill="1" applyBorder="1" applyAlignment="1">
      <alignment wrapText="1"/>
    </xf>
    <xf numFmtId="14" fontId="0" fillId="12" borderId="191" xfId="1" applyNumberFormat="1" applyFont="1" applyFill="1" applyBorder="1"/>
    <xf numFmtId="16" fontId="9" fillId="12" borderId="191" xfId="2" applyNumberFormat="1" applyFont="1" applyFill="1" applyBorder="1" applyAlignment="1">
      <alignment wrapText="1"/>
    </xf>
    <xf numFmtId="14" fontId="0" fillId="12" borderId="177" xfId="1" applyNumberFormat="1" applyFont="1" applyFill="1" applyBorder="1"/>
    <xf numFmtId="14" fontId="0" fillId="12" borderId="193" xfId="1" applyNumberFormat="1" applyFont="1" applyFill="1" applyBorder="1"/>
    <xf numFmtId="16" fontId="9" fillId="12" borderId="193" xfId="2" applyNumberFormat="1" applyFont="1" applyFill="1" applyBorder="1" applyAlignment="1">
      <alignment wrapText="1"/>
    </xf>
    <xf numFmtId="16" fontId="9" fillId="12" borderId="177" xfId="2" applyNumberFormat="1" applyFont="1" applyFill="1" applyBorder="1" applyAlignment="1">
      <alignment wrapText="1"/>
    </xf>
    <xf numFmtId="14" fontId="5" fillId="25" borderId="211" xfId="2" applyNumberFormat="1" applyFill="1" applyBorder="1"/>
    <xf numFmtId="14" fontId="2" fillId="13" borderId="233" xfId="0" applyNumberFormat="1" applyFont="1" applyFill="1" applyBorder="1" applyAlignment="1">
      <alignment horizontal="center" vertical="center" wrapText="1"/>
    </xf>
    <xf numFmtId="0" fontId="2" fillId="13" borderId="234" xfId="0" applyFont="1" applyFill="1" applyBorder="1" applyAlignment="1">
      <alignment horizontal="center" vertical="center" wrapText="1"/>
    </xf>
    <xf numFmtId="0" fontId="0" fillId="13" borderId="234" xfId="0" applyFont="1" applyFill="1" applyBorder="1" applyAlignment="1">
      <alignment horizontal="center" vertical="center" wrapText="1"/>
    </xf>
    <xf numFmtId="0" fontId="18" fillId="13" borderId="234" xfId="5" applyNumberFormat="1" applyFont="1" applyFill="1" applyBorder="1" applyAlignment="1" applyProtection="1">
      <alignment horizontal="center" vertical="center"/>
      <protection locked="0"/>
    </xf>
    <xf numFmtId="0" fontId="9" fillId="13" borderId="234" xfId="2" applyFont="1" applyFill="1" applyBorder="1"/>
    <xf numFmtId="0" fontId="9" fillId="13" borderId="235" xfId="2" applyFont="1" applyFill="1" applyBorder="1"/>
    <xf numFmtId="0" fontId="9" fillId="13" borderId="234" xfId="2" applyFont="1" applyFill="1" applyBorder="1" applyAlignment="1">
      <alignment horizontal="center" vertical="center"/>
    </xf>
    <xf numFmtId="0" fontId="0" fillId="13" borderId="234" xfId="0" applyFill="1" applyBorder="1"/>
    <xf numFmtId="165" fontId="0" fillId="13" borderId="234" xfId="1" applyNumberFormat="1" applyFont="1" applyFill="1" applyBorder="1"/>
    <xf numFmtId="165" fontId="0" fillId="13" borderId="235" xfId="1" applyNumberFormat="1" applyFont="1" applyFill="1" applyBorder="1"/>
    <xf numFmtId="168" fontId="1" fillId="13" borderId="235" xfId="1" applyNumberFormat="1" applyFont="1" applyFill="1" applyBorder="1"/>
    <xf numFmtId="165" fontId="5" fillId="13" borderId="234" xfId="2" applyNumberFormat="1" applyFill="1" applyBorder="1"/>
    <xf numFmtId="14" fontId="0" fillId="0" borderId="234" xfId="1" applyNumberFormat="1" applyFont="1" applyFill="1" applyBorder="1"/>
    <xf numFmtId="16" fontId="9" fillId="0" borderId="234" xfId="2" applyNumberFormat="1" applyFont="1" applyFill="1" applyBorder="1" applyAlignment="1">
      <alignment wrapText="1"/>
    </xf>
    <xf numFmtId="16" fontId="9" fillId="0" borderId="236" xfId="2" applyNumberFormat="1" applyFont="1" applyFill="1" applyBorder="1" applyAlignment="1">
      <alignment wrapText="1"/>
    </xf>
    <xf numFmtId="14" fontId="0" fillId="12" borderId="141" xfId="1" applyNumberFormat="1" applyFont="1" applyFill="1" applyBorder="1"/>
    <xf numFmtId="14" fontId="2" fillId="13" borderId="224" xfId="0" applyNumberFormat="1" applyFont="1" applyFill="1" applyBorder="1" applyAlignment="1">
      <alignment horizontal="center" vertical="center" wrapText="1"/>
    </xf>
    <xf numFmtId="0" fontId="2" fillId="22" borderId="169" xfId="0" applyFont="1" applyFill="1" applyBorder="1" applyAlignment="1">
      <alignment horizontal="center" vertical="center" wrapText="1"/>
    </xf>
    <xf numFmtId="0" fontId="2" fillId="13" borderId="239" xfId="0" applyFont="1" applyFill="1" applyBorder="1" applyAlignment="1">
      <alignment horizontal="center" vertical="center" wrapText="1"/>
    </xf>
    <xf numFmtId="0" fontId="2" fillId="13" borderId="236" xfId="0" applyFont="1" applyFill="1" applyBorder="1" applyAlignment="1">
      <alignment horizontal="center" vertical="center" wrapText="1"/>
    </xf>
    <xf numFmtId="0" fontId="0" fillId="13" borderId="236" xfId="0" applyFont="1" applyFill="1" applyBorder="1" applyAlignment="1">
      <alignment horizontal="center" vertical="center" wrapText="1"/>
    </xf>
    <xf numFmtId="0" fontId="18" fillId="13" borderId="236" xfId="5" applyNumberFormat="1" applyFont="1" applyFill="1" applyBorder="1" applyAlignment="1" applyProtection="1">
      <alignment horizontal="center" vertical="center"/>
      <protection locked="0"/>
    </xf>
    <xf numFmtId="0" fontId="0" fillId="13" borderId="236" xfId="0" applyFill="1" applyBorder="1" applyAlignment="1"/>
    <xf numFmtId="0" fontId="9" fillId="13" borderId="236" xfId="2" applyFont="1" applyFill="1" applyBorder="1"/>
    <xf numFmtId="0" fontId="9" fillId="13" borderId="236" xfId="2" applyFont="1" applyFill="1" applyBorder="1" applyAlignment="1">
      <alignment horizontal="center" vertical="center"/>
    </xf>
    <xf numFmtId="0" fontId="0" fillId="13" borderId="236" xfId="0" applyFill="1" applyBorder="1"/>
    <xf numFmtId="165" fontId="0" fillId="13" borderId="236" xfId="1" applyNumberFormat="1" applyFont="1" applyFill="1" applyBorder="1"/>
    <xf numFmtId="168" fontId="1" fillId="13" borderId="236" xfId="1" applyNumberFormat="1" applyFont="1" applyFill="1" applyBorder="1"/>
    <xf numFmtId="165" fontId="0" fillId="20" borderId="236" xfId="1" applyNumberFormat="1" applyFont="1" applyFill="1" applyBorder="1" applyAlignment="1">
      <alignment horizontal="center" vertical="center"/>
    </xf>
    <xf numFmtId="165" fontId="5" fillId="13" borderId="236" xfId="2" applyNumberFormat="1" applyFill="1" applyBorder="1"/>
    <xf numFmtId="14" fontId="0" fillId="29" borderId="236" xfId="1" applyNumberFormat="1" applyFont="1" applyFill="1" applyBorder="1"/>
    <xf numFmtId="14" fontId="2" fillId="22" borderId="238" xfId="0" applyNumberFormat="1" applyFont="1" applyFill="1" applyBorder="1" applyAlignment="1">
      <alignment horizontal="center" vertical="center" wrapText="1"/>
    </xf>
    <xf numFmtId="0" fontId="2" fillId="22" borderId="241" xfId="0" applyFont="1" applyFill="1" applyBorder="1" applyAlignment="1">
      <alignment horizontal="center" vertical="center" wrapText="1"/>
    </xf>
    <xf numFmtId="14" fontId="2" fillId="22" borderId="242" xfId="0" applyNumberFormat="1" applyFont="1" applyFill="1" applyBorder="1" applyAlignment="1">
      <alignment horizontal="center" vertical="center" wrapText="1"/>
    </xf>
    <xf numFmtId="14" fontId="2" fillId="22" borderId="167" xfId="0" applyNumberFormat="1" applyFont="1" applyFill="1" applyBorder="1" applyAlignment="1">
      <alignment horizontal="center" vertical="center" wrapText="1"/>
    </xf>
    <xf numFmtId="14" fontId="0" fillId="23" borderId="179" xfId="1" applyNumberFormat="1" applyFont="1" applyFill="1" applyBorder="1"/>
    <xf numFmtId="16" fontId="9" fillId="23" borderId="179" xfId="2" applyNumberFormat="1" applyFont="1" applyFill="1" applyBorder="1" applyAlignment="1">
      <alignment wrapText="1"/>
    </xf>
    <xf numFmtId="0" fontId="0" fillId="24" borderId="2" xfId="0" applyFont="1" applyFill="1" applyBorder="1" applyAlignment="1">
      <alignment horizontal="center" vertical="center" wrapText="1"/>
    </xf>
    <xf numFmtId="0" fontId="18" fillId="24" borderId="2" xfId="5" applyNumberFormat="1" applyFont="1" applyFill="1" applyBorder="1" applyAlignment="1" applyProtection="1">
      <alignment horizontal="center" vertical="center"/>
      <protection locked="0"/>
    </xf>
    <xf numFmtId="0" fontId="0" fillId="24" borderId="2" xfId="0" applyFill="1" applyBorder="1" applyAlignment="1"/>
    <xf numFmtId="0" fontId="9" fillId="24" borderId="2" xfId="2" applyFont="1" applyFill="1" applyBorder="1"/>
    <xf numFmtId="0" fontId="9" fillId="24" borderId="2" xfId="2" applyFont="1" applyFill="1" applyBorder="1" applyAlignment="1">
      <alignment horizontal="center" vertical="center"/>
    </xf>
    <xf numFmtId="0" fontId="0" fillId="24" borderId="2" xfId="0" applyFill="1" applyBorder="1"/>
    <xf numFmtId="165" fontId="0" fillId="24" borderId="2" xfId="1" applyNumberFormat="1" applyFont="1" applyFill="1" applyBorder="1"/>
    <xf numFmtId="168" fontId="1" fillId="24" borderId="2" xfId="1" applyNumberFormat="1" applyFont="1" applyFill="1" applyBorder="1"/>
    <xf numFmtId="165" fontId="5" fillId="24" borderId="2" xfId="2" applyNumberFormat="1" applyFill="1" applyBorder="1"/>
    <xf numFmtId="16" fontId="9" fillId="0" borderId="2" xfId="2" applyNumberFormat="1" applyFont="1" applyFill="1" applyBorder="1" applyAlignment="1">
      <alignment wrapText="1"/>
    </xf>
    <xf numFmtId="14" fontId="2" fillId="23" borderId="177" xfId="0" applyNumberFormat="1" applyFont="1" applyFill="1" applyBorder="1" applyAlignment="1">
      <alignment horizontal="center" vertical="center" wrapText="1"/>
    </xf>
    <xf numFmtId="0" fontId="0" fillId="0" borderId="247" xfId="0" applyBorder="1"/>
    <xf numFmtId="14" fontId="0" fillId="12" borderId="222" xfId="1" applyNumberFormat="1" applyFont="1" applyFill="1" applyBorder="1"/>
    <xf numFmtId="0" fontId="2" fillId="21" borderId="162" xfId="0" applyFont="1" applyFill="1" applyBorder="1" applyAlignment="1">
      <alignment horizontal="center" vertical="center" wrapText="1"/>
    </xf>
    <xf numFmtId="0" fontId="2" fillId="21" borderId="158" xfId="0" applyFont="1" applyFill="1" applyBorder="1" applyAlignment="1">
      <alignment horizontal="center" vertical="center" wrapText="1"/>
    </xf>
    <xf numFmtId="0" fontId="2" fillId="21" borderId="163" xfId="0" applyFont="1" applyFill="1" applyBorder="1" applyAlignment="1">
      <alignment horizontal="center" vertical="center" wrapText="1"/>
    </xf>
    <xf numFmtId="0" fontId="2" fillId="21" borderId="157" xfId="0" applyFont="1" applyFill="1" applyBorder="1" applyAlignment="1">
      <alignment horizontal="center" vertical="center" wrapText="1"/>
    </xf>
    <xf numFmtId="165" fontId="0" fillId="20" borderId="2" xfId="1" applyNumberFormat="1" applyFont="1" applyFill="1" applyBorder="1" applyAlignment="1">
      <alignment horizontal="center" vertical="center"/>
    </xf>
    <xf numFmtId="165" fontId="0" fillId="20" borderId="201" xfId="1" applyNumberFormat="1" applyFont="1" applyFill="1" applyBorder="1" applyAlignment="1">
      <alignment horizontal="center" vertical="center"/>
    </xf>
    <xf numFmtId="165" fontId="24" fillId="20" borderId="234" xfId="1" applyNumberFormat="1" applyFont="1" applyFill="1" applyBorder="1" applyAlignment="1">
      <alignment horizontal="center" vertical="center"/>
    </xf>
    <xf numFmtId="16" fontId="0" fillId="28" borderId="175" xfId="0" applyNumberFormat="1" applyFont="1" applyFill="1" applyBorder="1" applyAlignment="1">
      <alignment horizontal="center" vertical="center" wrapText="1"/>
    </xf>
    <xf numFmtId="0" fontId="2" fillId="22" borderId="249" xfId="0" applyFont="1" applyFill="1" applyBorder="1" applyAlignment="1">
      <alignment horizontal="center" vertical="center" wrapText="1"/>
    </xf>
    <xf numFmtId="16" fontId="0" fillId="22" borderId="249" xfId="0" applyNumberFormat="1" applyFont="1" applyFill="1" applyBorder="1" applyAlignment="1">
      <alignment horizontal="center" vertical="center" wrapText="1"/>
    </xf>
    <xf numFmtId="0" fontId="18" fillId="22" borderId="249" xfId="5" applyNumberFormat="1" applyFont="1" applyFill="1" applyBorder="1" applyAlignment="1" applyProtection="1">
      <alignment horizontal="center" vertical="center"/>
      <protection locked="0"/>
    </xf>
    <xf numFmtId="0" fontId="0" fillId="22" borderId="249" xfId="0" applyFill="1" applyBorder="1" applyAlignment="1"/>
    <xf numFmtId="0" fontId="9" fillId="22" borderId="249" xfId="2" applyFont="1" applyFill="1" applyBorder="1"/>
    <xf numFmtId="0" fontId="9" fillId="22" borderId="249" xfId="2" applyFont="1" applyFill="1" applyBorder="1" applyAlignment="1">
      <alignment horizontal="center" vertical="center"/>
    </xf>
    <xf numFmtId="0" fontId="0" fillId="22" borderId="249" xfId="0" applyFill="1" applyBorder="1"/>
    <xf numFmtId="165" fontId="0" fillId="22" borderId="249" xfId="1" applyNumberFormat="1" applyFont="1" applyFill="1" applyBorder="1"/>
    <xf numFmtId="168" fontId="1" fillId="22" borderId="249" xfId="1" applyNumberFormat="1" applyFont="1" applyFill="1" applyBorder="1"/>
    <xf numFmtId="165" fontId="0" fillId="20" borderId="249" xfId="1" applyNumberFormat="1" applyFont="1" applyFill="1" applyBorder="1" applyAlignment="1">
      <alignment horizontal="center" vertical="center"/>
    </xf>
    <xf numFmtId="165" fontId="5" fillId="22" borderId="249" xfId="2" applyNumberFormat="1" applyFill="1" applyBorder="1"/>
    <xf numFmtId="14" fontId="0" fillId="12" borderId="249" xfId="1" applyNumberFormat="1" applyFont="1" applyFill="1" applyBorder="1"/>
    <xf numFmtId="14" fontId="0" fillId="0" borderId="249" xfId="1" applyNumberFormat="1" applyFont="1" applyFill="1" applyBorder="1"/>
    <xf numFmtId="16" fontId="9" fillId="0" borderId="249" xfId="2" applyNumberFormat="1" applyFont="1" applyFill="1" applyBorder="1" applyAlignment="1">
      <alignment wrapText="1"/>
    </xf>
    <xf numFmtId="16" fontId="0" fillId="21" borderId="157" xfId="0" applyNumberFormat="1" applyFont="1" applyFill="1" applyBorder="1" applyAlignment="1">
      <alignment horizontal="center" vertical="center" wrapText="1"/>
    </xf>
    <xf numFmtId="16" fontId="0" fillId="21" borderId="162" xfId="0" applyNumberFormat="1" applyFont="1" applyFill="1" applyBorder="1" applyAlignment="1">
      <alignment horizontal="center" vertical="center" wrapText="1"/>
    </xf>
    <xf numFmtId="0" fontId="0" fillId="21" borderId="162" xfId="0" applyFill="1" applyBorder="1" applyAlignment="1"/>
    <xf numFmtId="14" fontId="2" fillId="21" borderId="250" xfId="0" applyNumberFormat="1" applyFont="1" applyFill="1" applyBorder="1" applyAlignment="1">
      <alignment horizontal="center" vertical="center" wrapText="1"/>
    </xf>
    <xf numFmtId="14" fontId="2" fillId="21" borderId="251" xfId="0" applyNumberFormat="1" applyFont="1" applyFill="1" applyBorder="1" applyAlignment="1">
      <alignment horizontal="center" vertical="center" wrapText="1"/>
    </xf>
    <xf numFmtId="14" fontId="9" fillId="0" borderId="162" xfId="1" applyNumberFormat="1" applyFont="1" applyFill="1" applyBorder="1"/>
    <xf numFmtId="14" fontId="9" fillId="0" borderId="157" xfId="1" applyNumberFormat="1" applyFont="1" applyFill="1" applyBorder="1"/>
    <xf numFmtId="165" fontId="5" fillId="22" borderId="171" xfId="2" applyNumberFormat="1" applyFill="1" applyBorder="1" applyAlignment="1">
      <alignment wrapText="1"/>
    </xf>
    <xf numFmtId="14" fontId="0" fillId="12" borderId="171" xfId="1" applyNumberFormat="1" applyFont="1" applyFill="1" applyBorder="1"/>
    <xf numFmtId="16" fontId="0" fillId="27" borderId="157" xfId="0" applyNumberFormat="1" applyFont="1" applyFill="1" applyBorder="1" applyAlignment="1">
      <alignment horizontal="center" vertical="center" wrapText="1"/>
    </xf>
    <xf numFmtId="0" fontId="18" fillId="27" borderId="157" xfId="5" applyNumberFormat="1" applyFont="1" applyFill="1" applyBorder="1" applyAlignment="1" applyProtection="1">
      <alignment horizontal="center" vertical="center"/>
      <protection locked="0"/>
    </xf>
    <xf numFmtId="0" fontId="0" fillId="27" borderId="157" xfId="0" applyFill="1" applyBorder="1" applyAlignment="1"/>
    <xf numFmtId="0" fontId="9" fillId="27" borderId="157" xfId="2" applyFont="1" applyFill="1" applyBorder="1"/>
    <xf numFmtId="0" fontId="9" fillId="27" borderId="157" xfId="2" applyFont="1" applyFill="1" applyBorder="1" applyAlignment="1">
      <alignment horizontal="center" vertical="center"/>
    </xf>
    <xf numFmtId="0" fontId="0" fillId="27" borderId="157" xfId="0" applyFill="1" applyBorder="1"/>
    <xf numFmtId="165" fontId="0" fillId="27" borderId="157" xfId="1" applyNumberFormat="1" applyFont="1" applyFill="1" applyBorder="1"/>
    <xf numFmtId="168" fontId="1" fillId="27" borderId="157" xfId="1" applyNumberFormat="1" applyFont="1" applyFill="1" applyBorder="1"/>
    <xf numFmtId="165" fontId="0" fillId="17" borderId="157" xfId="1" applyNumberFormat="1" applyFont="1" applyFill="1" applyBorder="1" applyAlignment="1">
      <alignment horizontal="center" vertical="center"/>
    </xf>
    <xf numFmtId="165" fontId="5" fillId="27" borderId="157" xfId="2" applyNumberFormat="1" applyFill="1" applyBorder="1"/>
    <xf numFmtId="0" fontId="0" fillId="27" borderId="157" xfId="0" applyFont="1" applyFill="1" applyBorder="1" applyAlignment="1">
      <alignment horizontal="center" vertical="center" wrapText="1"/>
    </xf>
    <xf numFmtId="14" fontId="2" fillId="22" borderId="249" xfId="0" applyNumberFormat="1" applyFont="1" applyFill="1" applyBorder="1" applyAlignment="1">
      <alignment horizontal="center" vertical="center" wrapText="1"/>
    </xf>
    <xf numFmtId="0" fontId="5" fillId="22" borderId="249" xfId="2" applyFill="1" applyBorder="1"/>
    <xf numFmtId="14" fontId="2" fillId="22" borderId="252" xfId="0" applyNumberFormat="1" applyFont="1" applyFill="1" applyBorder="1" applyAlignment="1">
      <alignment horizontal="center" vertical="center" wrapText="1"/>
    </xf>
    <xf numFmtId="14" fontId="0" fillId="12" borderId="174" xfId="1" applyNumberFormat="1" applyFont="1" applyFill="1" applyBorder="1"/>
    <xf numFmtId="14" fontId="0" fillId="12" borderId="228" xfId="1" applyNumberFormat="1" applyFont="1" applyFill="1" applyBorder="1"/>
    <xf numFmtId="0" fontId="2" fillId="28" borderId="253" xfId="0" applyFont="1" applyFill="1" applyBorder="1" applyAlignment="1">
      <alignment horizontal="center" vertical="center" wrapText="1"/>
    </xf>
    <xf numFmtId="0" fontId="0" fillId="28" borderId="253" xfId="0" applyFill="1" applyBorder="1" applyAlignment="1">
      <alignment horizontal="center" vertical="center"/>
    </xf>
    <xf numFmtId="0" fontId="0" fillId="28" borderId="253" xfId="0" applyFill="1" applyBorder="1" applyAlignment="1">
      <alignment wrapText="1"/>
    </xf>
    <xf numFmtId="0" fontId="9" fillId="28" borderId="253" xfId="2" applyFont="1" applyFill="1" applyBorder="1"/>
    <xf numFmtId="0" fontId="9" fillId="28" borderId="253" xfId="2" applyFont="1" applyFill="1" applyBorder="1" applyAlignment="1">
      <alignment horizontal="center" vertical="center"/>
    </xf>
    <xf numFmtId="0" fontId="0" fillId="28" borderId="253" xfId="0" applyFill="1" applyBorder="1"/>
    <xf numFmtId="165" fontId="0" fillId="28" borderId="253" xfId="1" applyNumberFormat="1" applyFont="1" applyFill="1" applyBorder="1"/>
    <xf numFmtId="168" fontId="1" fillId="28" borderId="253" xfId="1" applyNumberFormat="1" applyFont="1" applyFill="1" applyBorder="1"/>
    <xf numFmtId="165" fontId="0" fillId="20" borderId="253" xfId="1" applyNumberFormat="1" applyFont="1" applyFill="1" applyBorder="1" applyAlignment="1">
      <alignment horizontal="center" vertical="center"/>
    </xf>
    <xf numFmtId="14" fontId="0" fillId="0" borderId="253" xfId="1" applyNumberFormat="1" applyFont="1" applyFill="1" applyBorder="1"/>
    <xf numFmtId="0" fontId="0" fillId="0" borderId="253" xfId="0" applyFill="1" applyBorder="1"/>
    <xf numFmtId="0" fontId="2" fillId="28" borderId="254" xfId="0" applyFont="1" applyFill="1" applyBorder="1" applyAlignment="1">
      <alignment horizontal="center" vertical="center" wrapText="1"/>
    </xf>
    <xf numFmtId="0" fontId="0" fillId="28" borderId="254" xfId="0" applyFill="1" applyBorder="1" applyAlignment="1">
      <alignment horizontal="center" vertical="center"/>
    </xf>
    <xf numFmtId="0" fontId="0" fillId="28" borderId="254" xfId="0" applyFill="1" applyBorder="1" applyAlignment="1">
      <alignment wrapText="1"/>
    </xf>
    <xf numFmtId="0" fontId="9" fillId="28" borderId="254" xfId="2" applyFont="1" applyFill="1" applyBorder="1"/>
    <xf numFmtId="0" fontId="9" fillId="28" borderId="254" xfId="2" applyFont="1" applyFill="1" applyBorder="1" applyAlignment="1">
      <alignment horizontal="center" vertical="center"/>
    </xf>
    <xf numFmtId="0" fontId="0" fillId="28" borderId="254" xfId="0" applyFill="1" applyBorder="1"/>
    <xf numFmtId="165" fontId="0" fillId="28" borderId="254" xfId="1" applyNumberFormat="1" applyFont="1" applyFill="1" applyBorder="1"/>
    <xf numFmtId="168" fontId="1" fillId="28" borderId="254" xfId="1" applyNumberFormat="1" applyFont="1" applyFill="1" applyBorder="1"/>
    <xf numFmtId="165" fontId="0" fillId="20" borderId="254" xfId="1" applyNumberFormat="1" applyFont="1" applyFill="1" applyBorder="1" applyAlignment="1">
      <alignment horizontal="center" vertical="center"/>
    </xf>
    <xf numFmtId="14" fontId="0" fillId="0" borderId="254" xfId="1" applyNumberFormat="1" applyFont="1" applyFill="1" applyBorder="1"/>
    <xf numFmtId="0" fontId="0" fillId="0" borderId="254" xfId="0" applyFill="1" applyBorder="1"/>
    <xf numFmtId="0" fontId="2" fillId="28" borderId="176" xfId="0" applyFont="1" applyFill="1" applyBorder="1" applyAlignment="1">
      <alignment horizontal="center" vertical="center" wrapText="1"/>
    </xf>
    <xf numFmtId="0" fontId="0" fillId="28" borderId="176" xfId="0" applyFont="1" applyFill="1" applyBorder="1" applyAlignment="1">
      <alignment horizontal="center" vertical="center" wrapText="1"/>
    </xf>
    <xf numFmtId="0" fontId="18" fillId="28" borderId="176" xfId="5" applyNumberFormat="1" applyFont="1" applyFill="1" applyBorder="1" applyAlignment="1" applyProtection="1">
      <alignment horizontal="center" vertical="center"/>
      <protection locked="0"/>
    </xf>
    <xf numFmtId="0" fontId="0" fillId="28" borderId="176" xfId="0" applyFill="1" applyBorder="1" applyAlignment="1"/>
    <xf numFmtId="0" fontId="9" fillId="28" borderId="176" xfId="2" applyFont="1" applyFill="1" applyBorder="1"/>
    <xf numFmtId="0" fontId="9" fillId="28" borderId="176" xfId="2" applyFont="1" applyFill="1" applyBorder="1" applyAlignment="1">
      <alignment horizontal="center" vertical="center"/>
    </xf>
    <xf numFmtId="0" fontId="0" fillId="28" borderId="176" xfId="0" applyFill="1" applyBorder="1"/>
    <xf numFmtId="165" fontId="0" fillId="28" borderId="176" xfId="1" applyNumberFormat="1" applyFont="1" applyFill="1" applyBorder="1"/>
    <xf numFmtId="168" fontId="1" fillId="28" borderId="176" xfId="1" applyNumberFormat="1" applyFont="1" applyFill="1" applyBorder="1"/>
    <xf numFmtId="165" fontId="5" fillId="28" borderId="176" xfId="2" applyNumberFormat="1" applyFill="1" applyBorder="1"/>
    <xf numFmtId="0" fontId="2" fillId="28" borderId="255" xfId="0" applyFont="1" applyFill="1" applyBorder="1" applyAlignment="1">
      <alignment horizontal="center" vertical="center" wrapText="1"/>
    </xf>
    <xf numFmtId="0" fontId="0" fillId="28" borderId="255" xfId="0" applyFill="1" applyBorder="1" applyAlignment="1">
      <alignment horizontal="left"/>
    </xf>
    <xf numFmtId="0" fontId="0" fillId="28" borderId="255" xfId="0" applyFill="1" applyBorder="1" applyAlignment="1">
      <alignment wrapText="1"/>
    </xf>
    <xf numFmtId="0" fontId="9" fillId="28" borderId="255" xfId="2" applyFont="1" applyFill="1" applyBorder="1"/>
    <xf numFmtId="0" fontId="9" fillId="28" borderId="255" xfId="2" applyFont="1" applyFill="1" applyBorder="1" applyAlignment="1">
      <alignment horizontal="center" vertical="center"/>
    </xf>
    <xf numFmtId="0" fontId="0" fillId="28" borderId="255" xfId="0" applyFill="1" applyBorder="1"/>
    <xf numFmtId="165" fontId="0" fillId="28" borderId="255" xfId="1" applyNumberFormat="1" applyFont="1" applyFill="1" applyBorder="1"/>
    <xf numFmtId="168" fontId="1" fillId="28" borderId="255" xfId="1" applyNumberFormat="1" applyFont="1" applyFill="1" applyBorder="1"/>
    <xf numFmtId="14" fontId="0" fillId="0" borderId="255" xfId="1" applyNumberFormat="1" applyFont="1" applyFill="1" applyBorder="1"/>
    <xf numFmtId="0" fontId="0" fillId="0" borderId="255" xfId="0" applyFill="1" applyBorder="1"/>
    <xf numFmtId="0" fontId="2" fillId="28" borderId="183" xfId="0" applyFont="1" applyFill="1" applyBorder="1" applyAlignment="1">
      <alignment horizontal="center" vertical="center" wrapText="1"/>
    </xf>
    <xf numFmtId="14" fontId="2" fillId="28" borderId="236" xfId="0" applyNumberFormat="1" applyFont="1" applyFill="1" applyBorder="1" applyAlignment="1">
      <alignment horizontal="center" vertical="center" wrapText="1"/>
    </xf>
    <xf numFmtId="14" fontId="2" fillId="28" borderId="258" xfId="0" applyNumberFormat="1" applyFont="1" applyFill="1" applyBorder="1" applyAlignment="1">
      <alignment horizontal="center" vertical="center" wrapText="1"/>
    </xf>
    <xf numFmtId="0" fontId="0" fillId="30" borderId="0" xfId="0" applyFill="1" applyBorder="1" applyAlignment="1">
      <alignment horizontal="left"/>
    </xf>
    <xf numFmtId="165" fontId="0" fillId="30" borderId="0" xfId="1" applyNumberFormat="1" applyFont="1" applyFill="1" applyBorder="1"/>
    <xf numFmtId="168" fontId="1" fillId="30" borderId="0" xfId="1" applyNumberFormat="1" applyFont="1" applyFill="1" applyBorder="1"/>
    <xf numFmtId="0" fontId="2" fillId="28" borderId="262" xfId="0" applyFont="1" applyFill="1" applyBorder="1" applyAlignment="1">
      <alignment horizontal="center" vertical="center" wrapText="1"/>
    </xf>
    <xf numFmtId="0" fontId="0" fillId="28" borderId="262" xfId="0" applyFill="1" applyBorder="1" applyAlignment="1">
      <alignment horizontal="center" vertical="center"/>
    </xf>
    <xf numFmtId="0" fontId="0" fillId="28" borderId="262" xfId="0" applyFill="1" applyBorder="1" applyAlignment="1">
      <alignment wrapText="1"/>
    </xf>
    <xf numFmtId="0" fontId="9" fillId="28" borderId="262" xfId="2" applyFont="1" applyFill="1" applyBorder="1"/>
    <xf numFmtId="0" fontId="9" fillId="28" borderId="262" xfId="2" applyFont="1" applyFill="1" applyBorder="1" applyAlignment="1">
      <alignment horizontal="center" vertical="center"/>
    </xf>
    <xf numFmtId="0" fontId="0" fillId="28" borderId="262" xfId="0" applyFill="1" applyBorder="1"/>
    <xf numFmtId="165" fontId="0" fillId="28" borderId="262" xfId="1" applyNumberFormat="1" applyFont="1" applyFill="1" applyBorder="1"/>
    <xf numFmtId="168" fontId="1" fillId="28" borderId="262" xfId="1" applyNumberFormat="1" applyFont="1" applyFill="1" applyBorder="1"/>
    <xf numFmtId="165" fontId="0" fillId="20" borderId="262" xfId="1" applyNumberFormat="1" applyFont="1" applyFill="1" applyBorder="1" applyAlignment="1">
      <alignment horizontal="center" vertical="center"/>
    </xf>
    <xf numFmtId="14" fontId="0" fillId="0" borderId="262" xfId="1" applyNumberFormat="1" applyFont="1" applyFill="1" applyBorder="1"/>
    <xf numFmtId="0" fontId="0" fillId="0" borderId="262" xfId="0" applyFill="1" applyBorder="1"/>
    <xf numFmtId="0" fontId="2" fillId="30" borderId="261" xfId="0" applyFont="1" applyFill="1" applyBorder="1" applyAlignment="1">
      <alignment horizontal="center" vertical="center" wrapText="1"/>
    </xf>
    <xf numFmtId="0" fontId="0" fillId="30" borderId="261" xfId="0" applyFill="1" applyBorder="1" applyAlignment="1">
      <alignment horizontal="left"/>
    </xf>
    <xf numFmtId="0" fontId="0" fillId="30" borderId="261" xfId="0" applyFill="1" applyBorder="1" applyAlignment="1">
      <alignment wrapText="1"/>
    </xf>
    <xf numFmtId="0" fontId="9" fillId="30" borderId="261" xfId="2" applyFont="1" applyFill="1" applyBorder="1"/>
    <xf numFmtId="0" fontId="9" fillId="30" borderId="261" xfId="2" applyFont="1" applyFill="1" applyBorder="1" applyAlignment="1">
      <alignment horizontal="center" vertical="center"/>
    </xf>
    <xf numFmtId="0" fontId="0" fillId="30" borderId="261" xfId="0" applyFill="1" applyBorder="1"/>
    <xf numFmtId="165" fontId="0" fillId="30" borderId="261" xfId="1" applyNumberFormat="1" applyFont="1" applyFill="1" applyBorder="1"/>
    <xf numFmtId="168" fontId="1" fillId="30" borderId="261" xfId="1" applyNumberFormat="1" applyFont="1" applyFill="1" applyBorder="1"/>
    <xf numFmtId="14" fontId="0" fillId="0" borderId="261" xfId="1" applyNumberFormat="1" applyFont="1" applyFill="1" applyBorder="1"/>
    <xf numFmtId="0" fontId="0" fillId="0" borderId="261" xfId="0" applyFill="1" applyBorder="1"/>
    <xf numFmtId="0" fontId="2" fillId="30" borderId="263" xfId="0" applyFont="1" applyFill="1" applyBorder="1" applyAlignment="1">
      <alignment horizontal="center" vertical="center" wrapText="1"/>
    </xf>
    <xf numFmtId="0" fontId="0" fillId="30" borderId="263" xfId="0" applyFill="1" applyBorder="1" applyAlignment="1">
      <alignment horizontal="left"/>
    </xf>
    <xf numFmtId="0" fontId="0" fillId="30" borderId="263" xfId="0" applyFill="1" applyBorder="1" applyAlignment="1">
      <alignment wrapText="1"/>
    </xf>
    <xf numFmtId="0" fontId="9" fillId="30" borderId="263" xfId="2" applyFont="1" applyFill="1" applyBorder="1"/>
    <xf numFmtId="0" fontId="9" fillId="30" borderId="263" xfId="2" applyFont="1" applyFill="1" applyBorder="1" applyAlignment="1">
      <alignment horizontal="center" vertical="center"/>
    </xf>
    <xf numFmtId="0" fontId="0" fillId="30" borderId="263" xfId="0" applyFill="1" applyBorder="1"/>
    <xf numFmtId="165" fontId="0" fillId="30" borderId="263" xfId="1" applyNumberFormat="1" applyFont="1" applyFill="1" applyBorder="1"/>
    <xf numFmtId="168" fontId="1" fillId="30" borderId="263" xfId="1" applyNumberFormat="1" applyFont="1" applyFill="1" applyBorder="1"/>
    <xf numFmtId="14" fontId="0" fillId="0" borderId="263" xfId="1" applyNumberFormat="1" applyFont="1" applyFill="1" applyBorder="1"/>
    <xf numFmtId="0" fontId="0" fillId="0" borderId="263" xfId="0" applyFill="1" applyBorder="1"/>
    <xf numFmtId="14" fontId="2" fillId="30" borderId="264" xfId="0" applyNumberFormat="1" applyFont="1" applyFill="1" applyBorder="1" applyAlignment="1">
      <alignment horizontal="center" vertical="center" wrapText="1"/>
    </xf>
    <xf numFmtId="0" fontId="2" fillId="30" borderId="264" xfId="0" applyFont="1" applyFill="1" applyBorder="1" applyAlignment="1">
      <alignment horizontal="center" vertical="center" wrapText="1"/>
    </xf>
    <xf numFmtId="0" fontId="0" fillId="30" borderId="264" xfId="0" applyFill="1" applyBorder="1" applyAlignment="1">
      <alignment horizontal="left"/>
    </xf>
    <xf numFmtId="0" fontId="9" fillId="30" borderId="264" xfId="2" applyFont="1" applyFill="1" applyBorder="1"/>
    <xf numFmtId="0" fontId="9" fillId="30" borderId="264" xfId="2" applyFont="1" applyFill="1" applyBorder="1" applyAlignment="1">
      <alignment horizontal="center" vertical="center"/>
    </xf>
    <xf numFmtId="0" fontId="0" fillId="30" borderId="264" xfId="0" applyFill="1" applyBorder="1"/>
    <xf numFmtId="165" fontId="0" fillId="30" borderId="264" xfId="1" applyNumberFormat="1" applyFont="1" applyFill="1" applyBorder="1"/>
    <xf numFmtId="168" fontId="1" fillId="30" borderId="264" xfId="1" applyNumberFormat="1" applyFont="1" applyFill="1" applyBorder="1"/>
    <xf numFmtId="14" fontId="0" fillId="0" borderId="264" xfId="1" applyNumberFormat="1" applyFont="1" applyFill="1" applyBorder="1"/>
    <xf numFmtId="0" fontId="0" fillId="0" borderId="264" xfId="0" applyFill="1" applyBorder="1"/>
    <xf numFmtId="165" fontId="0" fillId="20" borderId="155" xfId="1" applyNumberFormat="1" applyFont="1" applyFill="1" applyBorder="1" applyAlignment="1">
      <alignment horizontal="center" vertical="center"/>
    </xf>
    <xf numFmtId="0" fontId="2" fillId="27" borderId="157" xfId="0" applyFont="1" applyFill="1" applyBorder="1" applyAlignment="1">
      <alignment horizontal="center" vertical="center" wrapText="1"/>
    </xf>
    <xf numFmtId="165" fontId="0" fillId="20" borderId="237" xfId="1" applyNumberFormat="1" applyFont="1" applyFill="1" applyBorder="1" applyAlignment="1">
      <alignment horizontal="center" vertical="center"/>
    </xf>
    <xf numFmtId="0" fontId="2" fillId="26" borderId="266" xfId="0" applyFont="1" applyFill="1" applyBorder="1" applyAlignment="1">
      <alignment horizontal="center" vertical="center" wrapText="1"/>
    </xf>
    <xf numFmtId="0" fontId="0" fillId="26" borderId="266" xfId="0" applyFont="1" applyFill="1" applyBorder="1" applyAlignment="1">
      <alignment horizontal="center" vertical="center" wrapText="1"/>
    </xf>
    <xf numFmtId="0" fontId="18" fillId="26" borderId="266" xfId="5" applyNumberFormat="1" applyFont="1" applyFill="1" applyBorder="1" applyAlignment="1" applyProtection="1">
      <alignment horizontal="center" vertical="center"/>
      <protection locked="0"/>
    </xf>
    <xf numFmtId="0" fontId="0" fillId="26" borderId="266" xfId="0" applyFill="1" applyBorder="1" applyAlignment="1"/>
    <xf numFmtId="0" fontId="9" fillId="26" borderId="266" xfId="2" applyFont="1" applyFill="1" applyBorder="1"/>
    <xf numFmtId="0" fontId="9" fillId="26" borderId="266" xfId="2" applyFont="1" applyFill="1" applyBorder="1" applyAlignment="1">
      <alignment horizontal="center" vertical="center"/>
    </xf>
    <xf numFmtId="0" fontId="0" fillId="26" borderId="266" xfId="0" applyFill="1" applyBorder="1"/>
    <xf numFmtId="165" fontId="0" fillId="26" borderId="266" xfId="1" applyNumberFormat="1" applyFont="1" applyFill="1" applyBorder="1"/>
    <xf numFmtId="168" fontId="1" fillId="26" borderId="266" xfId="1" applyNumberFormat="1" applyFont="1" applyFill="1" applyBorder="1"/>
    <xf numFmtId="165" fontId="0" fillId="17" borderId="266" xfId="1" applyNumberFormat="1" applyFont="1" applyFill="1" applyBorder="1" applyAlignment="1">
      <alignment horizontal="center" vertical="center"/>
    </xf>
    <xf numFmtId="165" fontId="5" fillId="26" borderId="266" xfId="2" applyNumberFormat="1" applyFill="1" applyBorder="1"/>
    <xf numFmtId="14" fontId="0" fillId="0" borderId="266" xfId="1" applyNumberFormat="1" applyFont="1" applyFill="1" applyBorder="1"/>
    <xf numFmtId="16" fontId="9" fillId="0" borderId="266" xfId="2" applyNumberFormat="1" applyFont="1" applyFill="1" applyBorder="1" applyAlignment="1">
      <alignment wrapText="1"/>
    </xf>
    <xf numFmtId="14" fontId="2" fillId="27" borderId="158" xfId="0" applyNumberFormat="1" applyFont="1" applyFill="1" applyBorder="1" applyAlignment="1">
      <alignment horizontal="center" vertical="center" wrapText="1"/>
    </xf>
    <xf numFmtId="0" fontId="2" fillId="27" borderId="158" xfId="0" applyFont="1" applyFill="1" applyBorder="1" applyAlignment="1">
      <alignment horizontal="center" vertical="center" wrapText="1"/>
    </xf>
    <xf numFmtId="0" fontId="0" fillId="27" borderId="158" xfId="0" applyFont="1" applyFill="1" applyBorder="1" applyAlignment="1">
      <alignment horizontal="center" vertical="center" wrapText="1"/>
    </xf>
    <xf numFmtId="0" fontId="18" fillId="27" borderId="158" xfId="5" applyNumberFormat="1" applyFont="1" applyFill="1" applyBorder="1" applyAlignment="1" applyProtection="1">
      <alignment horizontal="center" vertical="center"/>
      <protection locked="0"/>
    </xf>
    <xf numFmtId="0" fontId="0" fillId="27" borderId="158" xfId="0" applyFill="1" applyBorder="1" applyAlignment="1"/>
    <xf numFmtId="0" fontId="9" fillId="27" borderId="158" xfId="2" applyFont="1" applyFill="1" applyBorder="1"/>
    <xf numFmtId="0" fontId="9" fillId="27" borderId="158" xfId="2" applyFont="1" applyFill="1" applyBorder="1" applyAlignment="1">
      <alignment horizontal="center" vertical="center"/>
    </xf>
    <xf numFmtId="0" fontId="0" fillId="27" borderId="158" xfId="0" applyFill="1" applyBorder="1"/>
    <xf numFmtId="165" fontId="0" fillId="27" borderId="158" xfId="1" applyNumberFormat="1" applyFont="1" applyFill="1" applyBorder="1"/>
    <xf numFmtId="168" fontId="1" fillId="27" borderId="158" xfId="1" applyNumberFormat="1" applyFont="1" applyFill="1" applyBorder="1"/>
    <xf numFmtId="165" fontId="0" fillId="17" borderId="158" xfId="1" applyNumberFormat="1" applyFont="1" applyFill="1" applyBorder="1" applyAlignment="1">
      <alignment horizontal="center" vertical="center"/>
    </xf>
    <xf numFmtId="165" fontId="5" fillId="27" borderId="158" xfId="2" applyNumberFormat="1" applyFill="1" applyBorder="1"/>
    <xf numFmtId="0" fontId="2" fillId="27" borderId="163" xfId="0" applyFont="1" applyFill="1" applyBorder="1" applyAlignment="1">
      <alignment horizontal="center" vertical="center" wrapText="1"/>
    </xf>
    <xf numFmtId="16" fontId="0" fillId="27" borderId="163" xfId="0" applyNumberFormat="1" applyFont="1" applyFill="1" applyBorder="1" applyAlignment="1">
      <alignment horizontal="center" vertical="center" wrapText="1"/>
    </xf>
    <xf numFmtId="0" fontId="18" fillId="27" borderId="163" xfId="5" applyNumberFormat="1" applyFont="1" applyFill="1" applyBorder="1" applyAlignment="1" applyProtection="1">
      <alignment horizontal="center" vertical="center"/>
      <protection locked="0"/>
    </xf>
    <xf numFmtId="0" fontId="0" fillId="27" borderId="163" xfId="0" applyFill="1" applyBorder="1" applyAlignment="1"/>
    <xf numFmtId="0" fontId="9" fillId="27" borderId="163" xfId="2" applyFont="1" applyFill="1" applyBorder="1"/>
    <xf numFmtId="0" fontId="9" fillId="27" borderId="163" xfId="2" applyFont="1" applyFill="1" applyBorder="1" applyAlignment="1">
      <alignment horizontal="center" vertical="center"/>
    </xf>
    <xf numFmtId="0" fontId="0" fillId="27" borderId="163" xfId="0" applyFill="1" applyBorder="1"/>
    <xf numFmtId="165" fontId="0" fillId="27" borderId="163" xfId="1" applyNumberFormat="1" applyFont="1" applyFill="1" applyBorder="1"/>
    <xf numFmtId="165" fontId="0" fillId="27" borderId="164" xfId="1" applyNumberFormat="1" applyFont="1" applyFill="1" applyBorder="1"/>
    <xf numFmtId="168" fontId="1" fillId="27" borderId="163" xfId="1" applyNumberFormat="1" applyFont="1" applyFill="1" applyBorder="1"/>
    <xf numFmtId="165" fontId="0" fillId="17" borderId="163" xfId="1" applyNumberFormat="1" applyFont="1" applyFill="1" applyBorder="1" applyAlignment="1">
      <alignment horizontal="center" vertical="center"/>
    </xf>
    <xf numFmtId="165" fontId="5" fillId="27" borderId="163" xfId="2" applyNumberFormat="1" applyFill="1" applyBorder="1"/>
    <xf numFmtId="16" fontId="0" fillId="27" borderId="158" xfId="0" applyNumberFormat="1" applyFont="1" applyFill="1" applyBorder="1" applyAlignment="1">
      <alignment horizontal="center" vertical="center" wrapText="1"/>
    </xf>
    <xf numFmtId="165" fontId="0" fillId="27" borderId="159" xfId="1" applyNumberFormat="1" applyFont="1" applyFill="1" applyBorder="1"/>
    <xf numFmtId="0" fontId="9" fillId="27" borderId="164" xfId="2" applyFont="1" applyFill="1" applyBorder="1" applyAlignment="1">
      <alignment horizontal="center" vertical="center"/>
    </xf>
    <xf numFmtId="0" fontId="0" fillId="27" borderId="163" xfId="0" applyFont="1" applyFill="1" applyBorder="1" applyAlignment="1">
      <alignment horizontal="center" vertical="center" wrapText="1"/>
    </xf>
    <xf numFmtId="14" fontId="0" fillId="12" borderId="229" xfId="1" applyNumberFormat="1" applyFont="1" applyFill="1" applyBorder="1"/>
    <xf numFmtId="16" fontId="9" fillId="12" borderId="229" xfId="2" applyNumberFormat="1" applyFont="1" applyFill="1" applyBorder="1" applyAlignment="1">
      <alignment wrapText="1"/>
    </xf>
    <xf numFmtId="0" fontId="0" fillId="12" borderId="0" xfId="0" applyFill="1"/>
    <xf numFmtId="14" fontId="0" fillId="12" borderId="209" xfId="1" applyNumberFormat="1" applyFont="1" applyFill="1" applyBorder="1"/>
    <xf numFmtId="14" fontId="0" fillId="12" borderId="226" xfId="1" applyNumberFormat="1" applyFont="1" applyFill="1" applyBorder="1"/>
    <xf numFmtId="14" fontId="2" fillId="27" borderId="161" xfId="0" applyNumberFormat="1" applyFont="1" applyFill="1" applyBorder="1" applyAlignment="1">
      <alignment horizontal="center" vertical="center" wrapText="1"/>
    </xf>
    <xf numFmtId="0" fontId="2" fillId="27" borderId="161" xfId="0" applyFont="1" applyFill="1" applyBorder="1" applyAlignment="1">
      <alignment horizontal="center" vertical="center" wrapText="1"/>
    </xf>
    <xf numFmtId="0" fontId="0" fillId="27" borderId="161" xfId="0" applyFont="1" applyFill="1" applyBorder="1" applyAlignment="1">
      <alignment horizontal="center" vertical="center" wrapText="1"/>
    </xf>
    <xf numFmtId="0" fontId="18" fillId="27" borderId="161" xfId="5" applyNumberFormat="1" applyFont="1" applyFill="1" applyBorder="1" applyAlignment="1" applyProtection="1">
      <alignment horizontal="center" vertical="center"/>
      <protection locked="0"/>
    </xf>
    <xf numFmtId="0" fontId="0" fillId="27" borderId="161" xfId="0" applyFill="1" applyBorder="1" applyAlignment="1"/>
    <xf numFmtId="0" fontId="9" fillId="27" borderId="161" xfId="2" applyFont="1" applyFill="1" applyBorder="1"/>
    <xf numFmtId="0" fontId="9" fillId="27" borderId="161" xfId="2" applyFont="1" applyFill="1" applyBorder="1" applyAlignment="1">
      <alignment horizontal="center" vertical="center"/>
    </xf>
    <xf numFmtId="0" fontId="0" fillId="27" borderId="161" xfId="0" applyFill="1" applyBorder="1"/>
    <xf numFmtId="165" fontId="0" fillId="27" borderId="161" xfId="1" applyNumberFormat="1" applyFont="1" applyFill="1" applyBorder="1"/>
    <xf numFmtId="165" fontId="5" fillId="27" borderId="164" xfId="2" applyNumberFormat="1" applyFill="1" applyBorder="1"/>
    <xf numFmtId="14" fontId="0" fillId="0" borderId="164" xfId="1" applyNumberFormat="1" applyFont="1" applyFill="1" applyBorder="1"/>
    <xf numFmtId="16" fontId="9" fillId="0" borderId="164" xfId="2" applyNumberFormat="1" applyFont="1" applyFill="1" applyBorder="1" applyAlignment="1">
      <alignment wrapText="1"/>
    </xf>
    <xf numFmtId="14" fontId="0" fillId="12" borderId="234" xfId="1" applyNumberFormat="1" applyFont="1" applyFill="1" applyBorder="1"/>
    <xf numFmtId="0" fontId="0" fillId="12" borderId="33" xfId="0" applyFill="1" applyBorder="1"/>
    <xf numFmtId="16" fontId="9" fillId="12" borderId="161" xfId="2" applyNumberFormat="1" applyFont="1" applyFill="1" applyBorder="1" applyAlignment="1">
      <alignment wrapText="1"/>
    </xf>
    <xf numFmtId="14" fontId="9" fillId="12" borderId="162" xfId="1" applyNumberFormat="1" applyFont="1" applyFill="1" applyBorder="1"/>
    <xf numFmtId="14" fontId="9" fillId="12" borderId="157" xfId="1" applyNumberFormat="1" applyFont="1" applyFill="1" applyBorder="1"/>
    <xf numFmtId="16" fontId="9" fillId="12" borderId="249" xfId="2" applyNumberFormat="1" applyFont="1" applyFill="1" applyBorder="1" applyAlignment="1">
      <alignment wrapText="1"/>
    </xf>
    <xf numFmtId="16" fontId="9" fillId="12" borderId="167" xfId="2" applyNumberFormat="1" applyFont="1" applyFill="1" applyBorder="1" applyAlignment="1">
      <alignment wrapText="1"/>
    </xf>
    <xf numFmtId="16" fontId="9" fillId="12" borderId="172" xfId="2" applyNumberFormat="1" applyFont="1" applyFill="1" applyBorder="1" applyAlignment="1">
      <alignment wrapText="1"/>
    </xf>
    <xf numFmtId="16" fontId="9" fillId="12" borderId="169" xfId="2" applyNumberFormat="1" applyFont="1" applyFill="1" applyBorder="1" applyAlignment="1">
      <alignment wrapText="1"/>
    </xf>
    <xf numFmtId="16" fontId="9" fillId="12" borderId="188" xfId="2" applyNumberFormat="1" applyFont="1" applyFill="1" applyBorder="1" applyAlignment="1">
      <alignment wrapText="1"/>
    </xf>
    <xf numFmtId="16" fontId="9" fillId="12" borderId="186" xfId="2" applyNumberFormat="1" applyFont="1" applyFill="1" applyBorder="1" applyAlignment="1">
      <alignment wrapText="1"/>
    </xf>
    <xf numFmtId="16" fontId="9" fillId="12" borderId="176" xfId="2" applyNumberFormat="1" applyFont="1" applyFill="1" applyBorder="1" applyAlignment="1">
      <alignment wrapText="1"/>
    </xf>
    <xf numFmtId="14" fontId="0" fillId="12" borderId="173" xfId="1" applyNumberFormat="1" applyFont="1" applyFill="1" applyBorder="1"/>
    <xf numFmtId="16" fontId="9" fillId="12" borderId="173" xfId="2" applyNumberFormat="1" applyFont="1" applyFill="1" applyBorder="1" applyAlignment="1">
      <alignment wrapText="1"/>
    </xf>
    <xf numFmtId="14" fontId="0" fillId="12" borderId="181" xfId="1" applyNumberFormat="1" applyFont="1" applyFill="1" applyBorder="1"/>
    <xf numFmtId="16" fontId="9" fillId="12" borderId="181" xfId="2" applyNumberFormat="1" applyFont="1" applyFill="1" applyBorder="1" applyAlignment="1">
      <alignment wrapText="1"/>
    </xf>
    <xf numFmtId="16" fontId="9" fillId="12" borderId="204" xfId="2" applyNumberFormat="1" applyFont="1" applyFill="1" applyBorder="1" applyAlignment="1">
      <alignment wrapText="1"/>
    </xf>
    <xf numFmtId="14" fontId="0" fillId="31" borderId="176" xfId="1" applyNumberFormat="1" applyFont="1" applyFill="1" applyBorder="1"/>
    <xf numFmtId="14" fontId="0" fillId="31" borderId="174" xfId="1" applyNumberFormat="1" applyFont="1" applyFill="1" applyBorder="1"/>
    <xf numFmtId="16" fontId="9" fillId="12" borderId="185" xfId="2" applyNumberFormat="1" applyFont="1" applyFill="1" applyBorder="1" applyAlignment="1">
      <alignment wrapText="1"/>
    </xf>
    <xf numFmtId="16" fontId="9" fillId="12" borderId="141" xfId="2" applyNumberFormat="1" applyFont="1" applyFill="1" applyBorder="1" applyAlignment="1">
      <alignment wrapText="1"/>
    </xf>
    <xf numFmtId="16" fontId="9" fillId="12" borderId="222" xfId="2" applyNumberFormat="1" applyFont="1" applyFill="1" applyBorder="1" applyAlignment="1">
      <alignment wrapText="1"/>
    </xf>
    <xf numFmtId="14" fontId="0" fillId="31" borderId="234" xfId="1" applyNumberFormat="1" applyFont="1" applyFill="1" applyBorder="1"/>
    <xf numFmtId="14" fontId="0" fillId="12" borderId="2" xfId="1" applyNumberFormat="1" applyFont="1" applyFill="1" applyBorder="1"/>
    <xf numFmtId="14" fontId="0" fillId="12" borderId="201" xfId="1" applyNumberFormat="1" applyFont="1" applyFill="1" applyBorder="1"/>
    <xf numFmtId="14" fontId="0" fillId="31" borderId="2" xfId="1" applyNumberFormat="1" applyFont="1" applyFill="1" applyBorder="1"/>
    <xf numFmtId="14" fontId="0" fillId="31" borderId="201" xfId="1" applyNumberFormat="1" applyFont="1" applyFill="1" applyBorder="1"/>
    <xf numFmtId="14" fontId="0" fillId="29" borderId="211" xfId="1" applyNumberFormat="1" applyFont="1" applyFill="1" applyBorder="1"/>
    <xf numFmtId="14" fontId="0" fillId="29" borderId="210" xfId="1" applyNumberFormat="1" applyFont="1" applyFill="1" applyBorder="1"/>
    <xf numFmtId="14" fontId="0" fillId="29" borderId="155" xfId="1" applyNumberFormat="1" applyFont="1" applyFill="1" applyBorder="1"/>
    <xf numFmtId="14" fontId="0" fillId="29" borderId="31" xfId="1" applyNumberFormat="1" applyFont="1" applyFill="1" applyBorder="1"/>
    <xf numFmtId="14" fontId="0" fillId="29" borderId="119" xfId="1" applyNumberFormat="1" applyFont="1" applyFill="1" applyBorder="1"/>
    <xf numFmtId="14" fontId="0" fillId="12" borderId="254" xfId="1" applyNumberFormat="1" applyFont="1" applyFill="1" applyBorder="1"/>
    <xf numFmtId="14" fontId="0" fillId="12" borderId="253" xfId="1" applyNumberFormat="1" applyFont="1" applyFill="1" applyBorder="1"/>
    <xf numFmtId="14" fontId="0" fillId="12" borderId="262" xfId="1" applyNumberFormat="1" applyFont="1" applyFill="1" applyBorder="1"/>
    <xf numFmtId="14" fontId="0" fillId="31" borderId="171" xfId="1" applyNumberFormat="1" applyFont="1" applyFill="1" applyBorder="1"/>
    <xf numFmtId="16" fontId="9" fillId="12" borderId="171" xfId="2" applyNumberFormat="1" applyFont="1" applyFill="1" applyBorder="1" applyAlignment="1">
      <alignment wrapText="1"/>
    </xf>
    <xf numFmtId="14" fontId="0" fillId="31" borderId="249" xfId="1" applyNumberFormat="1" applyFont="1" applyFill="1" applyBorder="1"/>
    <xf numFmtId="165" fontId="0" fillId="20" borderId="261" xfId="1" applyNumberFormat="1" applyFont="1" applyFill="1" applyBorder="1" applyAlignment="1">
      <alignment horizontal="center" vertical="center"/>
    </xf>
    <xf numFmtId="165" fontId="0" fillId="20" borderId="263" xfId="1" applyNumberFormat="1" applyFont="1" applyFill="1" applyBorder="1" applyAlignment="1">
      <alignment horizontal="center" vertical="center"/>
    </xf>
    <xf numFmtId="165" fontId="0" fillId="20" borderId="264" xfId="1" applyNumberFormat="1" applyFont="1" applyFill="1" applyBorder="1" applyAlignment="1">
      <alignment horizontal="center" vertical="center"/>
    </xf>
    <xf numFmtId="165" fontId="0" fillId="20" borderId="164" xfId="1" applyNumberFormat="1" applyFont="1" applyFill="1" applyBorder="1" applyAlignment="1">
      <alignment horizontal="center" vertical="center"/>
    </xf>
    <xf numFmtId="0" fontId="2" fillId="27" borderId="163" xfId="0" applyFont="1" applyFill="1" applyBorder="1" applyAlignment="1">
      <alignment horizontal="center" vertical="center" wrapText="1"/>
    </xf>
    <xf numFmtId="0" fontId="2" fillId="27" borderId="158" xfId="0" applyFont="1" applyFill="1" applyBorder="1" applyAlignment="1">
      <alignment horizontal="center" vertical="center" wrapText="1"/>
    </xf>
    <xf numFmtId="0" fontId="2" fillId="27" borderId="162" xfId="0" applyFont="1" applyFill="1" applyBorder="1" applyAlignment="1">
      <alignment horizontal="center" vertical="center" wrapText="1"/>
    </xf>
    <xf numFmtId="165" fontId="25" fillId="0" borderId="0" xfId="1" applyNumberFormat="1" applyFont="1" applyFill="1" applyBorder="1"/>
    <xf numFmtId="0" fontId="2" fillId="32" borderId="268" xfId="0" applyFont="1" applyFill="1" applyBorder="1" applyAlignment="1">
      <alignment horizontal="center" vertical="center" wrapText="1"/>
    </xf>
    <xf numFmtId="0" fontId="0" fillId="32" borderId="268" xfId="0" applyFill="1" applyBorder="1" applyAlignment="1">
      <alignment horizontal="left"/>
    </xf>
    <xf numFmtId="0" fontId="9" fillId="32" borderId="268" xfId="2" applyFont="1" applyFill="1" applyBorder="1"/>
    <xf numFmtId="0" fontId="9" fillId="32" borderId="268" xfId="2" applyFont="1" applyFill="1" applyBorder="1" applyAlignment="1">
      <alignment horizontal="center" vertical="center"/>
    </xf>
    <xf numFmtId="165" fontId="0" fillId="32" borderId="268" xfId="1" applyNumberFormat="1" applyFont="1" applyFill="1" applyBorder="1"/>
    <xf numFmtId="168" fontId="1" fillId="32" borderId="268" xfId="1" applyNumberFormat="1" applyFont="1" applyFill="1" applyBorder="1"/>
    <xf numFmtId="14" fontId="0" fillId="0" borderId="268" xfId="1" applyNumberFormat="1" applyFont="1" applyFill="1" applyBorder="1"/>
    <xf numFmtId="0" fontId="0" fillId="0" borderId="268" xfId="0" applyFill="1" applyBorder="1"/>
    <xf numFmtId="16" fontId="2" fillId="32" borderId="268" xfId="0" applyNumberFormat="1" applyFont="1" applyFill="1" applyBorder="1" applyAlignment="1">
      <alignment horizontal="center" vertical="center" wrapText="1"/>
    </xf>
    <xf numFmtId="0" fontId="0" fillId="32" borderId="268" xfId="0" applyFill="1" applyBorder="1" applyAlignment="1">
      <alignment wrapText="1"/>
    </xf>
    <xf numFmtId="0" fontId="0" fillId="32" borderId="268" xfId="0" applyFill="1" applyBorder="1"/>
    <xf numFmtId="165" fontId="0" fillId="20" borderId="268" xfId="1" applyNumberFormat="1" applyFont="1" applyFill="1" applyBorder="1" applyAlignment="1">
      <alignment horizontal="center" vertical="center"/>
    </xf>
    <xf numFmtId="14" fontId="2" fillId="33" borderId="270" xfId="0" applyNumberFormat="1" applyFont="1" applyFill="1" applyBorder="1" applyAlignment="1">
      <alignment horizontal="center" vertical="center" wrapText="1"/>
    </xf>
    <xf numFmtId="0" fontId="2" fillId="33" borderId="270" xfId="0" applyFont="1" applyFill="1" applyBorder="1" applyAlignment="1">
      <alignment horizontal="center" vertical="center" wrapText="1"/>
    </xf>
    <xf numFmtId="16" fontId="2" fillId="33" borderId="270" xfId="0" applyNumberFormat="1" applyFont="1" applyFill="1" applyBorder="1" applyAlignment="1">
      <alignment horizontal="center" vertical="center" wrapText="1"/>
    </xf>
    <xf numFmtId="0" fontId="0" fillId="33" borderId="270" xfId="0" applyFill="1" applyBorder="1" applyAlignment="1">
      <alignment horizontal="left"/>
    </xf>
    <xf numFmtId="0" fontId="9" fillId="33" borderId="270" xfId="2" applyFont="1" applyFill="1" applyBorder="1"/>
    <xf numFmtId="0" fontId="0" fillId="33" borderId="270" xfId="0" applyFill="1" applyBorder="1"/>
    <xf numFmtId="0" fontId="9" fillId="33" borderId="270" xfId="2" applyFont="1" applyFill="1" applyBorder="1" applyAlignment="1">
      <alignment horizontal="center" vertical="center"/>
    </xf>
    <xf numFmtId="0" fontId="5" fillId="33" borderId="270" xfId="2" applyFill="1" applyBorder="1"/>
    <xf numFmtId="165" fontId="0" fillId="33" borderId="270" xfId="1" applyNumberFormat="1" applyFont="1" applyFill="1" applyBorder="1"/>
    <xf numFmtId="168" fontId="1" fillId="33" borderId="270" xfId="1" applyNumberFormat="1" applyFont="1" applyFill="1" applyBorder="1"/>
    <xf numFmtId="14" fontId="0" fillId="0" borderId="270" xfId="1" applyNumberFormat="1" applyFont="1" applyFill="1" applyBorder="1"/>
    <xf numFmtId="0" fontId="0" fillId="0" borderId="270" xfId="0" applyFill="1" applyBorder="1"/>
    <xf numFmtId="14" fontId="2" fillId="33" borderId="271" xfId="0" applyNumberFormat="1" applyFont="1" applyFill="1" applyBorder="1" applyAlignment="1">
      <alignment horizontal="center" vertical="center" wrapText="1"/>
    </xf>
    <xf numFmtId="0" fontId="2" fillId="33" borderId="271" xfId="0" applyFont="1" applyFill="1" applyBorder="1" applyAlignment="1">
      <alignment horizontal="center" vertical="center" wrapText="1"/>
    </xf>
    <xf numFmtId="16" fontId="2" fillId="33" borderId="271" xfId="0" applyNumberFormat="1" applyFont="1" applyFill="1" applyBorder="1" applyAlignment="1">
      <alignment horizontal="center" vertical="center" wrapText="1"/>
    </xf>
    <xf numFmtId="0" fontId="0" fillId="33" borderId="271" xfId="0" applyFill="1" applyBorder="1" applyAlignment="1">
      <alignment horizontal="left"/>
    </xf>
    <xf numFmtId="0" fontId="0" fillId="33" borderId="271" xfId="0" applyFill="1" applyBorder="1" applyAlignment="1">
      <alignment wrapText="1"/>
    </xf>
    <xf numFmtId="0" fontId="9" fillId="33" borderId="271" xfId="2" applyFont="1" applyFill="1" applyBorder="1"/>
    <xf numFmtId="0" fontId="9" fillId="33" borderId="271" xfId="2" applyFont="1" applyFill="1" applyBorder="1" applyAlignment="1">
      <alignment horizontal="center" vertical="center"/>
    </xf>
    <xf numFmtId="0" fontId="5" fillId="33" borderId="271" xfId="2" applyFill="1" applyBorder="1"/>
    <xf numFmtId="165" fontId="0" fillId="33" borderId="271" xfId="1" applyNumberFormat="1" applyFont="1" applyFill="1" applyBorder="1"/>
    <xf numFmtId="168" fontId="1" fillId="33" borderId="271" xfId="1" applyNumberFormat="1" applyFont="1" applyFill="1" applyBorder="1"/>
    <xf numFmtId="14" fontId="0" fillId="0" borderId="271" xfId="1" applyNumberFormat="1" applyFont="1" applyFill="1" applyBorder="1"/>
    <xf numFmtId="0" fontId="0" fillId="0" borderId="271" xfId="0" applyFill="1" applyBorder="1"/>
    <xf numFmtId="14" fontId="2" fillId="32" borderId="272" xfId="0" applyNumberFormat="1" applyFont="1" applyFill="1" applyBorder="1" applyAlignment="1">
      <alignment horizontal="center" vertical="center" wrapText="1"/>
    </xf>
    <xf numFmtId="0" fontId="2" fillId="32" borderId="272" xfId="0" applyFont="1" applyFill="1" applyBorder="1" applyAlignment="1">
      <alignment horizontal="center" vertical="center" wrapText="1"/>
    </xf>
    <xf numFmtId="0" fontId="0" fillId="32" borderId="272" xfId="0" applyFill="1" applyBorder="1" applyAlignment="1">
      <alignment horizontal="left"/>
    </xf>
    <xf numFmtId="0" fontId="9" fillId="32" borderId="272" xfId="2" applyFont="1" applyFill="1" applyBorder="1"/>
    <xf numFmtId="0" fontId="9" fillId="32" borderId="272" xfId="2" applyFont="1" applyFill="1" applyBorder="1" applyAlignment="1">
      <alignment horizontal="center" vertical="center"/>
    </xf>
    <xf numFmtId="0" fontId="5" fillId="32" borderId="272" xfId="2" applyFill="1" applyBorder="1"/>
    <xf numFmtId="165" fontId="0" fillId="32" borderId="272" xfId="1" applyNumberFormat="1" applyFont="1" applyFill="1" applyBorder="1"/>
    <xf numFmtId="168" fontId="1" fillId="32" borderId="272" xfId="1" applyNumberFormat="1" applyFont="1" applyFill="1" applyBorder="1"/>
    <xf numFmtId="14" fontId="0" fillId="0" borderId="272" xfId="1" applyNumberFormat="1" applyFont="1" applyFill="1" applyBorder="1"/>
    <xf numFmtId="0" fontId="0" fillId="0" borderId="272" xfId="0" applyFill="1" applyBorder="1"/>
    <xf numFmtId="0" fontId="2" fillId="32" borderId="274" xfId="0" applyFont="1" applyFill="1" applyBorder="1" applyAlignment="1">
      <alignment horizontal="center" vertical="center" wrapText="1"/>
    </xf>
    <xf numFmtId="0" fontId="0" fillId="32" borderId="274" xfId="0" applyFill="1" applyBorder="1" applyAlignment="1">
      <alignment horizontal="left"/>
    </xf>
    <xf numFmtId="0" fontId="0" fillId="32" borderId="274" xfId="0" applyFill="1" applyBorder="1" applyAlignment="1">
      <alignment wrapText="1"/>
    </xf>
    <xf numFmtId="0" fontId="9" fillId="32" borderId="274" xfId="2" applyFont="1" applyFill="1" applyBorder="1"/>
    <xf numFmtId="0" fontId="9" fillId="32" borderId="274" xfId="2" applyFont="1" applyFill="1" applyBorder="1" applyAlignment="1">
      <alignment horizontal="center" vertical="center"/>
    </xf>
    <xf numFmtId="0" fontId="0" fillId="32" borderId="274" xfId="0" applyFill="1" applyBorder="1"/>
    <xf numFmtId="165" fontId="0" fillId="32" borderId="274" xfId="1" applyNumberFormat="1" applyFont="1" applyFill="1" applyBorder="1"/>
    <xf numFmtId="168" fontId="1" fillId="32" borderId="274" xfId="1" applyNumberFormat="1" applyFont="1" applyFill="1" applyBorder="1"/>
    <xf numFmtId="165" fontId="0" fillId="20" borderId="274" xfId="1" applyNumberFormat="1" applyFont="1" applyFill="1" applyBorder="1" applyAlignment="1">
      <alignment horizontal="center" vertical="center"/>
    </xf>
    <xf numFmtId="14" fontId="0" fillId="0" borderId="274" xfId="1" applyNumberFormat="1" applyFont="1" applyFill="1" applyBorder="1"/>
    <xf numFmtId="0" fontId="0" fillId="0" borderId="274" xfId="0" applyFill="1" applyBorder="1"/>
    <xf numFmtId="0" fontId="0" fillId="32" borderId="272" xfId="0" applyFill="1" applyBorder="1" applyAlignment="1">
      <alignment wrapText="1"/>
    </xf>
    <xf numFmtId="0" fontId="0" fillId="32" borderId="272" xfId="0" applyFill="1" applyBorder="1"/>
    <xf numFmtId="165" fontId="0" fillId="20" borderId="272" xfId="1" applyNumberFormat="1" applyFont="1" applyFill="1" applyBorder="1" applyAlignment="1">
      <alignment horizontal="center" vertical="center"/>
    </xf>
    <xf numFmtId="16" fontId="2" fillId="32" borderId="274" xfId="0" applyNumberFormat="1" applyFont="1" applyFill="1" applyBorder="1" applyAlignment="1">
      <alignment horizontal="center" vertical="center" wrapText="1"/>
    </xf>
    <xf numFmtId="16" fontId="2" fillId="32" borderId="272" xfId="0" applyNumberFormat="1" applyFont="1" applyFill="1" applyBorder="1" applyAlignment="1">
      <alignment horizontal="center" vertical="center" wrapText="1"/>
    </xf>
    <xf numFmtId="14" fontId="2" fillId="32" borderId="273" xfId="0" applyNumberFormat="1" applyFont="1" applyFill="1" applyBorder="1" applyAlignment="1">
      <alignment horizontal="center" vertical="center" wrapText="1"/>
    </xf>
    <xf numFmtId="0" fontId="2" fillId="32" borderId="273" xfId="0" applyFont="1" applyFill="1" applyBorder="1" applyAlignment="1">
      <alignment horizontal="center" vertical="center" wrapText="1"/>
    </xf>
    <xf numFmtId="16" fontId="2" fillId="32" borderId="273" xfId="0" applyNumberFormat="1" applyFont="1" applyFill="1" applyBorder="1" applyAlignment="1">
      <alignment horizontal="center" vertical="center" wrapText="1"/>
    </xf>
    <xf numFmtId="0" fontId="0" fillId="32" borderId="273" xfId="0" applyFill="1" applyBorder="1" applyAlignment="1">
      <alignment horizontal="left"/>
    </xf>
    <xf numFmtId="0" fontId="0" fillId="32" borderId="273" xfId="0" applyFill="1" applyBorder="1" applyAlignment="1">
      <alignment wrapText="1"/>
    </xf>
    <xf numFmtId="0" fontId="9" fillId="32" borderId="273" xfId="2" applyFont="1" applyFill="1" applyBorder="1" applyAlignment="1">
      <alignment horizontal="right" vertical="center"/>
    </xf>
    <xf numFmtId="0" fontId="9" fillId="32" borderId="273" xfId="2" applyFont="1" applyFill="1" applyBorder="1" applyAlignment="1">
      <alignment horizontal="center" vertical="center"/>
    </xf>
    <xf numFmtId="0" fontId="5" fillId="32" borderId="273" xfId="2" applyFill="1" applyBorder="1"/>
    <xf numFmtId="165" fontId="0" fillId="32" borderId="273" xfId="1" applyNumberFormat="1" applyFont="1" applyFill="1" applyBorder="1"/>
    <xf numFmtId="168" fontId="1" fillId="32" borderId="273" xfId="1" applyNumberFormat="1" applyFont="1" applyFill="1" applyBorder="1"/>
    <xf numFmtId="14" fontId="0" fillId="0" borderId="273" xfId="1" applyNumberFormat="1" applyFont="1" applyFill="1" applyBorder="1"/>
    <xf numFmtId="0" fontId="0" fillId="0" borderId="273" xfId="0" applyFill="1" applyBorder="1"/>
    <xf numFmtId="0" fontId="9" fillId="32" borderId="273" xfId="2" applyFont="1" applyFill="1" applyBorder="1"/>
    <xf numFmtId="0" fontId="0" fillId="32" borderId="273" xfId="0" applyFill="1" applyBorder="1"/>
    <xf numFmtId="168" fontId="1" fillId="27" borderId="161" xfId="1" applyNumberFormat="1" applyFont="1" applyFill="1" applyBorder="1"/>
    <xf numFmtId="165" fontId="5" fillId="27" borderId="161" xfId="2" applyNumberFormat="1" applyFill="1" applyBorder="1"/>
    <xf numFmtId="14" fontId="0" fillId="0" borderId="161" xfId="1" applyNumberFormat="1" applyFont="1" applyFill="1" applyBorder="1"/>
    <xf numFmtId="16" fontId="9" fillId="0" borderId="161" xfId="2" applyNumberFormat="1" applyFont="1" applyFill="1" applyBorder="1" applyAlignment="1">
      <alignment wrapText="1"/>
    </xf>
    <xf numFmtId="16" fontId="2" fillId="32" borderId="277" xfId="0" applyNumberFormat="1" applyFont="1" applyFill="1" applyBorder="1" applyAlignment="1">
      <alignment horizontal="center" vertical="center"/>
    </xf>
    <xf numFmtId="16" fontId="0" fillId="32" borderId="273" xfId="0" applyNumberFormat="1" applyFont="1" applyFill="1" applyBorder="1" applyAlignment="1">
      <alignment horizontal="left" vertical="center" wrapText="1"/>
    </xf>
    <xf numFmtId="168" fontId="1" fillId="27" borderId="160" xfId="1" applyNumberFormat="1" applyFont="1" applyFill="1" applyBorder="1"/>
    <xf numFmtId="16" fontId="9" fillId="29" borderId="211" xfId="2" applyNumberFormat="1" applyFont="1" applyFill="1" applyBorder="1" applyAlignment="1">
      <alignment wrapText="1"/>
    </xf>
    <xf numFmtId="16" fontId="9" fillId="29" borderId="210" xfId="2" applyNumberFormat="1" applyFont="1" applyFill="1" applyBorder="1" applyAlignment="1">
      <alignment wrapText="1"/>
    </xf>
    <xf numFmtId="165" fontId="0" fillId="20" borderId="255" xfId="1" applyNumberFormat="1" applyFont="1" applyFill="1" applyBorder="1" applyAlignment="1">
      <alignment horizontal="center" vertical="center"/>
    </xf>
    <xf numFmtId="0" fontId="2" fillId="30" borderId="284" xfId="0" applyFont="1" applyFill="1" applyBorder="1" applyAlignment="1">
      <alignment horizontal="center" vertical="center" wrapText="1"/>
    </xf>
    <xf numFmtId="14" fontId="2" fillId="30" borderId="285" xfId="0" applyNumberFormat="1" applyFont="1" applyFill="1" applyBorder="1" applyAlignment="1">
      <alignment horizontal="center" vertical="center" wrapText="1"/>
    </xf>
    <xf numFmtId="0" fontId="2" fillId="30" borderId="285" xfId="0" applyFont="1" applyFill="1" applyBorder="1" applyAlignment="1">
      <alignment horizontal="center" vertical="center" wrapText="1"/>
    </xf>
    <xf numFmtId="0" fontId="9" fillId="30" borderId="284" xfId="2" applyFont="1" applyFill="1" applyBorder="1"/>
    <xf numFmtId="0" fontId="5" fillId="30" borderId="284" xfId="2" applyFill="1" applyBorder="1"/>
    <xf numFmtId="165" fontId="0" fillId="30" borderId="284" xfId="1" applyNumberFormat="1" applyFont="1" applyFill="1" applyBorder="1"/>
    <xf numFmtId="0" fontId="9" fillId="30" borderId="285" xfId="2" applyFont="1" applyFill="1" applyBorder="1" applyAlignment="1">
      <alignment horizontal="right" vertical="center"/>
    </xf>
    <xf numFmtId="165" fontId="0" fillId="30" borderId="285" xfId="1" applyNumberFormat="1" applyFont="1" applyFill="1" applyBorder="1"/>
    <xf numFmtId="165" fontId="24" fillId="20" borderId="273" xfId="1" applyNumberFormat="1" applyFont="1" applyFill="1" applyBorder="1" applyAlignment="1">
      <alignment horizontal="center" vertical="center"/>
    </xf>
    <xf numFmtId="165" fontId="0" fillId="20" borderId="273" xfId="1" applyNumberFormat="1" applyFont="1" applyFill="1" applyBorder="1" applyAlignment="1">
      <alignment horizontal="center" vertical="center"/>
    </xf>
    <xf numFmtId="165" fontId="0" fillId="20" borderId="284" xfId="1" applyNumberFormat="1" applyFont="1" applyFill="1" applyBorder="1" applyAlignment="1">
      <alignment horizontal="center" vertical="center"/>
    </xf>
    <xf numFmtId="0" fontId="2" fillId="25" borderId="155" xfId="0" applyFont="1" applyFill="1" applyBorder="1" applyAlignment="1">
      <alignment horizontal="center" vertical="center" wrapText="1"/>
    </xf>
    <xf numFmtId="0" fontId="2" fillId="25" borderId="31" xfId="0" applyFont="1" applyFill="1" applyBorder="1" applyAlignment="1">
      <alignment horizontal="center" vertical="center" wrapText="1"/>
    </xf>
    <xf numFmtId="0" fontId="2" fillId="25" borderId="119" xfId="0" applyFont="1" applyFill="1" applyBorder="1" applyAlignment="1">
      <alignment horizontal="center" vertical="center" wrapText="1"/>
    </xf>
    <xf numFmtId="0" fontId="5" fillId="27" borderId="157" xfId="2" applyFill="1" applyBorder="1"/>
    <xf numFmtId="0" fontId="5" fillId="27" borderId="163" xfId="2" applyFill="1" applyBorder="1"/>
    <xf numFmtId="0" fontId="23" fillId="27" borderId="163" xfId="0" applyFont="1" applyFill="1" applyBorder="1" applyAlignment="1"/>
    <xf numFmtId="0" fontId="23" fillId="27" borderId="157" xfId="0" applyFont="1" applyFill="1" applyBorder="1" applyAlignment="1"/>
    <xf numFmtId="0" fontId="0" fillId="32" borderId="31" xfId="0" applyFill="1" applyBorder="1"/>
    <xf numFmtId="3" fontId="18" fillId="32" borderId="31" xfId="0" applyNumberFormat="1" applyFont="1" applyFill="1" applyBorder="1" applyAlignment="1" applyProtection="1">
      <alignment horizontal="right" vertical="center"/>
      <protection locked="0"/>
    </xf>
    <xf numFmtId="0" fontId="9" fillId="32" borderId="31" xfId="2" applyFont="1" applyFill="1" applyBorder="1"/>
    <xf numFmtId="0" fontId="0" fillId="32" borderId="31" xfId="0" applyFill="1" applyBorder="1" applyAlignment="1"/>
    <xf numFmtId="14" fontId="0" fillId="12" borderId="264" xfId="1" applyNumberFormat="1" applyFont="1" applyFill="1" applyBorder="1"/>
    <xf numFmtId="14" fontId="0" fillId="12" borderId="261" xfId="1" applyNumberFormat="1" applyFont="1" applyFill="1" applyBorder="1"/>
    <xf numFmtId="14" fontId="0" fillId="12" borderId="263" xfId="1" applyNumberFormat="1" applyFont="1" applyFill="1" applyBorder="1"/>
    <xf numFmtId="14" fontId="0" fillId="12" borderId="274" xfId="1" applyNumberFormat="1" applyFont="1" applyFill="1" applyBorder="1"/>
    <xf numFmtId="14" fontId="0" fillId="12" borderId="268" xfId="1" applyNumberFormat="1" applyFont="1" applyFill="1" applyBorder="1"/>
    <xf numFmtId="14" fontId="0" fillId="12" borderId="272" xfId="1" applyNumberFormat="1" applyFont="1" applyFill="1" applyBorder="1"/>
    <xf numFmtId="14" fontId="0" fillId="12" borderId="273" xfId="1" applyNumberFormat="1" applyFont="1" applyFill="1" applyBorder="1"/>
    <xf numFmtId="165" fontId="0" fillId="20" borderId="270" xfId="1" applyNumberFormat="1" applyFont="1" applyFill="1" applyBorder="1" applyAlignment="1">
      <alignment horizontal="center" vertical="center"/>
    </xf>
    <xf numFmtId="165" fontId="0" fillId="20" borderId="271" xfId="1" applyNumberFormat="1" applyFont="1" applyFill="1" applyBorder="1" applyAlignment="1">
      <alignment horizontal="center" vertical="center"/>
    </xf>
    <xf numFmtId="14" fontId="2" fillId="33" borderId="286" xfId="0" applyNumberFormat="1" applyFont="1" applyFill="1" applyBorder="1" applyAlignment="1">
      <alignment horizontal="center" vertical="center" wrapText="1"/>
    </xf>
    <xf numFmtId="0" fontId="2" fillId="33" borderId="286" xfId="0" applyFont="1" applyFill="1" applyBorder="1" applyAlignment="1">
      <alignment horizontal="center" vertical="center"/>
    </xf>
    <xf numFmtId="0" fontId="2" fillId="33" borderId="286" xfId="0" applyFont="1" applyFill="1" applyBorder="1" applyAlignment="1">
      <alignment horizontal="center"/>
    </xf>
    <xf numFmtId="0" fontId="2" fillId="33" borderId="286" xfId="0" applyFont="1" applyFill="1" applyBorder="1"/>
    <xf numFmtId="0" fontId="0" fillId="33" borderId="286" xfId="0" applyFill="1" applyBorder="1" applyAlignment="1">
      <alignment horizontal="left"/>
    </xf>
    <xf numFmtId="0" fontId="0" fillId="33" borderId="286" xfId="0" applyFill="1" applyBorder="1"/>
    <xf numFmtId="0" fontId="0" fillId="33" borderId="286" xfId="0" applyFill="1" applyBorder="1" applyAlignment="1">
      <alignment horizontal="center"/>
    </xf>
    <xf numFmtId="165" fontId="0" fillId="33" borderId="286" xfId="1" applyNumberFormat="1" applyFont="1" applyFill="1" applyBorder="1"/>
    <xf numFmtId="168" fontId="1" fillId="33" borderId="286" xfId="1" applyNumberFormat="1" applyFont="1" applyFill="1" applyBorder="1"/>
    <xf numFmtId="165" fontId="0" fillId="20" borderId="286" xfId="1" applyNumberFormat="1" applyFont="1" applyFill="1" applyBorder="1" applyAlignment="1">
      <alignment horizontal="center" vertical="center"/>
    </xf>
    <xf numFmtId="14" fontId="0" fillId="0" borderId="286" xfId="1" applyNumberFormat="1" applyFont="1" applyFill="1" applyBorder="1"/>
    <xf numFmtId="0" fontId="0" fillId="0" borderId="286" xfId="0" applyFill="1" applyBorder="1"/>
    <xf numFmtId="0" fontId="2" fillId="13" borderId="262" xfId="0" applyFont="1" applyFill="1" applyBorder="1" applyAlignment="1">
      <alignment horizontal="center" vertical="center" wrapText="1"/>
    </xf>
    <xf numFmtId="14" fontId="2" fillId="13" borderId="262" xfId="0" applyNumberFormat="1" applyFont="1" applyFill="1" applyBorder="1" applyAlignment="1">
      <alignment horizontal="center" vertical="center" wrapText="1"/>
    </xf>
    <xf numFmtId="0" fontId="2" fillId="13" borderId="262" xfId="0" applyFont="1" applyFill="1" applyBorder="1" applyAlignment="1">
      <alignment horizontal="center" vertical="center"/>
    </xf>
    <xf numFmtId="0" fontId="2" fillId="13" borderId="262" xfId="0" applyFont="1" applyFill="1" applyBorder="1" applyAlignment="1">
      <alignment horizontal="center"/>
    </xf>
    <xf numFmtId="0" fontId="2" fillId="13" borderId="262" xfId="0" applyFont="1" applyFill="1" applyBorder="1"/>
    <xf numFmtId="0" fontId="0" fillId="13" borderId="262" xfId="0" applyFill="1" applyBorder="1" applyAlignment="1">
      <alignment horizontal="left"/>
    </xf>
    <xf numFmtId="0" fontId="0" fillId="13" borderId="262" xfId="0" applyFill="1" applyBorder="1"/>
    <xf numFmtId="0" fontId="0" fillId="13" borderId="262" xfId="0" applyFill="1" applyBorder="1" applyAlignment="1">
      <alignment horizontal="center"/>
    </xf>
    <xf numFmtId="165" fontId="0" fillId="13" borderId="262" xfId="1" applyNumberFormat="1" applyFont="1" applyFill="1" applyBorder="1"/>
    <xf numFmtId="168" fontId="1" fillId="13" borderId="262" xfId="1" applyNumberFormat="1" applyFont="1" applyFill="1" applyBorder="1"/>
    <xf numFmtId="0" fontId="2" fillId="12" borderId="167" xfId="0" applyFont="1" applyFill="1" applyBorder="1" applyAlignment="1">
      <alignment horizontal="center" vertical="center" wrapText="1"/>
    </xf>
    <xf numFmtId="14" fontId="2" fillId="12" borderId="167" xfId="0" applyNumberFormat="1" applyFont="1" applyFill="1" applyBorder="1" applyAlignment="1">
      <alignment horizontal="center" vertical="center" wrapText="1"/>
    </xf>
    <xf numFmtId="0" fontId="2" fillId="12" borderId="167" xfId="0" applyFont="1" applyFill="1" applyBorder="1" applyAlignment="1">
      <alignment horizontal="center" vertical="center"/>
    </xf>
    <xf numFmtId="0" fontId="2" fillId="12" borderId="167" xfId="0" applyFont="1" applyFill="1" applyBorder="1" applyAlignment="1">
      <alignment horizontal="center"/>
    </xf>
    <xf numFmtId="0" fontId="2" fillId="12" borderId="167" xfId="0" applyFont="1" applyFill="1" applyBorder="1"/>
    <xf numFmtId="0" fontId="0" fillId="12" borderId="167" xfId="0" applyFill="1" applyBorder="1" applyAlignment="1">
      <alignment horizontal="left"/>
    </xf>
    <xf numFmtId="0" fontId="0" fillId="12" borderId="167" xfId="0" applyFill="1" applyBorder="1"/>
    <xf numFmtId="0" fontId="0" fillId="12" borderId="167" xfId="0" applyFill="1" applyBorder="1" applyAlignment="1">
      <alignment horizontal="center"/>
    </xf>
    <xf numFmtId="165" fontId="0" fillId="12" borderId="167" xfId="1" applyNumberFormat="1" applyFont="1" applyFill="1" applyBorder="1"/>
    <xf numFmtId="168" fontId="1" fillId="12" borderId="167" xfId="1" applyNumberFormat="1" applyFont="1" applyFill="1" applyBorder="1"/>
    <xf numFmtId="14" fontId="0" fillId="0" borderId="167" xfId="1" applyNumberFormat="1" applyFont="1" applyFill="1" applyBorder="1"/>
    <xf numFmtId="0" fontId="0" fillId="0" borderId="167" xfId="0" applyFill="1" applyBorder="1"/>
    <xf numFmtId="0" fontId="0" fillId="32" borderId="155" xfId="0" applyFill="1" applyBorder="1"/>
    <xf numFmtId="3" fontId="18" fillId="32" borderId="155" xfId="0" applyNumberFormat="1" applyFont="1" applyFill="1" applyBorder="1" applyAlignment="1" applyProtection="1">
      <alignment horizontal="right" vertical="center"/>
      <protection locked="0"/>
    </xf>
    <xf numFmtId="0" fontId="0" fillId="32" borderId="119" xfId="0" applyFill="1" applyBorder="1"/>
    <xf numFmtId="3" fontId="18" fillId="32" borderId="119" xfId="0" applyNumberFormat="1" applyFont="1" applyFill="1" applyBorder="1" applyAlignment="1" applyProtection="1">
      <alignment horizontal="right" vertical="center"/>
      <protection locked="0"/>
    </xf>
    <xf numFmtId="0" fontId="9" fillId="32" borderId="155" xfId="2" applyFont="1" applyFill="1" applyBorder="1"/>
    <xf numFmtId="0" fontId="0" fillId="32" borderId="119" xfId="0" applyFill="1" applyBorder="1" applyAlignment="1"/>
    <xf numFmtId="0" fontId="9" fillId="32" borderId="119" xfId="2" applyFont="1" applyFill="1" applyBorder="1"/>
    <xf numFmtId="0" fontId="2" fillId="25" borderId="33" xfId="0" applyFont="1" applyFill="1" applyBorder="1" applyAlignment="1">
      <alignment horizontal="center" vertical="center" wrapText="1"/>
    </xf>
    <xf numFmtId="0" fontId="0" fillId="25" borderId="33" xfId="0" applyFont="1" applyFill="1" applyBorder="1" applyAlignment="1">
      <alignment horizontal="center" vertical="center" wrapText="1"/>
    </xf>
    <xf numFmtId="0" fontId="18" fillId="25" borderId="33" xfId="5" applyNumberFormat="1" applyFont="1" applyFill="1" applyBorder="1" applyAlignment="1" applyProtection="1">
      <alignment horizontal="center" vertical="center"/>
      <protection locked="0"/>
    </xf>
    <xf numFmtId="0" fontId="0" fillId="25" borderId="33" xfId="0" applyFill="1" applyBorder="1" applyAlignment="1"/>
    <xf numFmtId="0" fontId="9" fillId="25" borderId="33" xfId="2" applyFont="1" applyFill="1" applyBorder="1"/>
    <xf numFmtId="0" fontId="9" fillId="25" borderId="33" xfId="2" applyFont="1" applyFill="1" applyBorder="1" applyAlignment="1">
      <alignment horizontal="center" vertical="center"/>
    </xf>
    <xf numFmtId="0" fontId="0" fillId="25" borderId="33" xfId="0" applyFill="1" applyBorder="1"/>
    <xf numFmtId="165" fontId="0" fillId="25" borderId="33" xfId="1" applyNumberFormat="1" applyFont="1" applyFill="1" applyBorder="1"/>
    <xf numFmtId="168" fontId="1" fillId="25" borderId="33" xfId="1" applyNumberFormat="1" applyFont="1" applyFill="1" applyBorder="1"/>
    <xf numFmtId="165" fontId="5" fillId="25" borderId="33" xfId="2" applyNumberFormat="1" applyFill="1" applyBorder="1"/>
    <xf numFmtId="16" fontId="9" fillId="0" borderId="33" xfId="2" applyNumberFormat="1" applyFont="1" applyFill="1" applyBorder="1" applyAlignment="1">
      <alignment wrapText="1"/>
    </xf>
    <xf numFmtId="14" fontId="2" fillId="25" borderId="156" xfId="0" applyNumberFormat="1" applyFont="1" applyFill="1" applyBorder="1" applyAlignment="1">
      <alignment horizontal="center" vertical="center" wrapText="1"/>
    </xf>
    <xf numFmtId="0" fontId="2" fillId="25" borderId="156" xfId="0" applyFont="1" applyFill="1" applyBorder="1" applyAlignment="1">
      <alignment horizontal="center" vertical="center" wrapText="1"/>
    </xf>
    <xf numFmtId="0" fontId="0" fillId="25" borderId="156" xfId="0" applyFont="1" applyFill="1" applyBorder="1" applyAlignment="1">
      <alignment horizontal="center" vertical="center" wrapText="1"/>
    </xf>
    <xf numFmtId="0" fontId="18" fillId="25" borderId="156" xfId="5" applyNumberFormat="1" applyFont="1" applyFill="1" applyBorder="1" applyAlignment="1" applyProtection="1">
      <alignment horizontal="center" vertical="center"/>
      <protection locked="0"/>
    </xf>
    <xf numFmtId="0" fontId="0" fillId="25" borderId="156" xfId="0" applyFill="1" applyBorder="1" applyAlignment="1"/>
    <xf numFmtId="0" fontId="9" fillId="25" borderId="156" xfId="2" applyFont="1" applyFill="1" applyBorder="1"/>
    <xf numFmtId="0" fontId="9" fillId="25" borderId="156" xfId="2" applyFont="1" applyFill="1" applyBorder="1" applyAlignment="1">
      <alignment horizontal="center" vertical="center"/>
    </xf>
    <xf numFmtId="0" fontId="0" fillId="25" borderId="156" xfId="0" applyFill="1" applyBorder="1"/>
    <xf numFmtId="165" fontId="0" fillId="25" borderId="156" xfId="1" applyNumberFormat="1" applyFont="1" applyFill="1" applyBorder="1"/>
    <xf numFmtId="168" fontId="1" fillId="25" borderId="156" xfId="1" applyNumberFormat="1" applyFont="1" applyFill="1" applyBorder="1"/>
    <xf numFmtId="165" fontId="5" fillId="25" borderId="156" xfId="2" applyNumberFormat="1" applyFill="1" applyBorder="1"/>
    <xf numFmtId="14" fontId="0" fillId="29" borderId="156" xfId="1" applyNumberFormat="1" applyFont="1" applyFill="1" applyBorder="1"/>
    <xf numFmtId="16" fontId="9" fillId="0" borderId="156" xfId="2" applyNumberFormat="1" applyFont="1" applyFill="1" applyBorder="1" applyAlignment="1">
      <alignment wrapText="1"/>
    </xf>
    <xf numFmtId="165" fontId="19" fillId="8" borderId="0" xfId="1" applyNumberFormat="1" applyFont="1" applyFill="1" applyAlignment="1">
      <alignment horizontal="center"/>
    </xf>
    <xf numFmtId="165" fontId="19" fillId="8" borderId="5" xfId="1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99" xfId="0" applyFont="1" applyFill="1" applyBorder="1" applyAlignment="1">
      <alignment horizontal="center" vertical="center" wrapText="1"/>
    </xf>
    <xf numFmtId="166" fontId="0" fillId="2" borderId="8" xfId="1" applyNumberFormat="1" applyFont="1" applyFill="1" applyBorder="1" applyAlignment="1">
      <alignment horizontal="center" vertical="center"/>
    </xf>
    <xf numFmtId="166" fontId="0" fillId="2" borderId="9" xfId="1" applyNumberFormat="1" applyFont="1" applyFill="1" applyBorder="1" applyAlignment="1">
      <alignment horizontal="center" vertical="center"/>
    </xf>
    <xf numFmtId="166" fontId="0" fillId="2" borderId="18" xfId="1" applyNumberFormat="1" applyFont="1" applyFill="1" applyBorder="1" applyAlignment="1">
      <alignment horizontal="center" vertical="center"/>
    </xf>
    <xf numFmtId="16" fontId="0" fillId="2" borderId="8" xfId="0" applyNumberFormat="1" applyFont="1" applyFill="1" applyBorder="1" applyAlignment="1">
      <alignment horizontal="center" vertical="center" wrapText="1"/>
    </xf>
    <xf numFmtId="16" fontId="0" fillId="2" borderId="9" xfId="0" applyNumberFormat="1" applyFont="1" applyFill="1" applyBorder="1" applyAlignment="1">
      <alignment horizontal="center" vertical="center" wrapText="1"/>
    </xf>
    <xf numFmtId="16" fontId="0" fillId="2" borderId="18" xfId="0" applyNumberFormat="1" applyFont="1" applyFill="1" applyBorder="1" applyAlignment="1">
      <alignment horizontal="center" vertical="center" wrapText="1"/>
    </xf>
    <xf numFmtId="166" fontId="0" fillId="2" borderId="15" xfId="1" applyNumberFormat="1" applyFont="1" applyFill="1" applyBorder="1" applyAlignment="1">
      <alignment horizontal="center" vertical="center" wrapText="1"/>
    </xf>
    <xf numFmtId="166" fontId="0" fillId="2" borderId="15" xfId="1" applyNumberFormat="1" applyFont="1" applyFill="1" applyBorder="1" applyAlignment="1">
      <alignment horizontal="center" vertical="center"/>
    </xf>
    <xf numFmtId="0" fontId="2" fillId="2" borderId="52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8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102" xfId="0" applyFont="1" applyFill="1" applyBorder="1" applyAlignment="1">
      <alignment horizontal="center" vertical="center"/>
    </xf>
    <xf numFmtId="0" fontId="2" fillId="2" borderId="100" xfId="0" applyFont="1" applyFill="1" applyBorder="1" applyAlignment="1">
      <alignment horizontal="center" vertical="center"/>
    </xf>
    <xf numFmtId="16" fontId="0" fillId="2" borderId="57" xfId="1" applyNumberFormat="1" applyFont="1" applyFill="1" applyBorder="1" applyAlignment="1">
      <alignment horizontal="center" vertical="center"/>
    </xf>
    <xf numFmtId="16" fontId="0" fillId="2" borderId="59" xfId="1" applyNumberFormat="1" applyFont="1" applyFill="1" applyBorder="1" applyAlignment="1">
      <alignment horizontal="center" vertical="center"/>
    </xf>
    <xf numFmtId="16" fontId="0" fillId="2" borderId="91" xfId="1" applyNumberFormat="1" applyFont="1" applyFill="1" applyBorder="1" applyAlignment="1">
      <alignment horizontal="center" vertical="center"/>
    </xf>
    <xf numFmtId="0" fontId="2" fillId="4" borderId="11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108" xfId="0" applyFont="1" applyFill="1" applyBorder="1" applyAlignment="1">
      <alignment horizontal="center" vertical="center"/>
    </xf>
    <xf numFmtId="0" fontId="2" fillId="2" borderId="57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/>
    </xf>
    <xf numFmtId="0" fontId="8" fillId="7" borderId="12" xfId="0" applyFont="1" applyFill="1" applyBorder="1" applyAlignment="1">
      <alignment horizontal="center"/>
    </xf>
    <xf numFmtId="0" fontId="8" fillId="7" borderId="13" xfId="0" applyFont="1" applyFill="1" applyBorder="1" applyAlignment="1">
      <alignment horizontal="center"/>
    </xf>
    <xf numFmtId="0" fontId="2" fillId="4" borderId="35" xfId="0" applyFont="1" applyFill="1" applyBorder="1" applyAlignment="1">
      <alignment horizontal="center" vertical="center"/>
    </xf>
    <xf numFmtId="0" fontId="2" fillId="4" borderId="64" xfId="0" applyFont="1" applyFill="1" applyBorder="1" applyAlignment="1">
      <alignment horizontal="center" vertical="center"/>
    </xf>
    <xf numFmtId="0" fontId="2" fillId="4" borderId="1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16" fontId="0" fillId="2" borderId="15" xfId="0" applyNumberFormat="1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8" xfId="0" applyFont="1" applyFill="1" applyBorder="1" applyAlignment="1">
      <alignment horizontal="center" vertical="center"/>
    </xf>
    <xf numFmtId="16" fontId="0" fillId="2" borderId="25" xfId="0" applyNumberFormat="1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30" xfId="0" applyFont="1" applyFill="1" applyBorder="1" applyAlignment="1">
      <alignment horizontal="center" vertical="center"/>
    </xf>
    <xf numFmtId="0" fontId="2" fillId="2" borderId="55" xfId="0" applyFont="1" applyFill="1" applyBorder="1" applyAlignment="1">
      <alignment horizontal="center" vertical="center"/>
    </xf>
    <xf numFmtId="16" fontId="0" fillId="2" borderId="29" xfId="1" applyNumberFormat="1" applyFont="1" applyFill="1" applyBorder="1" applyAlignment="1">
      <alignment horizontal="center" vertical="center"/>
    </xf>
    <xf numFmtId="0" fontId="20" fillId="0" borderId="57" xfId="0" applyFont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91" xfId="0" applyFont="1" applyBorder="1" applyAlignment="1">
      <alignment horizontal="center" vertical="center" wrapText="1"/>
    </xf>
    <xf numFmtId="14" fontId="0" fillId="3" borderId="57" xfId="1" applyNumberFormat="1" applyFont="1" applyFill="1" applyBorder="1" applyAlignment="1">
      <alignment horizontal="right" vertical="center"/>
    </xf>
    <xf numFmtId="14" fontId="0" fillId="3" borderId="59" xfId="1" applyNumberFormat="1" applyFont="1" applyFill="1" applyBorder="1" applyAlignment="1">
      <alignment horizontal="right" vertical="center"/>
    </xf>
    <xf numFmtId="14" fontId="0" fillId="3" borderId="91" xfId="1" applyNumberFormat="1" applyFont="1" applyFill="1" applyBorder="1" applyAlignment="1">
      <alignment horizontal="right" vertical="center"/>
    </xf>
    <xf numFmtId="14" fontId="0" fillId="3" borderId="95" xfId="1" applyNumberFormat="1" applyFont="1" applyFill="1" applyBorder="1" applyAlignment="1">
      <alignment horizontal="right" vertical="center"/>
    </xf>
    <xf numFmtId="14" fontId="0" fillId="3" borderId="29" xfId="1" applyNumberFormat="1" applyFont="1" applyFill="1" applyBorder="1" applyAlignment="1">
      <alignment horizontal="right" vertical="center"/>
    </xf>
    <xf numFmtId="0" fontId="0" fillId="0" borderId="95" xfId="0" applyNumberFormat="1" applyBorder="1" applyAlignment="1">
      <alignment horizontal="center" vertical="center"/>
    </xf>
    <xf numFmtId="0" fontId="0" fillId="0" borderId="59" xfId="0" applyNumberFormat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0" fontId="2" fillId="2" borderId="98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2" fillId="4" borderId="70" xfId="0" applyFont="1" applyFill="1" applyBorder="1" applyAlignment="1">
      <alignment horizontal="center" vertical="center"/>
    </xf>
    <xf numFmtId="0" fontId="2" fillId="19" borderId="128" xfId="0" applyFont="1" applyFill="1" applyBorder="1" applyAlignment="1">
      <alignment horizontal="center" vertical="center" wrapText="1"/>
    </xf>
    <xf numFmtId="0" fontId="2" fillId="19" borderId="133" xfId="0" applyFont="1" applyFill="1" applyBorder="1" applyAlignment="1">
      <alignment horizontal="center" vertical="center" wrapText="1"/>
    </xf>
    <xf numFmtId="0" fontId="2" fillId="19" borderId="136" xfId="0" applyFont="1" applyFill="1" applyBorder="1" applyAlignment="1">
      <alignment horizontal="center" vertical="center" wrapText="1"/>
    </xf>
    <xf numFmtId="0" fontId="2" fillId="19" borderId="20" xfId="0" applyFont="1" applyFill="1" applyBorder="1" applyAlignment="1">
      <alignment horizontal="center" vertical="center" wrapText="1"/>
    </xf>
    <xf numFmtId="0" fontId="2" fillId="19" borderId="130" xfId="0" applyFont="1" applyFill="1" applyBorder="1" applyAlignment="1">
      <alignment horizontal="center" vertical="center" wrapText="1"/>
    </xf>
    <xf numFmtId="0" fontId="2" fillId="4" borderId="152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4" borderId="120" xfId="0" applyFont="1" applyFill="1" applyBorder="1" applyAlignment="1">
      <alignment horizontal="center" vertical="center"/>
    </xf>
    <xf numFmtId="0" fontId="2" fillId="21" borderId="153" xfId="0" applyFont="1" applyFill="1" applyBorder="1" applyAlignment="1">
      <alignment horizontal="center" vertical="center" wrapText="1"/>
    </xf>
    <xf numFmtId="0" fontId="2" fillId="21" borderId="3" xfId="0" applyFont="1" applyFill="1" applyBorder="1" applyAlignment="1">
      <alignment horizontal="center" vertical="center" wrapText="1"/>
    </xf>
    <xf numFmtId="0" fontId="2" fillId="4" borderId="154" xfId="0" applyFont="1" applyFill="1" applyBorder="1" applyAlignment="1">
      <alignment horizontal="center" vertical="center"/>
    </xf>
    <xf numFmtId="0" fontId="2" fillId="4" borderId="155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0" fontId="2" fillId="4" borderId="119" xfId="0" applyFont="1" applyFill="1" applyBorder="1" applyAlignment="1">
      <alignment horizontal="center" vertical="center"/>
    </xf>
    <xf numFmtId="0" fontId="11" fillId="11" borderId="56" xfId="0" applyFont="1" applyFill="1" applyBorder="1" applyAlignment="1">
      <alignment horizontal="center" vertical="center" wrapText="1"/>
    </xf>
    <xf numFmtId="0" fontId="11" fillId="11" borderId="45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1" fillId="7" borderId="1" xfId="0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/>
    </xf>
    <xf numFmtId="0" fontId="11" fillId="9" borderId="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2" fillId="27" borderId="164" xfId="0" applyFont="1" applyFill="1" applyBorder="1" applyAlignment="1">
      <alignment horizontal="center" vertical="center" wrapText="1"/>
    </xf>
    <xf numFmtId="0" fontId="2" fillId="27" borderId="159" xfId="0" applyFont="1" applyFill="1" applyBorder="1" applyAlignment="1">
      <alignment horizontal="center" vertical="center" wrapText="1"/>
    </xf>
    <xf numFmtId="14" fontId="2" fillId="27" borderId="164" xfId="0" applyNumberFormat="1" applyFont="1" applyFill="1" applyBorder="1" applyAlignment="1">
      <alignment horizontal="center" vertical="center" wrapText="1"/>
    </xf>
    <xf numFmtId="14" fontId="2" fillId="27" borderId="159" xfId="0" applyNumberFormat="1" applyFont="1" applyFill="1" applyBorder="1" applyAlignment="1">
      <alignment horizontal="center" vertical="center" wrapText="1"/>
    </xf>
    <xf numFmtId="0" fontId="2" fillId="26" borderId="200" xfId="0" applyFont="1" applyFill="1" applyBorder="1" applyAlignment="1">
      <alignment horizontal="center" vertical="center" wrapText="1"/>
    </xf>
    <xf numFmtId="0" fontId="2" fillId="26" borderId="198" xfId="0" applyFont="1" applyFill="1" applyBorder="1" applyAlignment="1">
      <alignment horizontal="center" vertical="center" wrapText="1"/>
    </xf>
    <xf numFmtId="0" fontId="2" fillId="26" borderId="199" xfId="0" applyFont="1" applyFill="1" applyBorder="1" applyAlignment="1">
      <alignment horizontal="center" vertical="center" wrapText="1"/>
    </xf>
    <xf numFmtId="0" fontId="2" fillId="33" borderId="280" xfId="0" applyFont="1" applyFill="1" applyBorder="1" applyAlignment="1">
      <alignment horizontal="center" vertical="center" wrapText="1"/>
    </xf>
    <xf numFmtId="0" fontId="2" fillId="32" borderId="281" xfId="0" applyFont="1" applyFill="1" applyBorder="1" applyAlignment="1">
      <alignment horizontal="center" vertical="center" wrapText="1"/>
    </xf>
    <xf numFmtId="0" fontId="2" fillId="30" borderId="282" xfId="0" applyFont="1" applyFill="1" applyBorder="1" applyAlignment="1">
      <alignment horizontal="center" vertical="center" wrapText="1"/>
    </xf>
    <xf numFmtId="0" fontId="2" fillId="30" borderId="0" xfId="0" applyFont="1" applyFill="1" applyBorder="1" applyAlignment="1">
      <alignment horizontal="center" vertical="center" wrapText="1"/>
    </xf>
    <xf numFmtId="0" fontId="2" fillId="27" borderId="162" xfId="0" applyFont="1" applyFill="1" applyBorder="1" applyAlignment="1">
      <alignment horizontal="center" vertical="center" wrapText="1"/>
    </xf>
    <xf numFmtId="0" fontId="2" fillId="27" borderId="158" xfId="0" applyFont="1" applyFill="1" applyBorder="1" applyAlignment="1">
      <alignment horizontal="center" vertical="center" wrapText="1"/>
    </xf>
    <xf numFmtId="0" fontId="2" fillId="27" borderId="163" xfId="0" applyFont="1" applyFill="1" applyBorder="1" applyAlignment="1">
      <alignment horizontal="center" vertical="center" wrapText="1"/>
    </xf>
    <xf numFmtId="0" fontId="2" fillId="32" borderId="275" xfId="0" applyFont="1" applyFill="1" applyBorder="1" applyAlignment="1">
      <alignment horizontal="center" vertical="center" wrapText="1"/>
    </xf>
    <xf numFmtId="0" fontId="2" fillId="32" borderId="269" xfId="0" applyFont="1" applyFill="1" applyBorder="1" applyAlignment="1">
      <alignment horizontal="center" vertical="center" wrapText="1"/>
    </xf>
    <xf numFmtId="0" fontId="2" fillId="32" borderId="276" xfId="0" applyFont="1" applyFill="1" applyBorder="1" applyAlignment="1">
      <alignment horizontal="center" vertical="center" wrapText="1"/>
    </xf>
    <xf numFmtId="14" fontId="2" fillId="32" borderId="275" xfId="0" applyNumberFormat="1" applyFont="1" applyFill="1" applyBorder="1" applyAlignment="1">
      <alignment horizontal="center" vertical="center" wrapText="1"/>
    </xf>
    <xf numFmtId="14" fontId="2" fillId="32" borderId="269" xfId="0" applyNumberFormat="1" applyFont="1" applyFill="1" applyBorder="1" applyAlignment="1">
      <alignment horizontal="center" vertical="center" wrapText="1"/>
    </xf>
    <xf numFmtId="14" fontId="2" fillId="32" borderId="276" xfId="0" applyNumberFormat="1" applyFont="1" applyFill="1" applyBorder="1" applyAlignment="1">
      <alignment horizontal="center" vertical="center" wrapText="1"/>
    </xf>
    <xf numFmtId="14" fontId="2" fillId="27" borderId="162" xfId="0" applyNumberFormat="1" applyFont="1" applyFill="1" applyBorder="1" applyAlignment="1">
      <alignment horizontal="center" vertical="center" wrapText="1"/>
    </xf>
    <xf numFmtId="14" fontId="2" fillId="27" borderId="158" xfId="0" applyNumberFormat="1" applyFont="1" applyFill="1" applyBorder="1" applyAlignment="1">
      <alignment horizontal="center" vertical="center" wrapText="1"/>
    </xf>
    <xf numFmtId="14" fontId="2" fillId="27" borderId="163" xfId="0" applyNumberFormat="1" applyFont="1" applyFill="1" applyBorder="1" applyAlignment="1">
      <alignment horizontal="center" vertical="center" wrapText="1"/>
    </xf>
    <xf numFmtId="0" fontId="2" fillId="32" borderId="274" xfId="0" applyFont="1" applyFill="1" applyBorder="1" applyAlignment="1">
      <alignment horizontal="center" vertical="center" wrapText="1"/>
    </xf>
    <xf numFmtId="0" fontId="2" fillId="32" borderId="268" xfId="0" applyFont="1" applyFill="1" applyBorder="1" applyAlignment="1">
      <alignment horizontal="center" vertical="center" wrapText="1"/>
    </xf>
    <xf numFmtId="0" fontId="2" fillId="32" borderId="272" xfId="0" applyFont="1" applyFill="1" applyBorder="1" applyAlignment="1">
      <alignment horizontal="center" vertical="center" wrapText="1"/>
    </xf>
    <xf numFmtId="14" fontId="2" fillId="32" borderId="274" xfId="0" applyNumberFormat="1" applyFont="1" applyFill="1" applyBorder="1" applyAlignment="1">
      <alignment horizontal="center" vertical="center" wrapText="1"/>
    </xf>
    <xf numFmtId="14" fontId="2" fillId="32" borderId="268" xfId="0" applyNumberFormat="1" applyFont="1" applyFill="1" applyBorder="1" applyAlignment="1">
      <alignment horizontal="center" vertical="center" wrapText="1"/>
    </xf>
    <xf numFmtId="14" fontId="2" fillId="32" borderId="272" xfId="0" applyNumberFormat="1" applyFont="1" applyFill="1" applyBorder="1" applyAlignment="1">
      <alignment horizontal="center" vertical="center" wrapText="1"/>
    </xf>
    <xf numFmtId="0" fontId="2" fillId="27" borderId="265" xfId="0" applyFont="1" applyFill="1" applyBorder="1" applyAlignment="1">
      <alignment horizontal="center" vertical="center" wrapText="1"/>
    </xf>
    <xf numFmtId="0" fontId="2" fillId="27" borderId="194" xfId="0" applyFont="1" applyFill="1" applyBorder="1" applyAlignment="1">
      <alignment horizontal="center" vertical="center" wrapText="1"/>
    </xf>
    <xf numFmtId="0" fontId="2" fillId="27" borderId="283" xfId="0" applyFont="1" applyFill="1" applyBorder="1" applyAlignment="1">
      <alignment horizontal="center" vertical="center" wrapText="1"/>
    </xf>
    <xf numFmtId="14" fontId="2" fillId="27" borderId="157" xfId="0" applyNumberFormat="1" applyFont="1" applyFill="1" applyBorder="1" applyAlignment="1">
      <alignment horizontal="center" vertical="center" wrapText="1"/>
    </xf>
    <xf numFmtId="0" fontId="2" fillId="27" borderId="160" xfId="0" applyFont="1" applyFill="1" applyBorder="1" applyAlignment="1">
      <alignment horizontal="center" vertical="center" wrapText="1"/>
    </xf>
    <xf numFmtId="14" fontId="2" fillId="27" borderId="160" xfId="0" applyNumberFormat="1" applyFont="1" applyFill="1" applyBorder="1" applyAlignment="1">
      <alignment horizontal="center" vertical="center" wrapText="1"/>
    </xf>
    <xf numFmtId="0" fontId="2" fillId="4" borderId="44" xfId="0" applyFont="1" applyFill="1" applyBorder="1" applyAlignment="1">
      <alignment horizontal="center" vertical="center"/>
    </xf>
    <xf numFmtId="14" fontId="2" fillId="4" borderId="155" xfId="0" applyNumberFormat="1" applyFont="1" applyFill="1" applyBorder="1" applyAlignment="1">
      <alignment horizontal="center" vertical="center"/>
    </xf>
    <xf numFmtId="14" fontId="2" fillId="4" borderId="31" xfId="0" applyNumberFormat="1" applyFont="1" applyFill="1" applyBorder="1" applyAlignment="1">
      <alignment horizontal="center" vertical="center"/>
    </xf>
    <xf numFmtId="14" fontId="2" fillId="4" borderId="119" xfId="0" applyNumberFormat="1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14" fontId="2" fillId="13" borderId="219" xfId="0" applyNumberFormat="1" applyFont="1" applyFill="1" applyBorder="1" applyAlignment="1">
      <alignment horizontal="center" vertical="center" wrapText="1"/>
    </xf>
    <xf numFmtId="14" fontId="2" fillId="13" borderId="220" xfId="0" applyNumberFormat="1" applyFont="1" applyFill="1" applyBorder="1" applyAlignment="1">
      <alignment horizontal="center" vertical="center" wrapText="1"/>
    </xf>
    <xf numFmtId="14" fontId="2" fillId="13" borderId="221" xfId="0" applyNumberFormat="1" applyFont="1" applyFill="1" applyBorder="1" applyAlignment="1">
      <alignment horizontal="center" vertical="center" wrapText="1"/>
    </xf>
    <xf numFmtId="14" fontId="2" fillId="13" borderId="224" xfId="0" applyNumberFormat="1" applyFont="1" applyFill="1" applyBorder="1" applyAlignment="1">
      <alignment horizontal="center" vertical="center" wrapText="1"/>
    </xf>
    <xf numFmtId="0" fontId="2" fillId="13" borderId="184" xfId="0" applyFont="1" applyFill="1" applyBorder="1" applyAlignment="1">
      <alignment horizontal="center" vertical="center" wrapText="1"/>
    </xf>
    <xf numFmtId="0" fontId="2" fillId="13" borderId="182" xfId="0" applyFont="1" applyFill="1" applyBorder="1" applyAlignment="1">
      <alignment horizontal="center" vertical="center" wrapText="1"/>
    </xf>
    <xf numFmtId="0" fontId="2" fillId="13" borderId="176" xfId="0" applyFont="1" applyFill="1" applyBorder="1" applyAlignment="1">
      <alignment horizontal="center" vertical="center" wrapText="1"/>
    </xf>
    <xf numFmtId="0" fontId="2" fillId="13" borderId="174" xfId="0" applyFont="1" applyFill="1" applyBorder="1" applyAlignment="1">
      <alignment horizontal="center" vertical="center" wrapText="1"/>
    </xf>
    <xf numFmtId="0" fontId="2" fillId="21" borderId="165" xfId="0" applyFont="1" applyFill="1" applyBorder="1" applyAlignment="1">
      <alignment horizontal="center" vertical="center" wrapText="1"/>
    </xf>
    <xf numFmtId="0" fontId="2" fillId="21" borderId="160" xfId="0" applyFont="1" applyFill="1" applyBorder="1" applyAlignment="1">
      <alignment horizontal="center" vertical="center" wrapText="1"/>
    </xf>
    <xf numFmtId="0" fontId="2" fillId="21" borderId="159" xfId="0" applyFont="1" applyFill="1" applyBorder="1" applyAlignment="1">
      <alignment horizontal="center" vertical="center" wrapText="1"/>
    </xf>
    <xf numFmtId="0" fontId="2" fillId="21" borderId="162" xfId="0" applyFont="1" applyFill="1" applyBorder="1" applyAlignment="1">
      <alignment horizontal="center" vertical="center" wrapText="1"/>
    </xf>
    <xf numFmtId="0" fontId="2" fillId="21" borderId="158" xfId="0" applyFont="1" applyFill="1" applyBorder="1" applyAlignment="1">
      <alignment horizontal="center" vertical="center" wrapText="1"/>
    </xf>
    <xf numFmtId="0" fontId="2" fillId="21" borderId="164" xfId="0" applyFont="1" applyFill="1" applyBorder="1" applyAlignment="1">
      <alignment horizontal="center" vertical="center" wrapText="1"/>
    </xf>
    <xf numFmtId="14" fontId="2" fillId="21" borderId="160" xfId="0" applyNumberFormat="1" applyFont="1" applyFill="1" applyBorder="1" applyAlignment="1">
      <alignment horizontal="center" vertical="center" wrapText="1"/>
    </xf>
    <xf numFmtId="14" fontId="2" fillId="21" borderId="162" xfId="0" applyNumberFormat="1" applyFont="1" applyFill="1" applyBorder="1" applyAlignment="1">
      <alignment horizontal="center" vertical="center" wrapText="1"/>
    </xf>
    <xf numFmtId="14" fontId="2" fillId="22" borderId="248" xfId="0" applyNumberFormat="1" applyFont="1" applyFill="1" applyBorder="1" applyAlignment="1">
      <alignment horizontal="center" vertical="center" wrapText="1"/>
    </xf>
    <xf numFmtId="14" fontId="2" fillId="22" borderId="238" xfId="0" applyNumberFormat="1" applyFont="1" applyFill="1" applyBorder="1" applyAlignment="1">
      <alignment horizontal="center" vertical="center" wrapText="1"/>
    </xf>
    <xf numFmtId="0" fontId="2" fillId="22" borderId="195" xfId="0" applyFont="1" applyFill="1" applyBorder="1" applyAlignment="1">
      <alignment horizontal="center" vertical="center" wrapText="1"/>
    </xf>
    <xf numFmtId="0" fontId="2" fillId="22" borderId="240" xfId="0" applyFont="1" applyFill="1" applyBorder="1" applyAlignment="1">
      <alignment horizontal="center" vertical="center" wrapText="1"/>
    </xf>
    <xf numFmtId="0" fontId="2" fillId="22" borderId="168" xfId="0" applyFont="1" applyFill="1" applyBorder="1" applyAlignment="1">
      <alignment horizontal="center" vertical="center" wrapText="1"/>
    </xf>
    <xf numFmtId="0" fontId="2" fillId="22" borderId="243" xfId="0" applyFont="1" applyFill="1" applyBorder="1" applyAlignment="1">
      <alignment horizontal="center" vertical="center" wrapText="1"/>
    </xf>
    <xf numFmtId="0" fontId="2" fillId="22" borderId="244" xfId="0" applyFont="1" applyFill="1" applyBorder="1" applyAlignment="1">
      <alignment horizontal="center" vertical="center" wrapText="1"/>
    </xf>
    <xf numFmtId="0" fontId="2" fillId="22" borderId="170" xfId="0" applyFont="1" applyFill="1" applyBorder="1" applyAlignment="1">
      <alignment horizontal="center" vertical="center" wrapText="1"/>
    </xf>
    <xf numFmtId="0" fontId="2" fillId="22" borderId="169" xfId="0" applyFont="1" applyFill="1" applyBorder="1" applyAlignment="1">
      <alignment horizontal="center" vertical="center" wrapText="1"/>
    </xf>
    <xf numFmtId="0" fontId="2" fillId="21" borderId="163" xfId="0" applyFont="1" applyFill="1" applyBorder="1" applyAlignment="1">
      <alignment horizontal="center" vertical="center" wrapText="1"/>
    </xf>
    <xf numFmtId="0" fontId="2" fillId="21" borderId="157" xfId="0" applyFont="1" applyFill="1" applyBorder="1" applyAlignment="1">
      <alignment horizontal="center" vertical="center" wrapText="1"/>
    </xf>
    <xf numFmtId="0" fontId="2" fillId="13" borderId="185" xfId="0" applyFont="1" applyFill="1" applyBorder="1" applyAlignment="1">
      <alignment horizontal="center" vertical="center" wrapText="1"/>
    </xf>
    <xf numFmtId="0" fontId="2" fillId="13" borderId="141" xfId="0" applyFont="1" applyFill="1" applyBorder="1" applyAlignment="1">
      <alignment horizontal="center" vertical="center" wrapText="1"/>
    </xf>
    <xf numFmtId="0" fontId="2" fillId="13" borderId="188" xfId="0" applyFont="1" applyFill="1" applyBorder="1" applyAlignment="1">
      <alignment horizontal="center" vertical="center" wrapText="1"/>
    </xf>
    <xf numFmtId="0" fontId="2" fillId="13" borderId="187" xfId="0" applyFont="1" applyFill="1" applyBorder="1" applyAlignment="1">
      <alignment horizontal="center" vertical="center" wrapText="1"/>
    </xf>
    <xf numFmtId="0" fontId="2" fillId="13" borderId="145" xfId="0" applyFont="1" applyFill="1" applyBorder="1" applyAlignment="1">
      <alignment horizontal="center" vertical="center" wrapText="1"/>
    </xf>
    <xf numFmtId="0" fontId="2" fillId="13" borderId="222" xfId="0" applyFont="1" applyFill="1" applyBorder="1" applyAlignment="1">
      <alignment horizontal="center" vertical="center" wrapText="1"/>
    </xf>
    <xf numFmtId="0" fontId="2" fillId="22" borderId="0" xfId="0" applyFont="1" applyFill="1" applyBorder="1" applyAlignment="1">
      <alignment horizontal="center" vertical="center" wrapText="1"/>
    </xf>
    <xf numFmtId="0" fontId="2" fillId="22" borderId="267" xfId="0" applyFont="1" applyFill="1" applyBorder="1" applyAlignment="1">
      <alignment horizontal="center" vertical="center" wrapText="1"/>
    </xf>
    <xf numFmtId="0" fontId="2" fillId="25" borderId="287" xfId="0" applyFont="1" applyFill="1" applyBorder="1" applyAlignment="1">
      <alignment horizontal="center" vertical="center" wrapText="1"/>
    </xf>
    <xf numFmtId="0" fontId="2" fillId="25" borderId="32" xfId="0" applyFont="1" applyFill="1" applyBorder="1" applyAlignment="1">
      <alignment horizontal="center" vertical="center" wrapText="1"/>
    </xf>
    <xf numFmtId="0" fontId="2" fillId="25" borderId="120" xfId="0" applyFont="1" applyFill="1" applyBorder="1" applyAlignment="1">
      <alignment horizontal="center" vertical="center" wrapText="1"/>
    </xf>
    <xf numFmtId="14" fontId="2" fillId="25" borderId="287" xfId="0" applyNumberFormat="1" applyFont="1" applyFill="1" applyBorder="1" applyAlignment="1">
      <alignment horizontal="center" vertical="center" wrapText="1"/>
    </xf>
    <xf numFmtId="14" fontId="2" fillId="25" borderId="32" xfId="0" applyNumberFormat="1" applyFont="1" applyFill="1" applyBorder="1" applyAlignment="1">
      <alignment horizontal="center" vertical="center" wrapText="1"/>
    </xf>
    <xf numFmtId="14" fontId="2" fillId="25" borderId="120" xfId="0" applyNumberFormat="1" applyFont="1" applyFill="1" applyBorder="1" applyAlignment="1">
      <alignment horizontal="center" vertical="center" wrapText="1"/>
    </xf>
    <xf numFmtId="0" fontId="2" fillId="25" borderId="213" xfId="0" applyFont="1" applyFill="1" applyBorder="1" applyAlignment="1">
      <alignment horizontal="center" vertical="center" wrapText="1"/>
    </xf>
    <xf numFmtId="0" fontId="2" fillId="25" borderId="0" xfId="0" applyFont="1" applyFill="1" applyBorder="1" applyAlignment="1">
      <alignment horizontal="center" vertical="center" wrapText="1"/>
    </xf>
    <xf numFmtId="14" fontId="2" fillId="25" borderId="202" xfId="0" applyNumberFormat="1" applyFont="1" applyFill="1" applyBorder="1" applyAlignment="1">
      <alignment horizontal="center" vertical="center" wrapText="1"/>
    </xf>
    <xf numFmtId="14" fontId="2" fillId="25" borderId="196" xfId="0" applyNumberFormat="1" applyFont="1" applyFill="1" applyBorder="1" applyAlignment="1">
      <alignment horizontal="center" vertical="center" wrapText="1"/>
    </xf>
    <xf numFmtId="14" fontId="2" fillId="25" borderId="197" xfId="0" applyNumberFormat="1" applyFont="1" applyFill="1" applyBorder="1" applyAlignment="1">
      <alignment horizontal="center" vertical="center" wrapText="1"/>
    </xf>
    <xf numFmtId="0" fontId="2" fillId="25" borderId="202" xfId="0" applyFont="1" applyFill="1" applyBorder="1" applyAlignment="1">
      <alignment horizontal="center" vertical="center" wrapText="1"/>
    </xf>
    <xf numFmtId="0" fontId="2" fillId="25" borderId="196" xfId="0" applyFont="1" applyFill="1" applyBorder="1" applyAlignment="1">
      <alignment horizontal="center" vertical="center" wrapText="1"/>
    </xf>
    <xf numFmtId="0" fontId="2" fillId="25" borderId="197" xfId="0" applyFont="1" applyFill="1" applyBorder="1" applyAlignment="1">
      <alignment horizontal="center" vertical="center" wrapText="1"/>
    </xf>
    <xf numFmtId="14" fontId="2" fillId="25" borderId="203" xfId="0" applyNumberFormat="1" applyFont="1" applyFill="1" applyBorder="1" applyAlignment="1">
      <alignment horizontal="center" vertical="center" wrapText="1"/>
    </xf>
    <xf numFmtId="14" fontId="2" fillId="25" borderId="212" xfId="0" applyNumberFormat="1" applyFont="1" applyFill="1" applyBorder="1" applyAlignment="1">
      <alignment horizontal="center" vertical="center" wrapText="1"/>
    </xf>
    <xf numFmtId="14" fontId="2" fillId="24" borderId="245" xfId="0" applyNumberFormat="1" applyFont="1" applyFill="1" applyBorder="1" applyAlignment="1">
      <alignment horizontal="center" vertical="center" wrapText="1"/>
    </xf>
    <xf numFmtId="14" fontId="2" fillId="24" borderId="201" xfId="0" applyNumberFormat="1" applyFont="1" applyFill="1" applyBorder="1" applyAlignment="1">
      <alignment horizontal="center" vertical="center" wrapText="1"/>
    </xf>
    <xf numFmtId="0" fontId="2" fillId="24" borderId="1" xfId="0" applyFont="1" applyFill="1" applyBorder="1" applyAlignment="1">
      <alignment horizontal="center" vertical="center" wrapText="1"/>
    </xf>
    <xf numFmtId="0" fontId="2" fillId="24" borderId="201" xfId="0" applyFont="1" applyFill="1" applyBorder="1" applyAlignment="1">
      <alignment horizontal="center" vertical="center" wrapText="1"/>
    </xf>
    <xf numFmtId="0" fontId="2" fillId="23" borderId="180" xfId="0" applyFont="1" applyFill="1" applyBorder="1" applyAlignment="1">
      <alignment horizontal="center" vertical="center" wrapText="1"/>
    </xf>
    <xf numFmtId="0" fontId="2" fillId="23" borderId="190" xfId="0" applyFont="1" applyFill="1" applyBorder="1" applyAlignment="1">
      <alignment horizontal="center" vertical="center" wrapText="1"/>
    </xf>
    <xf numFmtId="16" fontId="0" fillId="28" borderId="254" xfId="0" applyNumberFormat="1" applyFont="1" applyFill="1" applyBorder="1" applyAlignment="1">
      <alignment horizontal="center" vertical="center" wrapText="1"/>
    </xf>
    <xf numFmtId="16" fontId="0" fillId="28" borderId="253" xfId="0" applyNumberFormat="1" applyFont="1" applyFill="1" applyBorder="1" applyAlignment="1">
      <alignment horizontal="center" vertical="center" wrapText="1"/>
    </xf>
    <xf numFmtId="16" fontId="0" fillId="28" borderId="262" xfId="0" applyNumberFormat="1" applyFont="1" applyFill="1" applyBorder="1" applyAlignment="1">
      <alignment horizontal="center" vertical="center" wrapText="1"/>
    </xf>
    <xf numFmtId="0" fontId="2" fillId="28" borderId="256" xfId="0" applyFont="1" applyFill="1" applyBorder="1" applyAlignment="1">
      <alignment horizontal="center" vertical="center" wrapText="1"/>
    </xf>
    <xf numFmtId="0" fontId="2" fillId="28" borderId="0" xfId="0" applyFont="1" applyFill="1" applyBorder="1" applyAlignment="1">
      <alignment horizontal="center" vertical="center" wrapText="1"/>
    </xf>
    <xf numFmtId="14" fontId="2" fillId="28" borderId="259" xfId="0" applyNumberFormat="1" applyFont="1" applyFill="1" applyBorder="1" applyAlignment="1">
      <alignment horizontal="center" vertical="center" wrapText="1"/>
    </xf>
    <xf numFmtId="14" fontId="2" fillId="28" borderId="260" xfId="0" applyNumberFormat="1" applyFont="1" applyFill="1" applyBorder="1" applyAlignment="1">
      <alignment horizontal="center" vertical="center" wrapText="1"/>
    </xf>
    <xf numFmtId="0" fontId="2" fillId="28" borderId="259" xfId="0" applyFont="1" applyFill="1" applyBorder="1" applyAlignment="1">
      <alignment horizontal="center" vertical="center" wrapText="1"/>
    </xf>
    <xf numFmtId="0" fontId="2" fillId="28" borderId="260" xfId="0" applyFont="1" applyFill="1" applyBorder="1" applyAlignment="1">
      <alignment horizontal="center" vertical="center" wrapText="1"/>
    </xf>
    <xf numFmtId="0" fontId="2" fillId="27" borderId="157" xfId="0" applyFont="1" applyFill="1" applyBorder="1" applyAlignment="1">
      <alignment horizontal="center" vertical="center" wrapText="1"/>
    </xf>
    <xf numFmtId="0" fontId="2" fillId="23" borderId="178" xfId="0" applyFont="1" applyFill="1" applyBorder="1" applyAlignment="1">
      <alignment horizontal="center" vertical="center" wrapText="1"/>
    </xf>
    <xf numFmtId="0" fontId="2" fillId="23" borderId="246" xfId="0" applyFont="1" applyFill="1" applyBorder="1" applyAlignment="1">
      <alignment horizontal="center" vertical="center" wrapText="1"/>
    </xf>
    <xf numFmtId="0" fontId="2" fillId="25" borderId="33" xfId="0" applyFont="1" applyFill="1" applyBorder="1" applyAlignment="1">
      <alignment horizontal="center" vertical="center" wrapText="1"/>
    </xf>
    <xf numFmtId="0" fontId="2" fillId="25" borderId="31" xfId="0" applyFont="1" applyFill="1" applyBorder="1" applyAlignment="1">
      <alignment horizontal="center" vertical="center" wrapText="1"/>
    </xf>
    <xf numFmtId="0" fontId="2" fillId="25" borderId="119" xfId="0" applyFont="1" applyFill="1" applyBorder="1" applyAlignment="1">
      <alignment horizontal="center" vertical="center" wrapText="1"/>
    </xf>
    <xf numFmtId="0" fontId="2" fillId="23" borderId="192" xfId="0" applyFont="1" applyFill="1" applyBorder="1" applyAlignment="1">
      <alignment horizontal="center" vertical="center" wrapText="1"/>
    </xf>
    <xf numFmtId="0" fontId="2" fillId="13" borderId="231" xfId="0" applyFont="1" applyFill="1" applyBorder="1" applyAlignment="1">
      <alignment horizontal="center" vertical="center" wrapText="1"/>
    </xf>
    <xf numFmtId="0" fontId="2" fillId="13" borderId="232" xfId="0" applyFont="1" applyFill="1" applyBorder="1" applyAlignment="1">
      <alignment horizontal="center" vertical="center" wrapText="1"/>
    </xf>
    <xf numFmtId="0" fontId="2" fillId="13" borderId="0" xfId="0" applyFont="1" applyFill="1" applyBorder="1" applyAlignment="1">
      <alignment horizontal="center" vertical="center" wrapText="1"/>
    </xf>
    <xf numFmtId="0" fontId="2" fillId="13" borderId="230" xfId="0" applyFont="1" applyFill="1" applyBorder="1" applyAlignment="1">
      <alignment horizontal="center" vertical="center" wrapText="1"/>
    </xf>
    <xf numFmtId="14" fontId="2" fillId="13" borderId="185" xfId="0" applyNumberFormat="1" applyFont="1" applyFill="1" applyBorder="1" applyAlignment="1">
      <alignment horizontal="center" vertical="center" wrapText="1"/>
    </xf>
    <xf numFmtId="14" fontId="2" fillId="13" borderId="141" xfId="0" applyNumberFormat="1" applyFont="1" applyFill="1" applyBorder="1" applyAlignment="1">
      <alignment horizontal="center" vertical="center" wrapText="1"/>
    </xf>
    <xf numFmtId="14" fontId="2" fillId="13" borderId="188" xfId="0" applyNumberFormat="1" applyFont="1" applyFill="1" applyBorder="1" applyAlignment="1">
      <alignment horizontal="center" vertical="center" wrapText="1"/>
    </xf>
    <xf numFmtId="0" fontId="2" fillId="13" borderId="214" xfId="0" applyFont="1" applyFill="1" applyBorder="1" applyAlignment="1">
      <alignment horizontal="center" vertical="center" wrapText="1"/>
    </xf>
    <xf numFmtId="0" fontId="2" fillId="13" borderId="215" xfId="0" applyFont="1" applyFill="1" applyBorder="1" applyAlignment="1">
      <alignment horizontal="center" vertical="center" wrapText="1"/>
    </xf>
    <xf numFmtId="0" fontId="2" fillId="13" borderId="216" xfId="0" applyFont="1" applyFill="1" applyBorder="1" applyAlignment="1">
      <alignment horizontal="center" vertical="center" wrapText="1"/>
    </xf>
    <xf numFmtId="0" fontId="2" fillId="13" borderId="205" xfId="0" applyFont="1" applyFill="1" applyBorder="1" applyAlignment="1">
      <alignment horizontal="center" vertical="center" wrapText="1"/>
    </xf>
    <xf numFmtId="0" fontId="2" fillId="13" borderId="204" xfId="0" applyFont="1" applyFill="1" applyBorder="1" applyAlignment="1">
      <alignment horizontal="center" vertical="center" wrapText="1"/>
    </xf>
    <xf numFmtId="0" fontId="2" fillId="13" borderId="207" xfId="0" applyFont="1" applyFill="1" applyBorder="1" applyAlignment="1">
      <alignment horizontal="center" vertical="center" wrapText="1"/>
    </xf>
    <xf numFmtId="0" fontId="2" fillId="13" borderId="189" xfId="0" applyFont="1" applyFill="1" applyBorder="1" applyAlignment="1">
      <alignment horizontal="center" vertical="center" wrapText="1"/>
    </xf>
    <xf numFmtId="0" fontId="2" fillId="25" borderId="203" xfId="0" applyFont="1" applyFill="1" applyBorder="1" applyAlignment="1">
      <alignment horizontal="center" vertical="center" wrapText="1"/>
    </xf>
    <xf numFmtId="0" fontId="2" fillId="25" borderId="212" xfId="0" applyFont="1" applyFill="1" applyBorder="1" applyAlignment="1">
      <alignment horizontal="center" vertical="center" wrapText="1"/>
    </xf>
    <xf numFmtId="14" fontId="2" fillId="25" borderId="155" xfId="0" applyNumberFormat="1" applyFont="1" applyFill="1" applyBorder="1" applyAlignment="1">
      <alignment horizontal="center" vertical="center" wrapText="1"/>
    </xf>
    <xf numFmtId="14" fontId="2" fillId="25" borderId="31" xfId="0" applyNumberFormat="1" applyFont="1" applyFill="1" applyBorder="1" applyAlignment="1">
      <alignment horizontal="center" vertical="center" wrapText="1"/>
    </xf>
    <xf numFmtId="14" fontId="2" fillId="25" borderId="119" xfId="0" applyNumberFormat="1" applyFont="1" applyFill="1" applyBorder="1" applyAlignment="1">
      <alignment horizontal="center" vertical="center" wrapText="1"/>
    </xf>
    <xf numFmtId="0" fontId="2" fillId="25" borderId="155" xfId="0" applyFont="1" applyFill="1" applyBorder="1" applyAlignment="1">
      <alignment horizontal="center" vertical="center" wrapText="1"/>
    </xf>
    <xf numFmtId="14" fontId="2" fillId="28" borderId="278" xfId="0" applyNumberFormat="1" applyFont="1" applyFill="1" applyBorder="1" applyAlignment="1">
      <alignment horizontal="center" vertical="center" wrapText="1"/>
    </xf>
    <xf numFmtId="14" fontId="2" fillId="28" borderId="257" xfId="0" applyNumberFormat="1" applyFont="1" applyFill="1" applyBorder="1" applyAlignment="1">
      <alignment horizontal="center" vertical="center" wrapText="1"/>
    </xf>
    <xf numFmtId="0" fontId="2" fillId="28" borderId="225" xfId="0" applyFont="1" applyFill="1" applyBorder="1" applyAlignment="1">
      <alignment horizontal="center" vertical="center" wrapText="1"/>
    </xf>
    <xf numFmtId="0" fontId="2" fillId="28" borderId="174" xfId="0" applyFont="1" applyFill="1" applyBorder="1" applyAlignment="1">
      <alignment horizontal="center" vertical="center" wrapText="1"/>
    </xf>
    <xf numFmtId="0" fontId="2" fillId="28" borderId="279" xfId="0" applyFont="1" applyFill="1" applyBorder="1" applyAlignment="1">
      <alignment horizontal="center" vertical="center" wrapText="1"/>
    </xf>
    <xf numFmtId="0" fontId="2" fillId="28" borderId="182" xfId="0" applyFont="1" applyFill="1" applyBorder="1" applyAlignment="1">
      <alignment horizontal="center" vertical="center" wrapText="1"/>
    </xf>
    <xf numFmtId="14" fontId="2" fillId="26" borderId="200" xfId="0" applyNumberFormat="1" applyFont="1" applyFill="1" applyBorder="1" applyAlignment="1">
      <alignment horizontal="center" vertical="center" wrapText="1"/>
    </xf>
    <xf numFmtId="14" fontId="2" fillId="26" borderId="198" xfId="0" applyNumberFormat="1" applyFont="1" applyFill="1" applyBorder="1" applyAlignment="1">
      <alignment horizontal="center" vertical="center" wrapText="1"/>
    </xf>
    <xf numFmtId="14" fontId="2" fillId="26" borderId="266" xfId="0" applyNumberFormat="1" applyFont="1" applyFill="1" applyBorder="1" applyAlignment="1">
      <alignment horizontal="center" vertical="center" wrapText="1"/>
    </xf>
    <xf numFmtId="0" fontId="2" fillId="26" borderId="266" xfId="0" applyFont="1" applyFill="1" applyBorder="1" applyAlignment="1">
      <alignment horizontal="center" vertical="center" wrapText="1"/>
    </xf>
    <xf numFmtId="14" fontId="2" fillId="28" borderId="176" xfId="0" applyNumberFormat="1" applyFont="1" applyFill="1" applyBorder="1" applyAlignment="1">
      <alignment horizontal="center" vertical="center" wrapText="1"/>
    </xf>
    <xf numFmtId="14" fontId="2" fillId="28" borderId="255" xfId="0" applyNumberFormat="1" applyFont="1" applyFill="1" applyBorder="1" applyAlignment="1">
      <alignment horizontal="center" vertical="center" wrapText="1"/>
    </xf>
    <xf numFmtId="0" fontId="2" fillId="28" borderId="176" xfId="0" applyFont="1" applyFill="1" applyBorder="1" applyAlignment="1">
      <alignment horizontal="center" vertical="center" wrapText="1"/>
    </xf>
    <xf numFmtId="0" fontId="2" fillId="28" borderId="255" xfId="0" applyFont="1" applyFill="1" applyBorder="1" applyAlignment="1">
      <alignment horizontal="center" vertical="center" wrapText="1"/>
    </xf>
    <xf numFmtId="16" fontId="2" fillId="32" borderId="275" xfId="0" applyNumberFormat="1" applyFont="1" applyFill="1" applyBorder="1" applyAlignment="1">
      <alignment horizontal="center" vertical="center" wrapText="1"/>
    </xf>
    <xf numFmtId="16" fontId="2" fillId="32" borderId="269" xfId="0" applyNumberFormat="1" applyFont="1" applyFill="1" applyBorder="1" applyAlignment="1">
      <alignment horizontal="center" vertical="center" wrapText="1"/>
    </xf>
    <xf numFmtId="16" fontId="2" fillId="32" borderId="276" xfId="0" applyNumberFormat="1" applyFont="1" applyFill="1" applyBorder="1" applyAlignment="1">
      <alignment horizontal="center" vertical="center" wrapText="1"/>
    </xf>
    <xf numFmtId="0" fontId="2" fillId="30" borderId="261" xfId="0" applyFont="1" applyFill="1" applyBorder="1" applyAlignment="1">
      <alignment horizontal="center" vertical="center" wrapText="1"/>
    </xf>
    <xf numFmtId="0" fontId="2" fillId="30" borderId="263" xfId="0" applyFont="1" applyFill="1" applyBorder="1" applyAlignment="1">
      <alignment horizontal="center" vertical="center" wrapText="1"/>
    </xf>
    <xf numFmtId="14" fontId="2" fillId="30" borderId="261" xfId="0" applyNumberFormat="1" applyFont="1" applyFill="1" applyBorder="1" applyAlignment="1">
      <alignment horizontal="center" vertical="center" wrapText="1"/>
    </xf>
    <xf numFmtId="14" fontId="2" fillId="30" borderId="263" xfId="0" applyNumberFormat="1" applyFont="1" applyFill="1" applyBorder="1" applyAlignment="1">
      <alignment horizontal="center" vertical="center" wrapText="1"/>
    </xf>
    <xf numFmtId="0" fontId="2" fillId="28" borderId="254" xfId="0" applyFont="1" applyFill="1" applyBorder="1" applyAlignment="1">
      <alignment horizontal="center" vertical="center" wrapText="1"/>
    </xf>
    <xf numFmtId="0" fontId="2" fillId="28" borderId="253" xfId="0" applyFont="1" applyFill="1" applyBorder="1" applyAlignment="1">
      <alignment horizontal="center" vertical="center" wrapText="1"/>
    </xf>
    <xf numFmtId="0" fontId="2" fillId="28" borderId="262" xfId="0" applyFont="1" applyFill="1" applyBorder="1" applyAlignment="1">
      <alignment horizontal="center" vertical="center" wrapText="1"/>
    </xf>
    <xf numFmtId="14" fontId="2" fillId="25" borderId="33" xfId="0" applyNumberFormat="1" applyFont="1" applyFill="1" applyBorder="1" applyAlignment="1">
      <alignment horizontal="center" vertical="center" wrapText="1"/>
    </xf>
    <xf numFmtId="165" fontId="0" fillId="17" borderId="262" xfId="1" applyNumberFormat="1" applyFont="1" applyFill="1" applyBorder="1" applyAlignment="1">
      <alignment horizontal="center" vertical="center"/>
    </xf>
    <xf numFmtId="165" fontId="0" fillId="17" borderId="167" xfId="1" applyNumberFormat="1" applyFont="1" applyFill="1" applyBorder="1" applyAlignment="1">
      <alignment horizontal="center" vertical="center"/>
    </xf>
  </cellXfs>
  <cellStyles count="7">
    <cellStyle name="Hipervínculo" xfId="2" builtinId="8"/>
    <cellStyle name="Millares" xfId="5" builtinId="3"/>
    <cellStyle name="Moneda" xfId="1" builtinId="4"/>
    <cellStyle name="Moneda 2" xfId="4"/>
    <cellStyle name="Normal" xfId="0" builtinId="0"/>
    <cellStyle name="Normal 2" xfId="3"/>
    <cellStyle name="Normal 4" xfId="6"/>
  </cellStyles>
  <dxfs count="0"/>
  <tableStyles count="0" defaultTableStyle="TableStyleMedium2" defaultPivotStyle="PivotStyleLight16"/>
  <colors>
    <mruColors>
      <color rgb="FFD1F0FF"/>
      <color rgb="FF993366"/>
      <color rgb="FFB3EBFF"/>
      <color rgb="FFDDDDDD"/>
      <color rgb="FF0099FF"/>
      <color rgb="FFFFEFFF"/>
      <color rgb="FFFFE1FF"/>
      <color rgb="FFFFDDFF"/>
      <color rgb="FFDEA9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s%20documentos/Materia%20Prima/MADERAS/Costos%20MP/MODELO%20DE%20COSTOS%20PARA%20EL%20INFORME%20FINANCIERO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figueroa/Downloads/Ordenes%20de%20Trabajo%20Mantenimiento/HORAS%20HOMBRE%202013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dpart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nald/Dropbox%20(SMO)/Ronald%20Rojas/Gerencia/Finanzas/Reporte%20JD%20-%20Analisis%20Financiero%202013/Analisis%20Ef&#180;s%20al%2031%20Diciembre%202013/Ef&#180;s%20SM%20INIAXA%20Abril%20201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ue.SMG/Dropbox/Consolidados%20Insumos/Consolidado%20Mantenimiento%202014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nald/Dropbox%20(SMO)/Ronald%20Rojas/Gerencia/Finanzas/Reporte%20JD%20-%20Analisis%20Financiero%202013/Analisis%20Ef&#180;s%20al%2031%20Diciembre%202013/GenQ1ActualsReserv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nald/Dropbox%20(SMO)/Ronald%20Rojas/Gerencia/Finanzas/Reporte%20JD%20-%20Analisis%20Financiero%202013/Analisis%20Ef&#180;s%20al%2031%20Diciembre%202013/xper_SCH_1_Feb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salmeron/Dropbox/Contabilidad%20y%20Finanzas/00-%20Informe%20JD%202016/Presentacion%20Julio%202016/Efs%20Mayo%202016/Worksheet%20in%205610%20Activo%20Fijo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AppData/Local/Microsoft/Windows/INetCache/Content.Outlook/VJAMI6JZ/docs-Ruedas_de_la_Vida_Autocoaching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efeCostos/Mis%20documentos/Dropbox/Costos/SM%20MILLWORKS/2014/Febrero%202014/Soportes%20Contables/H%20H%20Febrero%20MIllworck-2014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lanning/Mis%20documentos/Dropbox/Consolidados%20Insumos/Consolidado%20Insumos%20SMM%2020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nald/Library/Containers/com.apple.mail/Data/Library/Mail%20Downloads/706E1F78-200C-4BDB-8A79-24347D94417A/ACOM1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nald/Dropbox%20(SMO)/GERENCIA%20SMO/Finanzas/Reporte%20JD%20-%20Analisis%20Ef&#180;s%202014/12%20-%20Diciembre/Comentarios%20GF/UP%20GRADES%2020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efeTesoreria/Mis%20documentos/Dropbox%20Ultimate/Dropbox/Finanzas/Reporte%20JD%20-%20Analisis%20Ef&#180;s%202014/03%20-%20Marzo/EEFF/Analisis%20Ef&#180;s%20SM%20MILLWORKS,%20S.A.%20-%20Agenda%20Marzo%20201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salmeron/Escritorio/Dropbox/Finanzas/Reporte%20JD%20-%20Analisis%20Financiero%202013/Analisis%20Ef&#180;s%20al%2031%20Diciembre%202013/Analisis%20de%20Ef&#180;s%20SM%20MILLWORKS%20201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ager/Dropbox%20(SMO)/Producci&#243;n/Indicadores/Cinthya%20Cano/Controles/Documents%20and%20Settings/aserriomapiinicsa/Configuraci&#243;n%20local/Archivos%20temporales%20de%20Internet/OLK109/Aux%20de%20kardex%20Octubre-13%20original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farias.SMG/Configuraci&#243;n%20local/Archivos%20temporales%20de%20Internet/Content.Outlook/KQ4VS71Q/costos%20de%20produccion%20AGROFORESTAL%20_25-08-201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eCostos/Dropbox/Costos/SM%20MILLWORKS/2014/Agosto%202014/Soporte%20Contable/RESUMEN%20PANELES%20%20(%20BPT%20)%20MILLWORKS%20201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salmeron/Mis%20documentos/Dropbox/OUTSOURCING/Tesoreria-%20OUTSOURCING/EEFF%20SMG%20Enero%20a%20Marzo%202013/Ef&#180;s%20SM%20Millworks%20Enero%20-%20Marzo%20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vimientos Aserradero"/>
      <sheetName val="Movimientos Patios"/>
      <sheetName val="EXTRACCION"/>
      <sheetName val="ASERRADERO"/>
      <sheetName val="Rendimientos"/>
      <sheetName val="PATIOS"/>
      <sheetName val="CUADROS"/>
      <sheetName val="ESTAD1"/>
      <sheetName val="SMG Model"/>
      <sheetName val="Legal Structure"/>
      <sheetName val="SM Purpose "/>
      <sheetName val="Sales Channel"/>
      <sheetName val="Faclity Plan 2016"/>
      <sheetName val="Future Layout"/>
      <sheetName val="Future Layout (Options)"/>
      <sheetName val="Sales Network "/>
      <sheetName val="Industry Players"/>
      <sheetName val="Investment 2016"/>
      <sheetName val="Valuation INIAXA"/>
      <sheetName val="Cash flow"/>
    </sheetNames>
    <sheetDataSet>
      <sheetData sheetId="0" refreshError="1"/>
      <sheetData sheetId="1" refreshError="1"/>
      <sheetData sheetId="2" refreshError="1"/>
      <sheetData sheetId="3">
        <row r="22">
          <cell r="K22">
            <v>48276.76</v>
          </cell>
        </row>
      </sheetData>
      <sheetData sheetId="4" refreshError="1"/>
      <sheetData sheetId="5">
        <row r="27">
          <cell r="BJ27">
            <v>24996.62</v>
          </cell>
        </row>
      </sheetData>
      <sheetData sheetId="6">
        <row r="27">
          <cell r="BJ27">
            <v>24996.62</v>
          </cell>
        </row>
        <row r="87">
          <cell r="BO87">
            <v>0.41532128998927442</v>
          </cell>
        </row>
        <row r="88">
          <cell r="BO88">
            <v>79995.951524885037</v>
          </cell>
        </row>
        <row r="105">
          <cell r="B105">
            <v>0.34978295441685381</v>
          </cell>
          <cell r="C105">
            <v>0.83956874381800184</v>
          </cell>
          <cell r="D105">
            <v>0.52385849898677983</v>
          </cell>
          <cell r="E105">
            <v>0.65989463761655343</v>
          </cell>
          <cell r="F105">
            <v>0.88140838470662308</v>
          </cell>
          <cell r="G105">
            <v>0.83658798446983829</v>
          </cell>
          <cell r="H105">
            <v>0.54796382279598943</v>
          </cell>
          <cell r="I105">
            <v>0.4318842630590855</v>
          </cell>
          <cell r="J105">
            <v>0.42795173076923082</v>
          </cell>
        </row>
        <row r="253">
          <cell r="B253">
            <v>102668.38</v>
          </cell>
          <cell r="C253">
            <v>107339.07</v>
          </cell>
          <cell r="D253">
            <v>103796.22</v>
          </cell>
          <cell r="E253">
            <v>115291.48</v>
          </cell>
          <cell r="F253">
            <v>133297.35</v>
          </cell>
          <cell r="G253">
            <v>89520.79</v>
          </cell>
          <cell r="H253">
            <v>103183.32999999999</v>
          </cell>
          <cell r="I253">
            <v>119569.84999999999</v>
          </cell>
          <cell r="J253">
            <v>102186.76999999999</v>
          </cell>
        </row>
        <row r="317">
          <cell r="B317">
            <v>11095.59</v>
          </cell>
          <cell r="C317">
            <v>10896.5</v>
          </cell>
          <cell r="D317">
            <v>10167.5</v>
          </cell>
          <cell r="E317">
            <v>11539.9</v>
          </cell>
          <cell r="F317">
            <v>10429.75</v>
          </cell>
          <cell r="G317">
            <v>11607.8</v>
          </cell>
          <cell r="H317">
            <v>10096.75</v>
          </cell>
          <cell r="I317">
            <v>11958.5</v>
          </cell>
          <cell r="J317">
            <v>13076.25</v>
          </cell>
        </row>
        <row r="340">
          <cell r="B340">
            <v>147686.85</v>
          </cell>
          <cell r="C340">
            <v>166176.26</v>
          </cell>
          <cell r="D340">
            <v>167614.63</v>
          </cell>
          <cell r="E340">
            <v>160341.01</v>
          </cell>
          <cell r="F340">
            <v>168852.58000000002</v>
          </cell>
          <cell r="G340">
            <v>169169.61</v>
          </cell>
          <cell r="H340">
            <v>158605.22999999998</v>
          </cell>
          <cell r="I340">
            <v>213904.08000000002</v>
          </cell>
          <cell r="J340">
            <v>194330.86</v>
          </cell>
        </row>
      </sheetData>
      <sheetData sheetId="7" refreshError="1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ulario"/>
      <sheetName val="Datos"/>
      <sheetName val="Hoja2"/>
      <sheetName val="H-Aplicadas a los Dept"/>
      <sheetName val="HxH"/>
      <sheetName val="Horas Hombre"/>
      <sheetName val="Reporte"/>
      <sheetName val="Códigos"/>
      <sheetName val="Datos del personal"/>
      <sheetName val="Resumen Mensual"/>
      <sheetName val="Hoja4"/>
      <sheetName val="Hoja1"/>
    </sheetNames>
    <sheetDataSet>
      <sheetData sheetId="0">
        <row r="51">
          <cell r="D51" t="str">
            <v>ADMINISTRACION</v>
          </cell>
        </row>
        <row r="52">
          <cell r="D52" t="str">
            <v>CONTABILIDAD</v>
          </cell>
        </row>
        <row r="53">
          <cell r="D53" t="str">
            <v>TESORERIA</v>
          </cell>
        </row>
        <row r="54">
          <cell r="D54" t="str">
            <v>RECURSOS HUMANOS</v>
          </cell>
        </row>
        <row r="55">
          <cell r="D55" t="str">
            <v>CONSERJERIA</v>
          </cell>
        </row>
        <row r="56">
          <cell r="D56" t="str">
            <v>LOGISTICA</v>
          </cell>
        </row>
        <row r="57">
          <cell r="D57" t="str">
            <v>SEGURIDAD</v>
          </cell>
        </row>
        <row r="58">
          <cell r="D58" t="str">
            <v>BODEGA</v>
          </cell>
        </row>
        <row r="59">
          <cell r="D59" t="str">
            <v>LIJADO</v>
          </cell>
        </row>
        <row r="60">
          <cell r="D60" t="str">
            <v>COMPRAS</v>
          </cell>
        </row>
        <row r="61">
          <cell r="D61" t="str">
            <v>PLANTACIONES</v>
          </cell>
        </row>
        <row r="62">
          <cell r="D62" t="str">
            <v>PLANTACIONES</v>
          </cell>
        </row>
        <row r="63">
          <cell r="D63" t="str">
            <v>PLANTACIONES</v>
          </cell>
        </row>
        <row r="64">
          <cell r="D64" t="str">
            <v>ASERRIO</v>
          </cell>
        </row>
        <row r="65">
          <cell r="D65" t="str">
            <v>CALDERAS</v>
          </cell>
        </row>
        <row r="66">
          <cell r="D66" t="str">
            <v>HORNOS</v>
          </cell>
        </row>
        <row r="67">
          <cell r="D67" t="str">
            <v>CEPILLO</v>
          </cell>
        </row>
        <row r="68">
          <cell r="D68" t="str">
            <v>PATIOS</v>
          </cell>
        </row>
        <row r="69">
          <cell r="D69" t="str">
            <v>CORTE BASTO</v>
          </cell>
        </row>
        <row r="70">
          <cell r="D70" t="str">
            <v>CORTE BASTO, AG</v>
          </cell>
        </row>
        <row r="71">
          <cell r="D71" t="str">
            <v>PLANTEL MILLWORKS</v>
          </cell>
        </row>
        <row r="72">
          <cell r="D72" t="str">
            <v>PANELES</v>
          </cell>
        </row>
        <row r="73">
          <cell r="D73" t="str">
            <v>OUTSOURSING</v>
          </cell>
        </row>
        <row r="74">
          <cell r="D74" t="str">
            <v>CORTE BASTO</v>
          </cell>
        </row>
        <row r="75">
          <cell r="D75" t="str">
            <v>FINGER</v>
          </cell>
        </row>
        <row r="76">
          <cell r="D76" t="str">
            <v>MAQUINADO</v>
          </cell>
        </row>
        <row r="77">
          <cell r="D77" t="str">
            <v>CUSTOM</v>
          </cell>
        </row>
        <row r="78">
          <cell r="D78" t="str">
            <v>PLATEL AGROFORESTAL</v>
          </cell>
        </row>
        <row r="79">
          <cell r="D79" t="str">
            <v>AFILADURIA</v>
          </cell>
        </row>
        <row r="80">
          <cell r="D80" t="str">
            <v>ENSAMBLE</v>
          </cell>
        </row>
        <row r="81">
          <cell r="D81" t="str">
            <v>ACABADO</v>
          </cell>
        </row>
        <row r="82">
          <cell r="D82" t="str">
            <v>EMPAQUE</v>
          </cell>
        </row>
        <row r="83">
          <cell r="D83" t="str">
            <v>CORTE BASTO, AG</v>
          </cell>
        </row>
        <row r="84">
          <cell r="D84" t="str">
            <v>INGENIERIA</v>
          </cell>
        </row>
        <row r="85">
          <cell r="D85" t="str">
            <v>ONE UNIT</v>
          </cell>
        </row>
        <row r="86">
          <cell r="D86" t="str">
            <v>PRODUCCION</v>
          </cell>
        </row>
        <row r="87">
          <cell r="D87" t="str">
            <v>CONTROL DE CALIDAD</v>
          </cell>
        </row>
        <row r="88">
          <cell r="D88" t="str">
            <v>INIAXA</v>
          </cell>
        </row>
        <row r="89">
          <cell r="D89" t="str">
            <v>CONTROL DE PRODUCCION</v>
          </cell>
        </row>
        <row r="90">
          <cell r="D90" t="str">
            <v>PLANIFICACION DE PRODUCCION</v>
          </cell>
        </row>
        <row r="91">
          <cell r="D91" t="str">
            <v>METODOS Y MOVIMIENTOS</v>
          </cell>
        </row>
        <row r="92">
          <cell r="D92" t="str">
            <v>MANTENIMIENTO</v>
          </cell>
        </row>
        <row r="93">
          <cell r="D93" t="str">
            <v>IMPORTACION/EXPORTACIÓN</v>
          </cell>
        </row>
        <row r="94">
          <cell r="D94" t="str">
            <v>TRANSPORTE</v>
          </cell>
        </row>
        <row r="95">
          <cell r="D95" t="str">
            <v>OPERATIVIDAD Y PROCEDIMIENTOS ZF</v>
          </cell>
        </row>
        <row r="96">
          <cell r="D96" t="str">
            <v>COMPRESORES</v>
          </cell>
        </row>
        <row r="97">
          <cell r="D97" t="str">
            <v>CERTIFICACION</v>
          </cell>
        </row>
        <row r="98">
          <cell r="D98" t="str">
            <v>DISEÑO</v>
          </cell>
        </row>
        <row r="99">
          <cell r="D99" t="str">
            <v>VENTAS</v>
          </cell>
        </row>
        <row r="100">
          <cell r="D100" t="str">
            <v>OTROS</v>
          </cell>
        </row>
      </sheetData>
      <sheetData sheetId="1"/>
      <sheetData sheetId="2">
        <row r="1">
          <cell r="A1">
            <v>4.6736111111111116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SUMINISTROS"/>
      <sheetName val="NEI TRANSFER DTP"/>
      <sheetName val="Ventas 2002"/>
      <sheetName val="codigos"/>
    </sheetNames>
    <sheetDataSet>
      <sheetData sheetId="0" refreshError="1"/>
      <sheetData sheetId="1">
        <row r="5">
          <cell r="Y5" t="str">
            <v>p</v>
          </cell>
        </row>
      </sheetData>
      <sheetData sheetId="2">
        <row r="5">
          <cell r="Y5" t="str">
            <v>p</v>
          </cell>
        </row>
      </sheetData>
      <sheetData sheetId="3" refreshError="1">
        <row r="5">
          <cell r="Y5" t="str">
            <v>p</v>
          </cell>
          <cell r="Z5">
            <v>0.75</v>
          </cell>
          <cell r="AA5">
            <v>0.875</v>
          </cell>
          <cell r="AB5">
            <v>0.92500000000000004</v>
          </cell>
          <cell r="AC5">
            <v>1</v>
          </cell>
        </row>
        <row r="6">
          <cell r="Y6" t="str">
            <v>s</v>
          </cell>
          <cell r="Z6">
            <v>0.65</v>
          </cell>
          <cell r="AA6">
            <v>0.82499999999999996</v>
          </cell>
          <cell r="AB6">
            <v>0.91249999999999998</v>
          </cell>
          <cell r="AC6">
            <v>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ujo de caja 8%"/>
      <sheetName val="Indicadores"/>
      <sheetName val="BG"/>
      <sheetName val="ER"/>
      <sheetName val="Jan"/>
      <sheetName val="Feb"/>
      <sheetName val="Mar"/>
      <sheetName val="Apr"/>
      <sheetName val="bc ene"/>
      <sheetName val="bc feb"/>
      <sheetName val="bc mar"/>
      <sheetName val="bc abril"/>
      <sheetName val="Iniaxa - Real"/>
      <sheetName val="Activos"/>
      <sheetName val="Pasivos &amp; Patrimonio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 t="str">
            <v xml:space="preserve">     ACTIVO</v>
          </cell>
          <cell r="B1">
            <v>5374700.8099999996</v>
          </cell>
          <cell r="C1">
            <v>24275.21</v>
          </cell>
          <cell r="D1">
            <v>5398976.0199999996</v>
          </cell>
          <cell r="F1" t="str">
            <v xml:space="preserve">     INGRESOS</v>
          </cell>
          <cell r="G1" t="str">
            <v/>
          </cell>
          <cell r="H1" t="str">
            <v/>
          </cell>
          <cell r="I1">
            <v>53193.72</v>
          </cell>
          <cell r="J1">
            <v>-53193.72</v>
          </cell>
          <cell r="K1">
            <v>-53193.72</v>
          </cell>
        </row>
        <row r="2">
          <cell r="A2" t="str">
            <v xml:space="preserve">     CIRCULANTE</v>
          </cell>
          <cell r="B2">
            <v>450485.52</v>
          </cell>
          <cell r="C2">
            <v>93885.36</v>
          </cell>
          <cell r="D2">
            <v>544370.88</v>
          </cell>
          <cell r="F2" t="str">
            <v xml:space="preserve">     INGRESOS CORRIENTES</v>
          </cell>
          <cell r="G2" t="str">
            <v/>
          </cell>
          <cell r="H2" t="str">
            <v/>
          </cell>
          <cell r="I2">
            <v>53193.72</v>
          </cell>
          <cell r="J2">
            <v>-53193.72</v>
          </cell>
          <cell r="K2">
            <v>-53193.72</v>
          </cell>
        </row>
        <row r="3">
          <cell r="A3" t="str">
            <v xml:space="preserve">     CAJA Y BANCOS</v>
          </cell>
          <cell r="B3">
            <v>15006.18</v>
          </cell>
          <cell r="C3">
            <v>-7362.23</v>
          </cell>
          <cell r="D3">
            <v>7643.95</v>
          </cell>
          <cell r="F3" t="str">
            <v xml:space="preserve">     INGRESOS POR VENTAS</v>
          </cell>
          <cell r="G3" t="str">
            <v/>
          </cell>
          <cell r="H3" t="str">
            <v/>
          </cell>
          <cell r="I3">
            <v>53191.57</v>
          </cell>
          <cell r="J3">
            <v>-53191.57</v>
          </cell>
          <cell r="K3">
            <v>-53191.57</v>
          </cell>
        </row>
        <row r="4">
          <cell r="A4" t="str">
            <v>Caja</v>
          </cell>
          <cell r="B4">
            <v>209.36</v>
          </cell>
          <cell r="C4" t="str">
            <v/>
          </cell>
          <cell r="D4">
            <v>209.36</v>
          </cell>
          <cell r="F4" t="str">
            <v>Ventas de Crédito</v>
          </cell>
          <cell r="G4" t="str">
            <v/>
          </cell>
          <cell r="H4" t="str">
            <v/>
          </cell>
          <cell r="I4">
            <v>53191.57</v>
          </cell>
          <cell r="J4">
            <v>-53191.57</v>
          </cell>
          <cell r="K4">
            <v>-53191.57</v>
          </cell>
        </row>
        <row r="5">
          <cell r="A5" t="str">
            <v>Bancos Moneda Nacional</v>
          </cell>
          <cell r="B5">
            <v>913.96</v>
          </cell>
          <cell r="C5">
            <v>-218.84</v>
          </cell>
          <cell r="D5">
            <v>695.12</v>
          </cell>
          <cell r="F5" t="str">
            <v xml:space="preserve">    Alquileres y Servicios</v>
          </cell>
          <cell r="G5" t="str">
            <v/>
          </cell>
          <cell r="H5" t="str">
            <v/>
          </cell>
          <cell r="I5">
            <v>53191.57</v>
          </cell>
          <cell r="J5">
            <v>-53191.57</v>
          </cell>
          <cell r="K5">
            <v>-53191.57</v>
          </cell>
        </row>
        <row r="6">
          <cell r="A6" t="str">
            <v>Bancos Moneda Extranjera</v>
          </cell>
          <cell r="B6">
            <v>13882.86</v>
          </cell>
          <cell r="C6">
            <v>-7143.39</v>
          </cell>
          <cell r="D6">
            <v>6739.47</v>
          </cell>
          <cell r="F6" t="str">
            <v>Arrendamiento Fijo</v>
          </cell>
          <cell r="G6" t="str">
            <v/>
          </cell>
          <cell r="H6" t="str">
            <v/>
          </cell>
          <cell r="I6">
            <v>35763.65</v>
          </cell>
          <cell r="J6">
            <v>-35763.65</v>
          </cell>
          <cell r="K6">
            <v>-35763.65</v>
          </cell>
        </row>
        <row r="7">
          <cell r="A7" t="str">
            <v xml:space="preserve">     CUENTAS POR COBRAR</v>
          </cell>
          <cell r="B7">
            <v>431132.15</v>
          </cell>
          <cell r="C7">
            <v>100992.41</v>
          </cell>
          <cell r="D7">
            <v>532124.56000000006</v>
          </cell>
          <cell r="F7" t="str">
            <v>Arrendamiento Variable</v>
          </cell>
          <cell r="G7" t="str">
            <v/>
          </cell>
          <cell r="H7" t="str">
            <v/>
          </cell>
          <cell r="I7">
            <v>1369.8</v>
          </cell>
          <cell r="J7">
            <v>-1369.8</v>
          </cell>
          <cell r="K7">
            <v>-1369.8</v>
          </cell>
        </row>
        <row r="8">
          <cell r="A8" t="str">
            <v>Cuentas por cobrar</v>
          </cell>
          <cell r="B8">
            <v>322657.76</v>
          </cell>
          <cell r="C8">
            <v>41122.47</v>
          </cell>
          <cell r="D8">
            <v>363780.23</v>
          </cell>
          <cell r="F8" t="str">
            <v>Servicios Basicos</v>
          </cell>
          <cell r="G8" t="str">
            <v/>
          </cell>
          <cell r="H8" t="str">
            <v/>
          </cell>
          <cell r="I8">
            <v>13958.92</v>
          </cell>
          <cell r="J8">
            <v>-13958.92</v>
          </cell>
          <cell r="K8">
            <v>-13958.92</v>
          </cell>
        </row>
        <row r="9">
          <cell r="A9" t="str">
            <v>Ctas por Cobrar Empresas Usuarias</v>
          </cell>
          <cell r="B9">
            <v>107993.99</v>
          </cell>
          <cell r="C9">
            <v>59709.27</v>
          </cell>
          <cell r="D9">
            <v>167703.26</v>
          </cell>
          <cell r="F9" t="str">
            <v>Combustibles y Lubricantes</v>
          </cell>
          <cell r="G9" t="str">
            <v/>
          </cell>
          <cell r="H9" t="str">
            <v/>
          </cell>
          <cell r="I9">
            <v>2099.1999999999998</v>
          </cell>
          <cell r="J9">
            <v>-2099.1999999999998</v>
          </cell>
          <cell r="K9">
            <v>-2099.1999999999998</v>
          </cell>
        </row>
        <row r="10">
          <cell r="A10" t="str">
            <v>Pagos Anticipados</v>
          </cell>
          <cell r="B10">
            <v>480.4</v>
          </cell>
          <cell r="C10">
            <v>160.66999999999999</v>
          </cell>
          <cell r="D10">
            <v>641.07000000000005</v>
          </cell>
          <cell r="F10" t="str">
            <v xml:space="preserve">     PRODUCTOS FINANCIEROS</v>
          </cell>
          <cell r="G10" t="str">
            <v/>
          </cell>
          <cell r="H10" t="str">
            <v/>
          </cell>
          <cell r="I10">
            <v>2.15</v>
          </cell>
          <cell r="J10">
            <v>-2.15</v>
          </cell>
          <cell r="K10">
            <v>-2.15</v>
          </cell>
        </row>
        <row r="11">
          <cell r="A11" t="str">
            <v xml:space="preserve">     INVENTARIOS</v>
          </cell>
          <cell r="B11">
            <v>4347.1899999999996</v>
          </cell>
          <cell r="C11">
            <v>255.18</v>
          </cell>
          <cell r="D11">
            <v>4602.37</v>
          </cell>
          <cell r="F11" t="str">
            <v>Deslizamiento Cambiario</v>
          </cell>
          <cell r="G11" t="str">
            <v/>
          </cell>
          <cell r="H11" t="str">
            <v/>
          </cell>
          <cell r="I11">
            <v>2.15</v>
          </cell>
          <cell r="J11">
            <v>-2.15</v>
          </cell>
          <cell r="K11">
            <v>-2.15</v>
          </cell>
        </row>
        <row r="12">
          <cell r="A12" t="str">
            <v>Materiales y Suministros</v>
          </cell>
          <cell r="B12" t="str">
            <v/>
          </cell>
          <cell r="C12">
            <v>2884.6</v>
          </cell>
          <cell r="D12">
            <v>2884.6</v>
          </cell>
          <cell r="F12" t="str">
            <v>Utilidad Cambiaria</v>
          </cell>
          <cell r="G12" t="str">
            <v/>
          </cell>
          <cell r="H12" t="str">
            <v/>
          </cell>
          <cell r="I12">
            <v>2.15</v>
          </cell>
          <cell r="J12">
            <v>-2.15</v>
          </cell>
          <cell r="K12">
            <v>-2.15</v>
          </cell>
        </row>
        <row r="13">
          <cell r="A13" t="str">
            <v>Pedidos en Transito</v>
          </cell>
          <cell r="B13">
            <v>4347.1899999999996</v>
          </cell>
          <cell r="C13">
            <v>-2629.42</v>
          </cell>
          <cell r="D13">
            <v>1717.77</v>
          </cell>
          <cell r="F13" t="str">
            <v xml:space="preserve">     EGRESOS</v>
          </cell>
          <cell r="G13">
            <v>-0.03</v>
          </cell>
          <cell r="H13">
            <v>150013.4</v>
          </cell>
          <cell r="I13">
            <v>63283.839999999997</v>
          </cell>
          <cell r="J13">
            <v>86729.56</v>
          </cell>
          <cell r="K13">
            <v>86729.53</v>
          </cell>
        </row>
        <row r="14">
          <cell r="A14" t="str">
            <v xml:space="preserve">     ACTIVO FIJO</v>
          </cell>
          <cell r="B14">
            <v>4907419.53</v>
          </cell>
          <cell r="C14">
            <v>-69610.149999999994</v>
          </cell>
          <cell r="D14">
            <v>4837809.38</v>
          </cell>
          <cell r="F14" t="str">
            <v xml:space="preserve">     EGRESOS CORRIENTES</v>
          </cell>
          <cell r="G14">
            <v>-0.03</v>
          </cell>
          <cell r="H14">
            <v>150013.4</v>
          </cell>
          <cell r="I14">
            <v>63283.839999999997</v>
          </cell>
          <cell r="J14">
            <v>86729.56</v>
          </cell>
          <cell r="K14">
            <v>86729.53</v>
          </cell>
        </row>
        <row r="15">
          <cell r="A15" t="str">
            <v>Terrenos</v>
          </cell>
          <cell r="B15">
            <v>1071782.8500000001</v>
          </cell>
          <cell r="C15" t="str">
            <v/>
          </cell>
          <cell r="D15">
            <v>1071782.8500000001</v>
          </cell>
          <cell r="F15" t="str">
            <v xml:space="preserve">     COSTOS Y GASTOS</v>
          </cell>
          <cell r="G15">
            <v>-0.03</v>
          </cell>
          <cell r="H15">
            <v>150013.4</v>
          </cell>
          <cell r="I15">
            <v>63283.839999999997</v>
          </cell>
          <cell r="J15">
            <v>86729.56</v>
          </cell>
          <cell r="K15">
            <v>86729.53</v>
          </cell>
        </row>
        <row r="16">
          <cell r="A16" t="str">
            <v>Edificio</v>
          </cell>
          <cell r="B16">
            <v>1914041.12</v>
          </cell>
          <cell r="C16" t="str">
            <v/>
          </cell>
          <cell r="D16">
            <v>1914041.12</v>
          </cell>
          <cell r="F16" t="str">
            <v>GASTOS DE ADMINISTRACION</v>
          </cell>
          <cell r="G16" t="str">
            <v/>
          </cell>
          <cell r="H16">
            <v>130085.68</v>
          </cell>
          <cell r="I16">
            <v>63212.52</v>
          </cell>
          <cell r="J16">
            <v>66873.16</v>
          </cell>
          <cell r="K16">
            <v>66873.16</v>
          </cell>
        </row>
        <row r="17">
          <cell r="A17" t="str">
            <v>Maquinaria y Equipos</v>
          </cell>
          <cell r="B17">
            <v>2185112</v>
          </cell>
          <cell r="C17" t="str">
            <v/>
          </cell>
          <cell r="D17">
            <v>2185112</v>
          </cell>
          <cell r="F17" t="str">
            <v>Servicios Básicos</v>
          </cell>
          <cell r="G17" t="str">
            <v/>
          </cell>
          <cell r="H17">
            <v>9025.2800000000007</v>
          </cell>
          <cell r="I17" t="str">
            <v/>
          </cell>
          <cell r="J17">
            <v>9025.2800000000007</v>
          </cell>
          <cell r="K17">
            <v>9025.2800000000007</v>
          </cell>
        </row>
        <row r="18">
          <cell r="A18" t="str">
            <v>Equipo Rodante</v>
          </cell>
          <cell r="B18" t="str">
            <v/>
          </cell>
          <cell r="C18">
            <v>782.6</v>
          </cell>
          <cell r="D18">
            <v>782.6</v>
          </cell>
          <cell r="F18" t="str">
            <v xml:space="preserve">      Agua y Alcantarillado</v>
          </cell>
          <cell r="G18" t="str">
            <v/>
          </cell>
          <cell r="H18">
            <v>28.83</v>
          </cell>
          <cell r="I18" t="str">
            <v/>
          </cell>
          <cell r="J18">
            <v>28.83</v>
          </cell>
          <cell r="K18">
            <v>28.83</v>
          </cell>
        </row>
        <row r="19">
          <cell r="A19" t="str">
            <v>Mobiliario y Equipo de Oficina</v>
          </cell>
          <cell r="B19" t="str">
            <v/>
          </cell>
          <cell r="C19">
            <v>2974.23</v>
          </cell>
          <cell r="D19">
            <v>2974.23</v>
          </cell>
          <cell r="F19" t="str">
            <v xml:space="preserve">      Energia Electrica</v>
          </cell>
          <cell r="G19" t="str">
            <v/>
          </cell>
          <cell r="H19">
            <v>8996.4500000000007</v>
          </cell>
          <cell r="I19" t="str">
            <v/>
          </cell>
          <cell r="J19">
            <v>8996.4500000000007</v>
          </cell>
          <cell r="K19">
            <v>8996.4500000000007</v>
          </cell>
        </row>
        <row r="20">
          <cell r="A20" t="str">
            <v>Construcciones en Proceso</v>
          </cell>
          <cell r="B20">
            <v>289786.55</v>
          </cell>
          <cell r="C20">
            <v>14623.3</v>
          </cell>
          <cell r="D20">
            <v>304409.84999999998</v>
          </cell>
          <cell r="F20" t="str">
            <v>Impuestos y Seguros</v>
          </cell>
          <cell r="G20" t="str">
            <v/>
          </cell>
          <cell r="H20">
            <v>1489.4</v>
          </cell>
          <cell r="I20" t="str">
            <v/>
          </cell>
          <cell r="J20">
            <v>1489.4</v>
          </cell>
          <cell r="K20">
            <v>1489.4</v>
          </cell>
        </row>
        <row r="21">
          <cell r="A21" t="str">
            <v>Depreciación Acumulada</v>
          </cell>
          <cell r="B21">
            <v>-553302.99</v>
          </cell>
          <cell r="C21">
            <v>-87990.28</v>
          </cell>
          <cell r="D21">
            <v>-641293.27</v>
          </cell>
          <cell r="F21" t="str">
            <v xml:space="preserve">      Edificio e Instalaciones</v>
          </cell>
          <cell r="G21" t="str">
            <v/>
          </cell>
          <cell r="H21">
            <v>1427.15</v>
          </cell>
          <cell r="I21" t="str">
            <v/>
          </cell>
          <cell r="J21">
            <v>1427.15</v>
          </cell>
          <cell r="K21">
            <v>1427.15</v>
          </cell>
        </row>
        <row r="22">
          <cell r="A22" t="str">
            <v xml:space="preserve">     OTROS ACTIVOS</v>
          </cell>
          <cell r="B22">
            <v>16795.759999999998</v>
          </cell>
          <cell r="C22" t="str">
            <v/>
          </cell>
          <cell r="D22">
            <v>16795.759999999998</v>
          </cell>
          <cell r="F22" t="str">
            <v xml:space="preserve">      Matricula y Licencias</v>
          </cell>
          <cell r="G22" t="str">
            <v/>
          </cell>
          <cell r="H22">
            <v>62.25</v>
          </cell>
          <cell r="I22" t="str">
            <v/>
          </cell>
          <cell r="J22">
            <v>62.25</v>
          </cell>
          <cell r="K22">
            <v>62.25</v>
          </cell>
        </row>
        <row r="23">
          <cell r="A23" t="str">
            <v>Depósitos en Garantía</v>
          </cell>
          <cell r="B23">
            <v>10000</v>
          </cell>
          <cell r="C23" t="str">
            <v/>
          </cell>
          <cell r="D23">
            <v>10000</v>
          </cell>
          <cell r="F23" t="str">
            <v>Depreciaciones y Amortizaciones</v>
          </cell>
          <cell r="G23">
            <v>0.01</v>
          </cell>
          <cell r="H23">
            <v>101646.27</v>
          </cell>
          <cell r="I23">
            <v>57209.89</v>
          </cell>
          <cell r="J23">
            <v>44436.38</v>
          </cell>
          <cell r="K23">
            <v>44436.39</v>
          </cell>
        </row>
        <row r="24">
          <cell r="A24" t="str">
            <v>Otros Activos</v>
          </cell>
          <cell r="B24">
            <v>6795.76</v>
          </cell>
          <cell r="C24" t="str">
            <v/>
          </cell>
          <cell r="D24">
            <v>6795.76</v>
          </cell>
          <cell r="F24" t="str">
            <v xml:space="preserve">      Edificio e Instalaciones</v>
          </cell>
          <cell r="G24">
            <v>0.01</v>
          </cell>
          <cell r="H24">
            <v>12964.13</v>
          </cell>
          <cell r="I24" t="str">
            <v/>
          </cell>
          <cell r="J24">
            <v>12964.13</v>
          </cell>
          <cell r="K24">
            <v>12964.14</v>
          </cell>
        </row>
        <row r="25">
          <cell r="A25" t="str">
            <v xml:space="preserve">     PASIVO</v>
          </cell>
          <cell r="B25">
            <v>-2988278.88</v>
          </cell>
          <cell r="C25">
            <v>-101364.93</v>
          </cell>
          <cell r="D25">
            <v>-3089643.81</v>
          </cell>
          <cell r="F25" t="str">
            <v xml:space="preserve">      Maquinaria y Equipos</v>
          </cell>
          <cell r="G25" t="str">
            <v/>
          </cell>
          <cell r="H25">
            <v>88624.56</v>
          </cell>
          <cell r="I25">
            <v>57209.89</v>
          </cell>
          <cell r="J25">
            <v>31414.67</v>
          </cell>
          <cell r="K25">
            <v>31414.67</v>
          </cell>
        </row>
        <row r="26">
          <cell r="A26" t="str">
            <v xml:space="preserve">     PASIVO CIRCULANTE</v>
          </cell>
          <cell r="B26">
            <v>-194118.1</v>
          </cell>
          <cell r="C26">
            <v>43726.51</v>
          </cell>
          <cell r="D26">
            <v>-150391.59</v>
          </cell>
          <cell r="F26" t="str">
            <v xml:space="preserve">      Equipos Rodantes</v>
          </cell>
          <cell r="G26" t="str">
            <v/>
          </cell>
          <cell r="H26">
            <v>8.14</v>
          </cell>
          <cell r="I26" t="str">
            <v/>
          </cell>
          <cell r="J26">
            <v>8.14</v>
          </cell>
          <cell r="K26">
            <v>8.14</v>
          </cell>
        </row>
        <row r="27">
          <cell r="A27" t="str">
            <v xml:space="preserve">     DOCUMENTOS Y CUENTAS POR PAGAR</v>
          </cell>
          <cell r="B27">
            <v>-194118.1</v>
          </cell>
          <cell r="C27">
            <v>43726.51</v>
          </cell>
          <cell r="D27">
            <v>-150391.59</v>
          </cell>
          <cell r="F27" t="str">
            <v xml:space="preserve">      Equipos de Oficina</v>
          </cell>
          <cell r="G27" t="str">
            <v/>
          </cell>
          <cell r="H27">
            <v>49.44</v>
          </cell>
          <cell r="I27" t="str">
            <v/>
          </cell>
          <cell r="J27">
            <v>49.44</v>
          </cell>
          <cell r="K27">
            <v>49.44</v>
          </cell>
        </row>
        <row r="28">
          <cell r="A28" t="str">
            <v>Proveedores</v>
          </cell>
          <cell r="B28">
            <v>-7568.76</v>
          </cell>
          <cell r="C28">
            <v>-4611.08</v>
          </cell>
          <cell r="D28">
            <v>-12179.84</v>
          </cell>
          <cell r="F28" t="str">
            <v>Mantenimiento, Reparaciones y Limpeza</v>
          </cell>
          <cell r="G28" t="str">
            <v/>
          </cell>
          <cell r="H28">
            <v>1297.56</v>
          </cell>
          <cell r="I28" t="str">
            <v/>
          </cell>
          <cell r="J28">
            <v>1297.56</v>
          </cell>
          <cell r="K28">
            <v>1297.56</v>
          </cell>
        </row>
        <row r="29">
          <cell r="A29" t="str">
            <v>Cuentas por Pagar</v>
          </cell>
          <cell r="B29">
            <v>-178877.5</v>
          </cell>
          <cell r="C29">
            <v>50000</v>
          </cell>
          <cell r="D29">
            <v>-128877.5</v>
          </cell>
          <cell r="F29" t="str">
            <v xml:space="preserve">      Materiales y Suministros</v>
          </cell>
          <cell r="G29">
            <v>-0.01</v>
          </cell>
          <cell r="H29">
            <v>57.51</v>
          </cell>
          <cell r="I29" t="str">
            <v/>
          </cell>
          <cell r="J29">
            <v>57.51</v>
          </cell>
          <cell r="K29">
            <v>57.5</v>
          </cell>
        </row>
        <row r="30">
          <cell r="A30" t="str">
            <v>Ctas por Pagar Empresas Usuarias</v>
          </cell>
          <cell r="B30">
            <v>-6795.77</v>
          </cell>
          <cell r="C30">
            <v>-1000</v>
          </cell>
          <cell r="D30">
            <v>-7795.77</v>
          </cell>
          <cell r="F30" t="str">
            <v xml:space="preserve">      Repuestos y Accesorios</v>
          </cell>
          <cell r="G30">
            <v>0.01</v>
          </cell>
          <cell r="H30">
            <v>121.5</v>
          </cell>
          <cell r="I30" t="str">
            <v/>
          </cell>
          <cell r="J30">
            <v>121.5</v>
          </cell>
          <cell r="K30">
            <v>121.51</v>
          </cell>
        </row>
        <row r="31">
          <cell r="A31" t="str">
            <v>Impuestos Acumulados por Pagar</v>
          </cell>
          <cell r="B31">
            <v>-876.07</v>
          </cell>
          <cell r="C31">
            <v>-664.13</v>
          </cell>
          <cell r="D31">
            <v>-1540.2</v>
          </cell>
          <cell r="F31" t="str">
            <v xml:space="preserve">      Combustibles y Lubricantes</v>
          </cell>
          <cell r="G31">
            <v>0.01</v>
          </cell>
          <cell r="H31">
            <v>787.78</v>
          </cell>
          <cell r="I31" t="str">
            <v/>
          </cell>
          <cell r="J31">
            <v>787.78</v>
          </cell>
          <cell r="K31">
            <v>787.79</v>
          </cell>
        </row>
        <row r="32">
          <cell r="A32" t="str">
            <v>Gastos Acumulados por Pagar</v>
          </cell>
          <cell r="B32" t="str">
            <v/>
          </cell>
          <cell r="C32">
            <v>1.72</v>
          </cell>
          <cell r="D32">
            <v>1.72</v>
          </cell>
          <cell r="F32" t="str">
            <v xml:space="preserve">      Mantenimiento y Reparaciones</v>
          </cell>
          <cell r="G32">
            <v>-0.01</v>
          </cell>
          <cell r="H32">
            <v>308.25</v>
          </cell>
          <cell r="I32" t="str">
            <v/>
          </cell>
          <cell r="J32">
            <v>308.25</v>
          </cell>
          <cell r="K32">
            <v>308.24</v>
          </cell>
        </row>
        <row r="33">
          <cell r="A33" t="str">
            <v xml:space="preserve">     PASIVO FIJO</v>
          </cell>
          <cell r="F33" t="str">
            <v xml:space="preserve">      Higiene y Limpieza</v>
          </cell>
          <cell r="G33" t="str">
            <v/>
          </cell>
          <cell r="H33">
            <v>22.52</v>
          </cell>
          <cell r="I33" t="str">
            <v/>
          </cell>
          <cell r="J33">
            <v>22.52</v>
          </cell>
          <cell r="K33">
            <v>22.52</v>
          </cell>
        </row>
        <row r="34">
          <cell r="A34" t="str">
            <v xml:space="preserve">     DOCUMENTOS Y CUENTAS POR PAGAR L.P.</v>
          </cell>
          <cell r="B34">
            <v>-2794160.78</v>
          </cell>
          <cell r="C34">
            <v>-145091.44</v>
          </cell>
          <cell r="D34">
            <v>-2939252.22</v>
          </cell>
          <cell r="F34" t="str">
            <v>Servicios Técnicos y Profsionales</v>
          </cell>
          <cell r="G34" t="str">
            <v/>
          </cell>
          <cell r="H34">
            <v>2673.75</v>
          </cell>
          <cell r="I34" t="str">
            <v/>
          </cell>
          <cell r="J34">
            <v>2673.75</v>
          </cell>
          <cell r="K34">
            <v>2673.75</v>
          </cell>
        </row>
        <row r="35">
          <cell r="A35" t="str">
            <v>Prestamos por Pagar</v>
          </cell>
          <cell r="B35">
            <v>-2794160.78</v>
          </cell>
          <cell r="C35">
            <v>-145091.44</v>
          </cell>
          <cell r="D35">
            <v>-2939252.22</v>
          </cell>
          <cell r="F35" t="str">
            <v xml:space="preserve">      Vigilancia</v>
          </cell>
          <cell r="G35" t="str">
            <v/>
          </cell>
          <cell r="H35">
            <v>1828.75</v>
          </cell>
          <cell r="I35" t="str">
            <v/>
          </cell>
          <cell r="J35">
            <v>1828.75</v>
          </cell>
          <cell r="K35">
            <v>1828.75</v>
          </cell>
        </row>
        <row r="36">
          <cell r="A36" t="str">
            <v xml:space="preserve">     PATRIMONIO</v>
          </cell>
          <cell r="B36">
            <v>-2386421.9300000002</v>
          </cell>
          <cell r="C36">
            <v>77089.740000000005</v>
          </cell>
          <cell r="D36">
            <v>-2309332.21</v>
          </cell>
          <cell r="F36" t="str">
            <v xml:space="preserve">      Evaluos y Certificaciones</v>
          </cell>
          <cell r="G36" t="str">
            <v/>
          </cell>
          <cell r="H36">
            <v>845</v>
          </cell>
          <cell r="I36" t="str">
            <v/>
          </cell>
          <cell r="J36">
            <v>845</v>
          </cell>
          <cell r="K36">
            <v>845</v>
          </cell>
        </row>
        <row r="37">
          <cell r="A37" t="str">
            <v xml:space="preserve">     PATRIMONIO Y RESERVAS</v>
          </cell>
          <cell r="B37">
            <v>-2535823.9700000002</v>
          </cell>
          <cell r="C37" t="str">
            <v/>
          </cell>
          <cell r="D37">
            <v>-2535823.9700000002</v>
          </cell>
          <cell r="F37" t="str">
            <v>Servicios Comerciales</v>
          </cell>
          <cell r="G37">
            <v>-0.01</v>
          </cell>
          <cell r="H37">
            <v>7953.42</v>
          </cell>
          <cell r="I37">
            <v>6002.63</v>
          </cell>
          <cell r="J37">
            <v>1950.79</v>
          </cell>
          <cell r="K37">
            <v>1950.78</v>
          </cell>
        </row>
        <row r="38">
          <cell r="A38" t="str">
            <v xml:space="preserve">     PATRIMONIO</v>
          </cell>
          <cell r="B38">
            <v>-2535823.9700000002</v>
          </cell>
          <cell r="C38" t="str">
            <v/>
          </cell>
          <cell r="D38">
            <v>-2535823.9700000002</v>
          </cell>
          <cell r="F38" t="str">
            <v xml:space="preserve">      Papelería y Útiles de Oficina</v>
          </cell>
          <cell r="G38">
            <v>-0.01</v>
          </cell>
          <cell r="H38">
            <v>224.66</v>
          </cell>
          <cell r="I38" t="str">
            <v/>
          </cell>
          <cell r="J38">
            <v>224.66</v>
          </cell>
          <cell r="K38">
            <v>224.65</v>
          </cell>
        </row>
        <row r="39">
          <cell r="A39" t="str">
            <v>Capital Autorizado</v>
          </cell>
          <cell r="B39">
            <v>-2539.36</v>
          </cell>
          <cell r="C39" t="str">
            <v/>
          </cell>
          <cell r="D39">
            <v>-2539.36</v>
          </cell>
          <cell r="F39" t="str">
            <v xml:space="preserve">      Viatico y alimentacion</v>
          </cell>
          <cell r="G39" t="str">
            <v/>
          </cell>
          <cell r="H39">
            <v>1147.3599999999999</v>
          </cell>
          <cell r="I39">
            <v>2.63</v>
          </cell>
          <cell r="J39">
            <v>1144.73</v>
          </cell>
          <cell r="K39">
            <v>1144.73</v>
          </cell>
        </row>
        <row r="40">
          <cell r="A40" t="str">
            <v>Capital Adicional Aportado</v>
          </cell>
          <cell r="B40">
            <v>-2533284.61</v>
          </cell>
          <cell r="C40" t="str">
            <v/>
          </cell>
          <cell r="D40">
            <v>-2533284.61</v>
          </cell>
          <cell r="F40" t="str">
            <v xml:space="preserve">      Dietas</v>
          </cell>
          <cell r="G40" t="str">
            <v/>
          </cell>
          <cell r="H40">
            <v>6000</v>
          </cell>
          <cell r="I40">
            <v>6000</v>
          </cell>
          <cell r="J40">
            <v>0</v>
          </cell>
          <cell r="K40">
            <v>0</v>
          </cell>
        </row>
        <row r="41">
          <cell r="A41" t="str">
            <v xml:space="preserve">     RESULTADOS</v>
          </cell>
          <cell r="B41">
            <v>149402.04</v>
          </cell>
          <cell r="C41">
            <v>77089.740000000005</v>
          </cell>
          <cell r="D41">
            <v>226491.76</v>
          </cell>
          <cell r="F41" t="str">
            <v xml:space="preserve">      Hospedaje y Alojamientos</v>
          </cell>
          <cell r="G41" t="str">
            <v/>
          </cell>
          <cell r="H41">
            <v>581.4</v>
          </cell>
          <cell r="I41" t="str">
            <v/>
          </cell>
          <cell r="J41">
            <v>581.4</v>
          </cell>
          <cell r="K41">
            <v>581.4</v>
          </cell>
        </row>
        <row r="42">
          <cell r="A42" t="str">
            <v>Utilidad o Perdida Acumulada</v>
          </cell>
          <cell r="B42">
            <v>149402.04</v>
          </cell>
          <cell r="C42">
            <v>43611.48</v>
          </cell>
          <cell r="D42">
            <v>193013.52</v>
          </cell>
          <cell r="F42" t="str">
            <v>Dietas Junta Directiva</v>
          </cell>
          <cell r="G42" t="str">
            <v/>
          </cell>
          <cell r="H42">
            <v>6000</v>
          </cell>
          <cell r="I42" t="str">
            <v/>
          </cell>
          <cell r="J42">
            <v>6000</v>
          </cell>
          <cell r="K42">
            <v>6000</v>
          </cell>
        </row>
        <row r="43">
          <cell r="A43" t="str">
            <v>Utilidad o Perdida del Ejercicio</v>
          </cell>
          <cell r="B43" t="str">
            <v/>
          </cell>
          <cell r="C43">
            <v>33478.26</v>
          </cell>
          <cell r="D43">
            <v>33478.239999999998</v>
          </cell>
          <cell r="F43" t="str">
            <v>GASTOS FINANCIEROS</v>
          </cell>
          <cell r="G43">
            <v>-0.03</v>
          </cell>
          <cell r="H43">
            <v>19927.72</v>
          </cell>
          <cell r="I43">
            <v>71.319999999999993</v>
          </cell>
          <cell r="J43">
            <v>19856.400000000001</v>
          </cell>
          <cell r="K43">
            <v>19856.37</v>
          </cell>
        </row>
        <row r="44">
          <cell r="A44" t="str">
            <v>PASIVO &amp; CAPITAL</v>
          </cell>
          <cell r="B44">
            <v>-5374700.8099999996</v>
          </cell>
          <cell r="C44">
            <v>-24275.19</v>
          </cell>
          <cell r="D44">
            <v>-5398976.0199999996</v>
          </cell>
          <cell r="F44" t="str">
            <v xml:space="preserve">    Gastos Financieros</v>
          </cell>
          <cell r="G44">
            <v>-0.03</v>
          </cell>
          <cell r="H44">
            <v>19927.72</v>
          </cell>
          <cell r="I44">
            <v>71.319999999999993</v>
          </cell>
          <cell r="J44">
            <v>19856.400000000001</v>
          </cell>
          <cell r="K44">
            <v>19856.37</v>
          </cell>
        </row>
        <row r="45">
          <cell r="F45" t="str">
            <v>Intereses</v>
          </cell>
          <cell r="G45" t="str">
            <v/>
          </cell>
          <cell r="H45">
            <v>18436.63</v>
          </cell>
          <cell r="I45" t="str">
            <v/>
          </cell>
          <cell r="J45">
            <v>18436.63</v>
          </cell>
          <cell r="K45">
            <v>18436.63</v>
          </cell>
        </row>
        <row r="46">
          <cell r="F46" t="str">
            <v>Comisiones</v>
          </cell>
          <cell r="G46">
            <v>-0.02</v>
          </cell>
          <cell r="H46">
            <v>1490.92</v>
          </cell>
          <cell r="I46">
            <v>24.16</v>
          </cell>
          <cell r="J46">
            <v>1466.76</v>
          </cell>
          <cell r="K46">
            <v>1466.74</v>
          </cell>
        </row>
        <row r="47">
          <cell r="F47" t="str">
            <v>Perdida Cambiaria</v>
          </cell>
          <cell r="G47">
            <v>-0.01</v>
          </cell>
          <cell r="H47">
            <v>0.17</v>
          </cell>
          <cell r="I47">
            <v>47.16</v>
          </cell>
          <cell r="J47">
            <v>-46.99</v>
          </cell>
          <cell r="K47">
            <v>-47</v>
          </cell>
        </row>
      </sheetData>
      <sheetData sheetId="5">
        <row r="1">
          <cell r="A1" t="str">
            <v xml:space="preserve">     ACTIVO</v>
          </cell>
          <cell r="B1">
            <v>5398976.0199999996</v>
          </cell>
          <cell r="C1">
            <v>75774.98</v>
          </cell>
          <cell r="D1">
            <v>5474751</v>
          </cell>
        </row>
        <row r="2">
          <cell r="A2" t="str">
            <v xml:space="preserve">     CIRCULANTE</v>
          </cell>
          <cell r="B2">
            <v>544370.88</v>
          </cell>
          <cell r="C2">
            <v>99390.91</v>
          </cell>
          <cell r="D2">
            <v>643761.79</v>
          </cell>
        </row>
        <row r="3">
          <cell r="A3" t="str">
            <v xml:space="preserve">     CAJA Y BANCOS</v>
          </cell>
          <cell r="B3">
            <v>7643.95</v>
          </cell>
          <cell r="C3">
            <v>-8082.51</v>
          </cell>
          <cell r="D3">
            <v>-438.56</v>
          </cell>
        </row>
        <row r="4">
          <cell r="A4" t="str">
            <v>Caja</v>
          </cell>
          <cell r="B4">
            <v>209.36</v>
          </cell>
          <cell r="C4" t="str">
            <v/>
          </cell>
          <cell r="D4">
            <v>209.36</v>
          </cell>
        </row>
        <row r="5">
          <cell r="A5" t="str">
            <v>Bancos Moneda Nacional</v>
          </cell>
          <cell r="B5">
            <v>695.12</v>
          </cell>
          <cell r="C5">
            <v>-647.48</v>
          </cell>
          <cell r="D5">
            <v>47.64</v>
          </cell>
        </row>
        <row r="6">
          <cell r="A6" t="str">
            <v>Bancos Moneda Extranjera</v>
          </cell>
          <cell r="B6">
            <v>6739.47</v>
          </cell>
          <cell r="C6">
            <v>-7435.03</v>
          </cell>
          <cell r="D6">
            <v>-695.56</v>
          </cell>
        </row>
        <row r="7">
          <cell r="A7" t="str">
            <v xml:space="preserve">     CUENTAS POR COBRAR</v>
          </cell>
          <cell r="B7">
            <v>532124.56000000006</v>
          </cell>
          <cell r="C7">
            <v>106683.63</v>
          </cell>
          <cell r="D7">
            <v>638808.18999999994</v>
          </cell>
        </row>
        <row r="8">
          <cell r="A8" t="str">
            <v>Cuentas por cobrar</v>
          </cell>
          <cell r="B8">
            <v>363780.23</v>
          </cell>
          <cell r="C8">
            <v>12543.68</v>
          </cell>
          <cell r="D8">
            <v>376323.91</v>
          </cell>
        </row>
        <row r="9">
          <cell r="A9" t="str">
            <v>Ctas por Cobrar Empresas Usuarias</v>
          </cell>
          <cell r="B9">
            <v>167703.26</v>
          </cell>
          <cell r="C9">
            <v>93949.57</v>
          </cell>
          <cell r="D9">
            <v>261652.83</v>
          </cell>
        </row>
        <row r="10">
          <cell r="A10" t="str">
            <v>Pagos Anticipados</v>
          </cell>
          <cell r="B10">
            <v>641.07000000000005</v>
          </cell>
          <cell r="C10">
            <v>190.38</v>
          </cell>
          <cell r="D10">
            <v>831.45</v>
          </cell>
        </row>
        <row r="11">
          <cell r="A11" t="str">
            <v xml:space="preserve">     INVENTARIOS</v>
          </cell>
          <cell r="B11">
            <v>4602.37</v>
          </cell>
          <cell r="C11">
            <v>789.79</v>
          </cell>
          <cell r="D11">
            <v>5392.16</v>
          </cell>
        </row>
        <row r="12">
          <cell r="A12" t="str">
            <v>Materiales y Suministros</v>
          </cell>
          <cell r="B12">
            <v>2884.6</v>
          </cell>
          <cell r="C12" t="str">
            <v/>
          </cell>
          <cell r="D12">
            <v>2884.6</v>
          </cell>
        </row>
        <row r="13">
          <cell r="A13" t="str">
            <v>Pedidos en Transito</v>
          </cell>
          <cell r="B13">
            <v>1717.77</v>
          </cell>
          <cell r="C13">
            <v>789.79</v>
          </cell>
          <cell r="D13">
            <v>2507.56</v>
          </cell>
        </row>
        <row r="14">
          <cell r="A14" t="str">
            <v xml:space="preserve">     ACTIVO FIJO</v>
          </cell>
          <cell r="B14">
            <v>4837809.38</v>
          </cell>
          <cell r="C14">
            <v>-23615.93</v>
          </cell>
          <cell r="D14">
            <v>4814193.45</v>
          </cell>
        </row>
        <row r="15">
          <cell r="A15" t="str">
            <v>Terrenos</v>
          </cell>
          <cell r="B15">
            <v>1071782.8500000001</v>
          </cell>
          <cell r="C15" t="str">
            <v/>
          </cell>
          <cell r="D15">
            <v>1071782.8500000001</v>
          </cell>
        </row>
        <row r="16">
          <cell r="A16" t="str">
            <v>Edificio</v>
          </cell>
          <cell r="B16">
            <v>1914041.12</v>
          </cell>
          <cell r="C16" t="str">
            <v/>
          </cell>
          <cell r="D16">
            <v>1914041.12</v>
          </cell>
        </row>
        <row r="17">
          <cell r="A17" t="str">
            <v>Maquinaria y Equipos</v>
          </cell>
          <cell r="B17">
            <v>2185112</v>
          </cell>
          <cell r="C17" t="str">
            <v/>
          </cell>
          <cell r="D17">
            <v>2185112</v>
          </cell>
        </row>
        <row r="18">
          <cell r="A18" t="str">
            <v>Equipo Rodante</v>
          </cell>
          <cell r="B18">
            <v>782.6</v>
          </cell>
          <cell r="C18" t="str">
            <v/>
          </cell>
          <cell r="D18">
            <v>782.6</v>
          </cell>
        </row>
        <row r="19">
          <cell r="A19" t="str">
            <v>Mobiliario y Equipo de Oficina</v>
          </cell>
          <cell r="B19">
            <v>2974.23</v>
          </cell>
          <cell r="C19" t="str">
            <v/>
          </cell>
          <cell r="D19">
            <v>2974.23</v>
          </cell>
        </row>
        <row r="20">
          <cell r="A20" t="str">
            <v>Construcciones en Proceso</v>
          </cell>
          <cell r="B20">
            <v>304409.84999999998</v>
          </cell>
          <cell r="C20">
            <v>7584.03</v>
          </cell>
          <cell r="D20">
            <v>311993.88</v>
          </cell>
        </row>
        <row r="21">
          <cell r="A21" t="str">
            <v>Depreciación Acumulada</v>
          </cell>
          <cell r="B21">
            <v>-641293.27</v>
          </cell>
          <cell r="C21">
            <v>-31199.96</v>
          </cell>
          <cell r="D21">
            <v>-672493.23</v>
          </cell>
        </row>
        <row r="22">
          <cell r="A22" t="str">
            <v xml:space="preserve">     OTROS ACTIVOS</v>
          </cell>
          <cell r="B22">
            <v>16795.759999999998</v>
          </cell>
          <cell r="C22" t="str">
            <v/>
          </cell>
          <cell r="D22">
            <v>16795.759999999998</v>
          </cell>
        </row>
        <row r="23">
          <cell r="A23" t="str">
            <v>Depósitos en Garantía</v>
          </cell>
          <cell r="B23">
            <v>10000</v>
          </cell>
          <cell r="C23" t="str">
            <v/>
          </cell>
          <cell r="D23">
            <v>10000</v>
          </cell>
        </row>
        <row r="24">
          <cell r="A24" t="str">
            <v>Otros Activos</v>
          </cell>
          <cell r="B24">
            <v>6795.76</v>
          </cell>
          <cell r="C24" t="str">
            <v/>
          </cell>
          <cell r="D24">
            <v>6795.76</v>
          </cell>
        </row>
        <row r="25">
          <cell r="A25" t="str">
            <v xml:space="preserve">     PASIVO</v>
          </cell>
          <cell r="B25">
            <v>-3089643.81</v>
          </cell>
          <cell r="C25">
            <v>-98479.89</v>
          </cell>
          <cell r="D25">
            <v>-3188123.7</v>
          </cell>
        </row>
        <row r="26">
          <cell r="A26" t="str">
            <v xml:space="preserve">     PASIVO CIRCULANTE</v>
          </cell>
          <cell r="B26">
            <v>-150391.59</v>
          </cell>
          <cell r="C26">
            <v>10863.53</v>
          </cell>
          <cell r="D26">
            <v>-139528.06</v>
          </cell>
        </row>
        <row r="27">
          <cell r="A27" t="str">
            <v xml:space="preserve">     DOCUMENTOS Y CUENTAS POR PAGAR</v>
          </cell>
          <cell r="B27">
            <v>-150391.59</v>
          </cell>
          <cell r="C27">
            <v>10863.53</v>
          </cell>
          <cell r="D27">
            <v>-139528.06</v>
          </cell>
        </row>
        <row r="28">
          <cell r="A28" t="str">
            <v>Proveedores</v>
          </cell>
          <cell r="B28">
            <v>-12179.84</v>
          </cell>
          <cell r="C28">
            <v>-7298.94</v>
          </cell>
          <cell r="D28">
            <v>-19478.78</v>
          </cell>
        </row>
        <row r="29">
          <cell r="A29" t="str">
            <v>Cuentas por Pagar</v>
          </cell>
          <cell r="B29">
            <v>-128877.5</v>
          </cell>
          <cell r="C29">
            <v>23199.93</v>
          </cell>
          <cell r="D29">
            <v>-105677.57</v>
          </cell>
        </row>
        <row r="30">
          <cell r="A30" t="str">
            <v>Ctas por Pagar Empresas Usuarias</v>
          </cell>
          <cell r="B30">
            <v>-7795.77</v>
          </cell>
          <cell r="C30" t="str">
            <v/>
          </cell>
          <cell r="D30">
            <v>-7795.77</v>
          </cell>
        </row>
        <row r="31">
          <cell r="A31" t="str">
            <v>Impuestos Acumulados por Pagar</v>
          </cell>
          <cell r="B31">
            <v>-1540.2</v>
          </cell>
          <cell r="C31">
            <v>416.59</v>
          </cell>
          <cell r="D31">
            <v>-1123.6099999999999</v>
          </cell>
        </row>
        <row r="32">
          <cell r="A32" t="str">
            <v>Gastos Acumulados por Pagar</v>
          </cell>
          <cell r="B32">
            <v>1.72</v>
          </cell>
          <cell r="C32">
            <v>-5454.05</v>
          </cell>
          <cell r="D32">
            <v>-5452.33</v>
          </cell>
        </row>
        <row r="33">
          <cell r="A33" t="str">
            <v xml:space="preserve">     PASIVO FIJO</v>
          </cell>
        </row>
        <row r="34">
          <cell r="A34" t="str">
            <v xml:space="preserve">     DOCUMENTOS Y CUENTAS POR PAGAR L.P.</v>
          </cell>
          <cell r="B34">
            <v>-2939252.22</v>
          </cell>
          <cell r="C34">
            <v>-109343.42</v>
          </cell>
          <cell r="D34">
            <v>-3048595.64</v>
          </cell>
        </row>
        <row r="35">
          <cell r="A35" t="str">
            <v>Prestamos por Pagar</v>
          </cell>
          <cell r="B35">
            <v>-2939252.22</v>
          </cell>
          <cell r="C35">
            <v>-109343.42</v>
          </cell>
          <cell r="D35">
            <v>-3048595.64</v>
          </cell>
        </row>
        <row r="36">
          <cell r="A36" t="str">
            <v xml:space="preserve">     PATRIMONIO</v>
          </cell>
          <cell r="B36">
            <v>-2309332.21</v>
          </cell>
          <cell r="C36">
            <v>22704.91</v>
          </cell>
          <cell r="D36">
            <v>-2286627.2999999998</v>
          </cell>
        </row>
        <row r="37">
          <cell r="A37" t="str">
            <v xml:space="preserve">     PATRIMONIO Y RESERVAS</v>
          </cell>
          <cell r="B37">
            <v>-2535823.9700000002</v>
          </cell>
          <cell r="C37" t="str">
            <v/>
          </cell>
          <cell r="D37">
            <v>-2535823.9700000002</v>
          </cell>
        </row>
        <row r="38">
          <cell r="A38" t="str">
            <v xml:space="preserve">     PATRIMONIO</v>
          </cell>
          <cell r="B38">
            <v>-2535823.9700000002</v>
          </cell>
          <cell r="C38" t="str">
            <v/>
          </cell>
          <cell r="D38">
            <v>-2535823.9700000002</v>
          </cell>
        </row>
        <row r="39">
          <cell r="A39" t="str">
            <v>Capital Autorizado</v>
          </cell>
          <cell r="B39">
            <v>-2539.36</v>
          </cell>
          <cell r="C39" t="str">
            <v/>
          </cell>
          <cell r="D39">
            <v>-2539.36</v>
          </cell>
        </row>
        <row r="40">
          <cell r="A40" t="str">
            <v>Capital Adicional Aportado</v>
          </cell>
          <cell r="B40">
            <v>-2533284.61</v>
          </cell>
          <cell r="C40" t="str">
            <v/>
          </cell>
          <cell r="D40">
            <v>-2533284.61</v>
          </cell>
        </row>
        <row r="41">
          <cell r="A41" t="str">
            <v xml:space="preserve">     RESULTADOS</v>
          </cell>
          <cell r="B41">
            <v>226491.76</v>
          </cell>
          <cell r="C41">
            <v>22704.91</v>
          </cell>
          <cell r="D41">
            <v>249196.67</v>
          </cell>
        </row>
        <row r="42">
          <cell r="A42" t="str">
            <v>Utilidad o Perdida Acumulada</v>
          </cell>
          <cell r="B42">
            <v>193013.52</v>
          </cell>
          <cell r="C42" t="str">
            <v/>
          </cell>
          <cell r="D42">
            <v>193013.52</v>
          </cell>
        </row>
        <row r="43">
          <cell r="A43" t="str">
            <v>Utilidad o Perdida del Ejercicio</v>
          </cell>
          <cell r="B43">
            <v>158487.72</v>
          </cell>
          <cell r="C43">
            <v>22704.91</v>
          </cell>
          <cell r="D43">
            <v>181192.63</v>
          </cell>
        </row>
        <row r="44">
          <cell r="A44" t="str">
            <v>PASIVO &amp; CAPITAL</v>
          </cell>
          <cell r="B44">
            <v>-5398976.0199999996</v>
          </cell>
          <cell r="C44">
            <v>-75774.98</v>
          </cell>
          <cell r="D44">
            <v>-5474751</v>
          </cell>
        </row>
      </sheetData>
      <sheetData sheetId="6">
        <row r="1">
          <cell r="A1" t="str">
            <v xml:space="preserve">     ACTIVO</v>
          </cell>
          <cell r="B1">
            <v>5474751</v>
          </cell>
          <cell r="C1">
            <v>71594.259999999995</v>
          </cell>
          <cell r="D1">
            <v>5546345.2599999998</v>
          </cell>
        </row>
        <row r="2">
          <cell r="A2" t="str">
            <v xml:space="preserve">     CIRCULANTE</v>
          </cell>
          <cell r="B2">
            <v>643761.79</v>
          </cell>
          <cell r="C2">
            <v>97964.53</v>
          </cell>
          <cell r="D2">
            <v>741726.32</v>
          </cell>
        </row>
        <row r="3">
          <cell r="A3" t="str">
            <v xml:space="preserve">     CAJA Y BANCOS</v>
          </cell>
          <cell r="B3">
            <v>-438.56</v>
          </cell>
          <cell r="C3">
            <v>-2946.3</v>
          </cell>
          <cell r="D3">
            <v>-3384.86</v>
          </cell>
        </row>
        <row r="4">
          <cell r="A4" t="str">
            <v>Caja</v>
          </cell>
          <cell r="B4">
            <v>209.36</v>
          </cell>
          <cell r="C4" t="str">
            <v/>
          </cell>
          <cell r="D4">
            <v>209.36</v>
          </cell>
        </row>
        <row r="5">
          <cell r="A5" t="str">
            <v>Bancos Moneda Nacional</v>
          </cell>
          <cell r="B5">
            <v>47.64</v>
          </cell>
          <cell r="C5">
            <v>327.71</v>
          </cell>
          <cell r="D5">
            <v>375.35</v>
          </cell>
        </row>
        <row r="6">
          <cell r="A6" t="str">
            <v>Bancos Moneda Extranjera</v>
          </cell>
          <cell r="B6">
            <v>-695.56</v>
          </cell>
          <cell r="C6">
            <v>-3274.01</v>
          </cell>
          <cell r="D6">
            <v>-3969.57</v>
          </cell>
        </row>
        <row r="7">
          <cell r="A7" t="str">
            <v xml:space="preserve">     CUENTAS POR COBRAR</v>
          </cell>
          <cell r="B7">
            <v>638808.18999999994</v>
          </cell>
          <cell r="C7">
            <v>100910.83</v>
          </cell>
          <cell r="D7">
            <v>739719.02</v>
          </cell>
        </row>
        <row r="8">
          <cell r="A8" t="str">
            <v>Cuentas por cobrar</v>
          </cell>
          <cell r="B8">
            <v>376323.91</v>
          </cell>
          <cell r="C8">
            <v>-98153.95</v>
          </cell>
          <cell r="D8">
            <v>278169.96000000002</v>
          </cell>
        </row>
        <row r="9">
          <cell r="A9" t="str">
            <v>Ctas por Cobrar Empresas Usuarias</v>
          </cell>
          <cell r="B9">
            <v>261652.83</v>
          </cell>
          <cell r="C9">
            <v>198534.99</v>
          </cell>
          <cell r="D9">
            <v>460187.82</v>
          </cell>
        </row>
        <row r="10">
          <cell r="A10" t="str">
            <v>Pagos Anticipados</v>
          </cell>
          <cell r="B10">
            <v>831.45</v>
          </cell>
          <cell r="C10">
            <v>529.79</v>
          </cell>
          <cell r="D10">
            <v>1361.24</v>
          </cell>
        </row>
        <row r="11">
          <cell r="A11" t="str">
            <v xml:space="preserve">     INVENTARIOS</v>
          </cell>
          <cell r="B11">
            <v>5392.16</v>
          </cell>
          <cell r="C11" t="str">
            <v/>
          </cell>
          <cell r="D11">
            <v>5392.16</v>
          </cell>
        </row>
        <row r="12">
          <cell r="A12" t="str">
            <v>Materiales y Suministros</v>
          </cell>
          <cell r="B12">
            <v>2884.6</v>
          </cell>
          <cell r="C12" t="str">
            <v/>
          </cell>
          <cell r="D12">
            <v>2884.6</v>
          </cell>
        </row>
        <row r="13">
          <cell r="A13" t="str">
            <v>Pedidos en Transito</v>
          </cell>
          <cell r="B13">
            <v>2507.56</v>
          </cell>
          <cell r="C13" t="str">
            <v/>
          </cell>
          <cell r="D13">
            <v>2507.56</v>
          </cell>
        </row>
        <row r="14">
          <cell r="A14" t="str">
            <v xml:space="preserve">     ACTIVO FIJO</v>
          </cell>
          <cell r="B14">
            <v>4814193.45</v>
          </cell>
          <cell r="C14">
            <v>-26370.27</v>
          </cell>
          <cell r="D14">
            <v>4787823.18</v>
          </cell>
        </row>
        <row r="15">
          <cell r="A15" t="str">
            <v>Terrenos</v>
          </cell>
          <cell r="B15">
            <v>1071782.8500000001</v>
          </cell>
          <cell r="C15" t="str">
            <v/>
          </cell>
          <cell r="D15">
            <v>1071782.8500000001</v>
          </cell>
        </row>
        <row r="16">
          <cell r="A16" t="str">
            <v>Edificio</v>
          </cell>
          <cell r="B16">
            <v>1914041.12</v>
          </cell>
          <cell r="C16" t="str">
            <v/>
          </cell>
          <cell r="D16">
            <v>1914041.12</v>
          </cell>
        </row>
        <row r="17">
          <cell r="A17" t="str">
            <v>Maquinaria y Equipos</v>
          </cell>
          <cell r="B17">
            <v>2185112</v>
          </cell>
          <cell r="C17" t="str">
            <v/>
          </cell>
          <cell r="D17">
            <v>2185112</v>
          </cell>
        </row>
        <row r="18">
          <cell r="A18" t="str">
            <v>Equipo Rodante</v>
          </cell>
          <cell r="B18">
            <v>782.6</v>
          </cell>
          <cell r="C18" t="str">
            <v/>
          </cell>
          <cell r="D18">
            <v>782.6</v>
          </cell>
        </row>
        <row r="19">
          <cell r="A19" t="str">
            <v>Mobiliario y Equipo de Oficina</v>
          </cell>
          <cell r="B19">
            <v>2974.23</v>
          </cell>
          <cell r="C19" t="str">
            <v/>
          </cell>
          <cell r="D19">
            <v>2974.23</v>
          </cell>
        </row>
        <row r="20">
          <cell r="A20" t="str">
            <v>Construcciones en Proceso</v>
          </cell>
          <cell r="B20">
            <v>311993.88</v>
          </cell>
          <cell r="C20">
            <v>4878.1099999999997</v>
          </cell>
          <cell r="D20">
            <v>316871.99</v>
          </cell>
        </row>
        <row r="21">
          <cell r="A21" t="str">
            <v>Depreciación Acumulada</v>
          </cell>
          <cell r="B21">
            <v>-672493.23</v>
          </cell>
          <cell r="C21">
            <v>-31248.38</v>
          </cell>
          <cell r="D21">
            <v>-703741.61</v>
          </cell>
        </row>
        <row r="22">
          <cell r="A22" t="str">
            <v xml:space="preserve">     OTROS ACTIVOS</v>
          </cell>
          <cell r="B22">
            <v>16795.759999999998</v>
          </cell>
          <cell r="C22" t="str">
            <v/>
          </cell>
          <cell r="D22">
            <v>16795.759999999998</v>
          </cell>
        </row>
        <row r="23">
          <cell r="A23" t="str">
            <v>Depósitos en Garantía</v>
          </cell>
          <cell r="B23">
            <v>10000</v>
          </cell>
          <cell r="C23" t="str">
            <v/>
          </cell>
          <cell r="D23">
            <v>10000</v>
          </cell>
        </row>
        <row r="24">
          <cell r="A24" t="str">
            <v>Otros Activos</v>
          </cell>
          <cell r="B24">
            <v>6795.76</v>
          </cell>
          <cell r="C24" t="str">
            <v/>
          </cell>
          <cell r="D24">
            <v>6795.76</v>
          </cell>
        </row>
        <row r="25">
          <cell r="A25" t="str">
            <v xml:space="preserve">     PASIVO</v>
          </cell>
          <cell r="B25">
            <v>-3188123.7</v>
          </cell>
          <cell r="C25">
            <v>-90591.39</v>
          </cell>
          <cell r="D25">
            <v>-3278715.09</v>
          </cell>
        </row>
        <row r="26">
          <cell r="A26" t="str">
            <v xml:space="preserve">     PASIVO CIRCULANTE</v>
          </cell>
          <cell r="B26">
            <v>-139528.06</v>
          </cell>
          <cell r="C26">
            <v>-1121.96</v>
          </cell>
          <cell r="D26">
            <v>-140650.01999999999</v>
          </cell>
        </row>
        <row r="27">
          <cell r="A27" t="str">
            <v xml:space="preserve">     DOCUMENTOS Y CUENTAS POR PAGAR</v>
          </cell>
          <cell r="B27">
            <v>-139528.06</v>
          </cell>
          <cell r="C27">
            <v>-1121.96</v>
          </cell>
          <cell r="D27">
            <v>-140650.01999999999</v>
          </cell>
        </row>
        <row r="28">
          <cell r="A28" t="str">
            <v>Proveedores</v>
          </cell>
          <cell r="B28">
            <v>-19478.78</v>
          </cell>
          <cell r="C28">
            <v>2274.5100000000002</v>
          </cell>
          <cell r="D28">
            <v>-17204.27</v>
          </cell>
        </row>
        <row r="29">
          <cell r="A29" t="str">
            <v>Cuentas por Pagar</v>
          </cell>
          <cell r="B29">
            <v>-105677.57</v>
          </cell>
          <cell r="C29">
            <v>6574.02</v>
          </cell>
          <cell r="D29">
            <v>-99103.55</v>
          </cell>
        </row>
        <row r="30">
          <cell r="A30" t="str">
            <v>Ctas por Pagar Empresas Usuarias</v>
          </cell>
          <cell r="B30">
            <v>-7795.77</v>
          </cell>
          <cell r="C30">
            <v>-4200</v>
          </cell>
          <cell r="D30">
            <v>-11995.77</v>
          </cell>
        </row>
        <row r="31">
          <cell r="A31" t="str">
            <v>Impuestos Acumulados por Pagar</v>
          </cell>
          <cell r="B31">
            <v>-1123.6099999999999</v>
          </cell>
          <cell r="C31">
            <v>52.99</v>
          </cell>
          <cell r="D31">
            <v>-1070.6199999999999</v>
          </cell>
        </row>
        <row r="32">
          <cell r="A32" t="str">
            <v>Gastos Acumulados por Pagar</v>
          </cell>
          <cell r="B32">
            <v>-5452.33</v>
          </cell>
          <cell r="C32">
            <v>-5823.48</v>
          </cell>
          <cell r="D32">
            <v>-11275.81</v>
          </cell>
        </row>
        <row r="33">
          <cell r="A33" t="str">
            <v xml:space="preserve">     PASIVO FIJO</v>
          </cell>
        </row>
        <row r="34">
          <cell r="A34" t="str">
            <v xml:space="preserve">     DOCUMENTOS Y CUENTAS POR PAGAR L.P.</v>
          </cell>
          <cell r="B34">
            <v>-3048595.64</v>
          </cell>
          <cell r="C34">
            <v>-89469.43</v>
          </cell>
          <cell r="D34">
            <v>-3138065.07</v>
          </cell>
        </row>
        <row r="35">
          <cell r="A35" t="str">
            <v>Prestamos por Pagar</v>
          </cell>
          <cell r="B35">
            <v>-3048595.64</v>
          </cell>
          <cell r="C35">
            <v>-89469.43</v>
          </cell>
          <cell r="D35">
            <v>-3138065.07</v>
          </cell>
        </row>
        <row r="36">
          <cell r="A36" t="str">
            <v xml:space="preserve">     PATRIMONIO</v>
          </cell>
          <cell r="B36">
            <v>-2286627.2999999998</v>
          </cell>
          <cell r="C36">
            <v>18997.11</v>
          </cell>
          <cell r="D36">
            <v>-2267630.17</v>
          </cell>
        </row>
        <row r="37">
          <cell r="A37" t="str">
            <v xml:space="preserve">     PATRIMONIO Y RESERVAS</v>
          </cell>
          <cell r="B37">
            <v>-2535823.9700000002</v>
          </cell>
          <cell r="C37" t="str">
            <v/>
          </cell>
          <cell r="D37">
            <v>-2535823.9700000002</v>
          </cell>
        </row>
        <row r="38">
          <cell r="A38" t="str">
            <v xml:space="preserve">     PATRIMONIO</v>
          </cell>
          <cell r="B38">
            <v>-2535823.9700000002</v>
          </cell>
          <cell r="C38" t="str">
            <v/>
          </cell>
          <cell r="D38">
            <v>-2535823.9700000002</v>
          </cell>
        </row>
        <row r="39">
          <cell r="A39" t="str">
            <v>Capital Autorizado</v>
          </cell>
          <cell r="B39">
            <v>-2539.36</v>
          </cell>
          <cell r="C39" t="str">
            <v/>
          </cell>
          <cell r="D39">
            <v>-2539.36</v>
          </cell>
        </row>
        <row r="40">
          <cell r="A40" t="str">
            <v>Capital Adicional Aportado</v>
          </cell>
          <cell r="B40">
            <v>-2533284.61</v>
          </cell>
          <cell r="C40" t="str">
            <v/>
          </cell>
          <cell r="D40">
            <v>-2533284.61</v>
          </cell>
        </row>
        <row r="41">
          <cell r="A41" t="str">
            <v xml:space="preserve">     RESULTADOS</v>
          </cell>
          <cell r="B41">
            <v>249196.67</v>
          </cell>
          <cell r="C41">
            <v>18997.11</v>
          </cell>
          <cell r="D41">
            <v>268193.8</v>
          </cell>
        </row>
        <row r="42">
          <cell r="A42" t="str">
            <v>Utilidad o Perdida Acumulada</v>
          </cell>
          <cell r="B42">
            <v>193013.52</v>
          </cell>
          <cell r="C42" t="str">
            <v/>
          </cell>
          <cell r="D42">
            <v>193013.52</v>
          </cell>
        </row>
        <row r="43">
          <cell r="A43" t="str">
            <v>Utilidad o Perdida del Ejercicio</v>
          </cell>
          <cell r="B43">
            <v>181192.63</v>
          </cell>
          <cell r="C43">
            <v>18997.11</v>
          </cell>
          <cell r="D43">
            <v>200189.76</v>
          </cell>
        </row>
        <row r="44">
          <cell r="A44" t="str">
            <v>PASIVO &amp; CAPITAL</v>
          </cell>
          <cell r="B44">
            <v>-5474751</v>
          </cell>
          <cell r="C44">
            <v>-71594.28</v>
          </cell>
          <cell r="D44">
            <v>-5546345.2599999998</v>
          </cell>
        </row>
      </sheetData>
      <sheetData sheetId="7">
        <row r="1">
          <cell r="A1" t="str">
            <v xml:space="preserve">     ACTIVO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DO DE SOLICITUD COMPRA"/>
      <sheetName val="Consolidado Mantenimiento"/>
      <sheetName val="Consolidado de Manto 2014"/>
      <sheetName val="Hoja1"/>
      <sheetName val="Hoja2"/>
      <sheetName val="Consolidado Mantenimiento 2014"/>
    </sheetNames>
    <sheetDataSet>
      <sheetData sheetId="0" refreshError="1"/>
      <sheetData sheetId="1">
        <row r="1">
          <cell r="V1" t="str">
            <v>Recibido</v>
          </cell>
        </row>
        <row r="2">
          <cell r="V2" t="str">
            <v>Pendiente</v>
          </cell>
        </row>
        <row r="3">
          <cell r="V3" t="str">
            <v>Anulada</v>
          </cell>
        </row>
        <row r="4">
          <cell r="V4" t="str">
            <v>Parcial</v>
          </cell>
        </row>
      </sheetData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_1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ks"/>
      <sheetName val="Lead"/>
      <sheetName val="Tickmarks"/>
    </sheetNames>
    <sheetDataSet>
      <sheetData sheetId="0">
        <row r="1">
          <cell r="F1" t="str">
            <v>Preliminary</v>
          </cell>
          <cell r="G1" t="str">
            <v>AJE</v>
          </cell>
          <cell r="H1" t="str">
            <v>Adjusted</v>
          </cell>
          <cell r="I1" t="str">
            <v>RJE</v>
          </cell>
          <cell r="J1" t="str">
            <v>Final</v>
          </cell>
          <cell r="K1" t="str">
            <v>PY1</v>
          </cell>
        </row>
        <row r="3">
          <cell r="F3">
            <v>407025</v>
          </cell>
          <cell r="G3">
            <v>0</v>
          </cell>
          <cell r="H3">
            <v>407025</v>
          </cell>
          <cell r="I3">
            <v>0</v>
          </cell>
          <cell r="J3">
            <v>407025</v>
          </cell>
          <cell r="K3">
            <v>407025</v>
          </cell>
        </row>
        <row r="4">
          <cell r="F4">
            <v>407025</v>
          </cell>
          <cell r="G4">
            <v>0</v>
          </cell>
          <cell r="H4">
            <v>407025</v>
          </cell>
          <cell r="I4">
            <v>0</v>
          </cell>
          <cell r="J4">
            <v>407025</v>
          </cell>
          <cell r="K4">
            <v>407025</v>
          </cell>
        </row>
        <row r="5">
          <cell r="F5">
            <v>94106788</v>
          </cell>
          <cell r="G5">
            <v>0</v>
          </cell>
          <cell r="H5">
            <v>94106788</v>
          </cell>
          <cell r="I5">
            <v>0</v>
          </cell>
          <cell r="J5">
            <v>94106788</v>
          </cell>
          <cell r="K5">
            <v>51703709</v>
          </cell>
        </row>
        <row r="6">
          <cell r="F6">
            <v>94106788</v>
          </cell>
          <cell r="G6">
            <v>0</v>
          </cell>
          <cell r="H6">
            <v>94106788</v>
          </cell>
          <cell r="I6">
            <v>0</v>
          </cell>
          <cell r="J6">
            <v>94106788</v>
          </cell>
          <cell r="K6">
            <v>51703709</v>
          </cell>
        </row>
        <row r="7">
          <cell r="F7">
            <v>94513813</v>
          </cell>
          <cell r="G7">
            <v>0</v>
          </cell>
          <cell r="H7">
            <v>94513813</v>
          </cell>
          <cell r="I7">
            <v>0</v>
          </cell>
          <cell r="J7">
            <v>94513813</v>
          </cell>
          <cell r="K7">
            <v>52110734</v>
          </cell>
        </row>
        <row r="9">
          <cell r="F9">
            <v>4144471</v>
          </cell>
          <cell r="G9">
            <v>0</v>
          </cell>
          <cell r="H9">
            <v>4144471</v>
          </cell>
          <cell r="I9">
            <v>0</v>
          </cell>
          <cell r="J9">
            <v>4144471</v>
          </cell>
          <cell r="K9">
            <v>4372648</v>
          </cell>
        </row>
        <row r="10">
          <cell r="F10">
            <v>4144471</v>
          </cell>
          <cell r="G10">
            <v>0</v>
          </cell>
          <cell r="H10">
            <v>4144471</v>
          </cell>
          <cell r="I10">
            <v>0</v>
          </cell>
          <cell r="J10">
            <v>4144471</v>
          </cell>
          <cell r="K10">
            <v>4372648</v>
          </cell>
        </row>
        <row r="11">
          <cell r="F11">
            <v>4144471</v>
          </cell>
          <cell r="G11">
            <v>0</v>
          </cell>
          <cell r="H11">
            <v>4144471</v>
          </cell>
          <cell r="I11">
            <v>0</v>
          </cell>
          <cell r="J11">
            <v>4144471</v>
          </cell>
          <cell r="K11">
            <v>4372648</v>
          </cell>
        </row>
        <row r="13">
          <cell r="F13">
            <v>215395</v>
          </cell>
          <cell r="G13">
            <v>0</v>
          </cell>
          <cell r="H13">
            <v>215395</v>
          </cell>
          <cell r="I13">
            <v>0</v>
          </cell>
          <cell r="J13">
            <v>215395</v>
          </cell>
          <cell r="K13">
            <v>131195</v>
          </cell>
        </row>
        <row r="14">
          <cell r="F14">
            <v>215395</v>
          </cell>
          <cell r="G14">
            <v>0</v>
          </cell>
          <cell r="H14">
            <v>215395</v>
          </cell>
          <cell r="I14">
            <v>0</v>
          </cell>
          <cell r="J14">
            <v>215395</v>
          </cell>
          <cell r="K14">
            <v>131195</v>
          </cell>
        </row>
        <row r="15">
          <cell r="F15">
            <v>2882328</v>
          </cell>
          <cell r="G15">
            <v>0</v>
          </cell>
          <cell r="H15">
            <v>2882328</v>
          </cell>
          <cell r="I15">
            <v>0</v>
          </cell>
          <cell r="J15">
            <v>2882328</v>
          </cell>
          <cell r="K15">
            <v>557250</v>
          </cell>
        </row>
        <row r="16">
          <cell r="F16">
            <v>2882328</v>
          </cell>
          <cell r="G16">
            <v>0</v>
          </cell>
          <cell r="H16">
            <v>2882328</v>
          </cell>
          <cell r="I16">
            <v>0</v>
          </cell>
          <cell r="J16">
            <v>2882328</v>
          </cell>
          <cell r="K16">
            <v>557250</v>
          </cell>
        </row>
        <row r="17">
          <cell r="F17">
            <v>3097723</v>
          </cell>
          <cell r="G17">
            <v>0</v>
          </cell>
          <cell r="H17">
            <v>3097723</v>
          </cell>
          <cell r="I17">
            <v>0</v>
          </cell>
          <cell r="J17">
            <v>3097723</v>
          </cell>
          <cell r="K17">
            <v>688445</v>
          </cell>
        </row>
        <row r="19">
          <cell r="F19">
            <v>417320</v>
          </cell>
          <cell r="G19">
            <v>0</v>
          </cell>
          <cell r="H19">
            <v>417320</v>
          </cell>
          <cell r="I19">
            <v>0</v>
          </cell>
          <cell r="J19">
            <v>417320</v>
          </cell>
          <cell r="K19">
            <v>197702</v>
          </cell>
        </row>
        <row r="20">
          <cell r="F20">
            <v>696248</v>
          </cell>
          <cell r="G20">
            <v>0</v>
          </cell>
          <cell r="H20">
            <v>696248</v>
          </cell>
          <cell r="I20">
            <v>0</v>
          </cell>
          <cell r="J20">
            <v>696248</v>
          </cell>
          <cell r="K20">
            <v>512983</v>
          </cell>
        </row>
        <row r="21">
          <cell r="F21">
            <v>1113568</v>
          </cell>
          <cell r="G21">
            <v>0</v>
          </cell>
          <cell r="H21">
            <v>1113568</v>
          </cell>
          <cell r="I21">
            <v>0</v>
          </cell>
          <cell r="J21">
            <v>1113568</v>
          </cell>
          <cell r="K21">
            <v>710685</v>
          </cell>
        </row>
        <row r="22">
          <cell r="F22">
            <v>1545994</v>
          </cell>
          <cell r="G22">
            <v>0</v>
          </cell>
          <cell r="H22">
            <v>1545994</v>
          </cell>
          <cell r="I22">
            <v>0</v>
          </cell>
          <cell r="J22">
            <v>1545994</v>
          </cell>
          <cell r="K22">
            <v>0</v>
          </cell>
        </row>
        <row r="23">
          <cell r="F23">
            <v>1545994</v>
          </cell>
          <cell r="G23">
            <v>0</v>
          </cell>
          <cell r="H23">
            <v>1545994</v>
          </cell>
          <cell r="I23">
            <v>0</v>
          </cell>
          <cell r="J23">
            <v>1545994</v>
          </cell>
          <cell r="K23">
            <v>0</v>
          </cell>
        </row>
        <row r="24">
          <cell r="F24">
            <v>2659562</v>
          </cell>
          <cell r="G24">
            <v>0</v>
          </cell>
          <cell r="H24">
            <v>2659562</v>
          </cell>
          <cell r="I24">
            <v>0</v>
          </cell>
          <cell r="J24">
            <v>2659562</v>
          </cell>
          <cell r="K24">
            <v>710685</v>
          </cell>
        </row>
        <row r="26">
          <cell r="F26">
            <v>78972</v>
          </cell>
          <cell r="G26">
            <v>0</v>
          </cell>
          <cell r="H26">
            <v>78972</v>
          </cell>
          <cell r="I26">
            <v>0</v>
          </cell>
          <cell r="J26">
            <v>78972</v>
          </cell>
          <cell r="K26">
            <v>74534</v>
          </cell>
        </row>
        <row r="27">
          <cell r="F27">
            <v>12255</v>
          </cell>
          <cell r="G27">
            <v>0</v>
          </cell>
          <cell r="H27">
            <v>12255</v>
          </cell>
          <cell r="I27">
            <v>0</v>
          </cell>
          <cell r="J27">
            <v>12255</v>
          </cell>
          <cell r="K27">
            <v>12255</v>
          </cell>
        </row>
        <row r="28">
          <cell r="F28">
            <v>91227</v>
          </cell>
          <cell r="G28">
            <v>0</v>
          </cell>
          <cell r="H28">
            <v>91227</v>
          </cell>
          <cell r="I28">
            <v>0</v>
          </cell>
          <cell r="J28">
            <v>91227</v>
          </cell>
          <cell r="K28">
            <v>86789</v>
          </cell>
        </row>
        <row r="29">
          <cell r="F29">
            <v>996232</v>
          </cell>
          <cell r="G29">
            <v>0</v>
          </cell>
          <cell r="H29">
            <v>996232</v>
          </cell>
          <cell r="I29">
            <v>0</v>
          </cell>
          <cell r="J29">
            <v>996232</v>
          </cell>
          <cell r="K29">
            <v>121144</v>
          </cell>
        </row>
        <row r="30">
          <cell r="F30">
            <v>996232</v>
          </cell>
          <cell r="G30">
            <v>0</v>
          </cell>
          <cell r="H30">
            <v>996232</v>
          </cell>
          <cell r="I30">
            <v>0</v>
          </cell>
          <cell r="J30">
            <v>996232</v>
          </cell>
          <cell r="K30">
            <v>121144</v>
          </cell>
        </row>
        <row r="31">
          <cell r="F31">
            <v>1087459</v>
          </cell>
          <cell r="G31">
            <v>0</v>
          </cell>
          <cell r="H31">
            <v>1087459</v>
          </cell>
          <cell r="I31">
            <v>0</v>
          </cell>
          <cell r="J31">
            <v>1087459</v>
          </cell>
          <cell r="K31">
            <v>207933</v>
          </cell>
        </row>
        <row r="33">
          <cell r="F33">
            <v>-63478</v>
          </cell>
          <cell r="G33">
            <v>0</v>
          </cell>
          <cell r="H33">
            <v>-63478</v>
          </cell>
          <cell r="I33">
            <v>0</v>
          </cell>
          <cell r="J33">
            <v>-63478</v>
          </cell>
          <cell r="K33">
            <v>-40998</v>
          </cell>
        </row>
        <row r="34">
          <cell r="F34">
            <v>-78385</v>
          </cell>
          <cell r="G34">
            <v>0</v>
          </cell>
          <cell r="H34">
            <v>-78385</v>
          </cell>
          <cell r="I34">
            <v>0</v>
          </cell>
          <cell r="J34">
            <v>-78385</v>
          </cell>
          <cell r="K34">
            <v>-56797</v>
          </cell>
        </row>
        <row r="35">
          <cell r="F35">
            <v>-219041</v>
          </cell>
          <cell r="G35">
            <v>0</v>
          </cell>
          <cell r="H35">
            <v>-219041</v>
          </cell>
          <cell r="I35">
            <v>0</v>
          </cell>
          <cell r="J35">
            <v>-219041</v>
          </cell>
          <cell r="K35">
            <v>-174270</v>
          </cell>
        </row>
        <row r="36">
          <cell r="F36">
            <v>-41013</v>
          </cell>
          <cell r="G36">
            <v>0</v>
          </cell>
          <cell r="H36">
            <v>-41013</v>
          </cell>
          <cell r="I36">
            <v>0</v>
          </cell>
          <cell r="J36">
            <v>-41013</v>
          </cell>
          <cell r="K36">
            <v>-8348</v>
          </cell>
        </row>
        <row r="37">
          <cell r="F37">
            <v>-5923</v>
          </cell>
          <cell r="G37">
            <v>0</v>
          </cell>
          <cell r="H37">
            <v>-5923</v>
          </cell>
          <cell r="I37">
            <v>0</v>
          </cell>
          <cell r="J37">
            <v>-5923</v>
          </cell>
          <cell r="K37">
            <v>-3472</v>
          </cell>
        </row>
        <row r="38">
          <cell r="F38">
            <v>-175974</v>
          </cell>
          <cell r="G38">
            <v>0</v>
          </cell>
          <cell r="H38">
            <v>-175974</v>
          </cell>
          <cell r="I38">
            <v>0</v>
          </cell>
          <cell r="J38">
            <v>-175974</v>
          </cell>
          <cell r="K38">
            <v>-112031</v>
          </cell>
        </row>
        <row r="39">
          <cell r="F39">
            <v>-244793</v>
          </cell>
          <cell r="G39">
            <v>0</v>
          </cell>
          <cell r="H39">
            <v>-244793</v>
          </cell>
          <cell r="I39">
            <v>0</v>
          </cell>
          <cell r="J39">
            <v>-244793</v>
          </cell>
          <cell r="K39">
            <v>-160307</v>
          </cell>
        </row>
        <row r="40">
          <cell r="F40">
            <v>-828607</v>
          </cell>
          <cell r="G40">
            <v>0</v>
          </cell>
          <cell r="H40">
            <v>-828607</v>
          </cell>
          <cell r="I40">
            <v>0</v>
          </cell>
          <cell r="J40">
            <v>-828607</v>
          </cell>
          <cell r="K40">
            <v>-556223</v>
          </cell>
        </row>
        <row r="41">
          <cell r="F41">
            <v>-6578934</v>
          </cell>
          <cell r="G41">
            <v>0</v>
          </cell>
          <cell r="H41">
            <v>-6578934</v>
          </cell>
          <cell r="I41">
            <v>0</v>
          </cell>
          <cell r="J41">
            <v>-6578934</v>
          </cell>
          <cell r="K41">
            <v>-980794</v>
          </cell>
        </row>
        <row r="42">
          <cell r="F42">
            <v>-6578934</v>
          </cell>
          <cell r="G42">
            <v>0</v>
          </cell>
          <cell r="H42">
            <v>-6578934</v>
          </cell>
          <cell r="I42">
            <v>0</v>
          </cell>
          <cell r="J42">
            <v>-6578934</v>
          </cell>
          <cell r="K42">
            <v>-980794</v>
          </cell>
        </row>
        <row r="43">
          <cell r="F43">
            <v>-7407541</v>
          </cell>
          <cell r="G43">
            <v>0</v>
          </cell>
          <cell r="H43">
            <v>-7407541</v>
          </cell>
          <cell r="I43">
            <v>0</v>
          </cell>
          <cell r="J43">
            <v>-7407541</v>
          </cell>
          <cell r="K43">
            <v>-1537017</v>
          </cell>
        </row>
        <row r="45"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</row>
        <row r="46">
          <cell r="F46">
            <v>13092904</v>
          </cell>
          <cell r="G46">
            <v>0</v>
          </cell>
          <cell r="H46">
            <v>13092904</v>
          </cell>
          <cell r="I46">
            <v>0</v>
          </cell>
          <cell r="J46">
            <v>13092904</v>
          </cell>
          <cell r="K46">
            <v>5160141</v>
          </cell>
        </row>
        <row r="47">
          <cell r="F47">
            <v>13092904</v>
          </cell>
          <cell r="G47">
            <v>0</v>
          </cell>
          <cell r="H47">
            <v>13092904</v>
          </cell>
          <cell r="I47">
            <v>0</v>
          </cell>
          <cell r="J47">
            <v>13092904</v>
          </cell>
          <cell r="K47">
            <v>5160141</v>
          </cell>
        </row>
        <row r="48">
          <cell r="F48">
            <v>13092904</v>
          </cell>
          <cell r="G48">
            <v>0</v>
          </cell>
          <cell r="H48">
            <v>13092904</v>
          </cell>
          <cell r="I48">
            <v>0</v>
          </cell>
          <cell r="J48">
            <v>13092904</v>
          </cell>
          <cell r="K48">
            <v>5160141</v>
          </cell>
        </row>
        <row r="50">
          <cell r="F50">
            <v>94232845</v>
          </cell>
          <cell r="G50">
            <v>0</v>
          </cell>
          <cell r="H50">
            <v>94232845</v>
          </cell>
          <cell r="I50">
            <v>0</v>
          </cell>
          <cell r="J50">
            <v>94232845</v>
          </cell>
          <cell r="K50">
            <v>21083936</v>
          </cell>
        </row>
        <row r="51">
          <cell r="F51">
            <v>94232845</v>
          </cell>
          <cell r="G51">
            <v>0</v>
          </cell>
          <cell r="H51">
            <v>94232845</v>
          </cell>
          <cell r="I51">
            <v>0</v>
          </cell>
          <cell r="J51">
            <v>94232845</v>
          </cell>
          <cell r="K51">
            <v>21083936</v>
          </cell>
        </row>
        <row r="52">
          <cell r="F52">
            <v>94232845</v>
          </cell>
          <cell r="G52">
            <v>0</v>
          </cell>
          <cell r="H52">
            <v>94232845</v>
          </cell>
          <cell r="I52">
            <v>0</v>
          </cell>
          <cell r="J52">
            <v>94232845</v>
          </cell>
          <cell r="K52">
            <v>21083936</v>
          </cell>
        </row>
        <row r="54">
          <cell r="F54">
            <v>365634</v>
          </cell>
          <cell r="G54">
            <v>0</v>
          </cell>
          <cell r="H54">
            <v>365634</v>
          </cell>
          <cell r="I54">
            <v>0</v>
          </cell>
          <cell r="J54">
            <v>365634</v>
          </cell>
          <cell r="K54">
            <v>261926</v>
          </cell>
        </row>
        <row r="55">
          <cell r="F55">
            <v>365634</v>
          </cell>
          <cell r="G55">
            <v>0</v>
          </cell>
          <cell r="H55">
            <v>365634</v>
          </cell>
          <cell r="I55">
            <v>0</v>
          </cell>
          <cell r="J55">
            <v>365634</v>
          </cell>
          <cell r="K55">
            <v>261926</v>
          </cell>
        </row>
        <row r="56">
          <cell r="F56">
            <v>365634</v>
          </cell>
          <cell r="G56">
            <v>0</v>
          </cell>
          <cell r="H56">
            <v>365634</v>
          </cell>
          <cell r="I56">
            <v>0</v>
          </cell>
          <cell r="J56">
            <v>365634</v>
          </cell>
          <cell r="K56">
            <v>261926</v>
          </cell>
        </row>
        <row r="57">
          <cell r="F57">
            <v>205786870</v>
          </cell>
          <cell r="G57">
            <v>0</v>
          </cell>
          <cell r="H57">
            <v>205786870</v>
          </cell>
          <cell r="I57">
            <v>0</v>
          </cell>
          <cell r="J57">
            <v>205786870</v>
          </cell>
          <cell r="K57">
            <v>83059431</v>
          </cell>
        </row>
      </sheetData>
      <sheetData sheetId="1">
        <row r="1">
          <cell r="F1" t="str">
            <v>Preliminary</v>
          </cell>
        </row>
      </sheetData>
      <sheetData sheetId="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-Foto"/>
      <sheetName val="1-Comienzo"/>
      <sheetName val="3-Apartados"/>
      <sheetName val="4-Resultados globales"/>
      <sheetName val="5-Metodología Autocoaching®"/>
      <sheetName val="Herramienta Web Empresas"/>
      <sheetName val="Programa"/>
    </sheetNames>
    <sheetDataSet>
      <sheetData sheetId="0">
        <row r="9">
          <cell r="T9">
            <v>0</v>
          </cell>
        </row>
        <row r="10">
          <cell r="T10">
            <v>1</v>
          </cell>
        </row>
        <row r="11">
          <cell r="T11">
            <v>2</v>
          </cell>
        </row>
        <row r="12">
          <cell r="T12">
            <v>3</v>
          </cell>
        </row>
        <row r="13">
          <cell r="T13">
            <v>4</v>
          </cell>
        </row>
        <row r="14">
          <cell r="T14">
            <v>5</v>
          </cell>
        </row>
        <row r="15">
          <cell r="T15">
            <v>6</v>
          </cell>
        </row>
        <row r="16">
          <cell r="T16">
            <v>7</v>
          </cell>
        </row>
        <row r="17">
          <cell r="T17">
            <v>8</v>
          </cell>
        </row>
        <row r="18">
          <cell r="T18">
            <v>9</v>
          </cell>
        </row>
        <row r="19">
          <cell r="T19">
            <v>10</v>
          </cell>
        </row>
      </sheetData>
      <sheetData sheetId="1">
        <row r="9">
          <cell r="T9">
            <v>0</v>
          </cell>
        </row>
      </sheetData>
      <sheetData sheetId="2"/>
      <sheetData sheetId="3"/>
      <sheetData sheetId="4"/>
      <sheetData sheetId="5"/>
      <sheetData sheetId="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MENSUAL"/>
      <sheetName val="MOD"/>
      <sheetName val="RESUMEN"/>
      <sheetName val="Control de OT"/>
      <sheetName val="TOTALES"/>
    </sheetNames>
    <sheetDataSet>
      <sheetData sheetId="0"/>
      <sheetData sheetId="1"/>
      <sheetData sheetId="2"/>
      <sheetData sheetId="3" refreshError="1">
        <row r="6">
          <cell r="E6" t="str">
            <v>Ordinaria</v>
          </cell>
        </row>
        <row r="7">
          <cell r="A7" t="str">
            <v xml:space="preserve"> # O.T</v>
          </cell>
        </row>
      </sheetData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ción"/>
      <sheetName val="CONSOLIDADO DE SOLICITUD COMPRA"/>
      <sheetName val="Menu Principal "/>
      <sheetName val="Company Overview "/>
      <sheetName val="Consolidated Participation"/>
      <sheetName val="Group Governance"/>
      <sheetName val="Company Leaders"/>
      <sheetName val="KPI's (PONCON)"/>
      <sheetName val="Company Boards"/>
      <sheetName val="Menu Principal"/>
      <sheetName val="Strategy"/>
      <sheetName val="Forest Cluster"/>
      <sheetName val="Forestry Governance"/>
      <sheetName val="Properties"/>
      <sheetName val="TOP 2. Asset &amp; Share Sales"/>
    </sheetNames>
    <sheetDataSet>
      <sheetData sheetId="0">
        <row r="2">
          <cell r="X2" t="str">
            <v>Pendiente</v>
          </cell>
          <cell r="Y2" t="str">
            <v xml:space="preserve">Parcial </v>
          </cell>
          <cell r="Z2" t="str">
            <v>Anulado</v>
          </cell>
          <cell r="AA2" t="str">
            <v>Recibido</v>
          </cell>
          <cell r="AB2" t="str">
            <v>Stand By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O Data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oral"/>
      <sheetName val="50 53"/>
      <sheetName val="214 53 10 14 5614"/>
      <sheetName val="1090 5100"/>
      <sheetName val="5818  20  24  26  30"/>
      <sheetName val="DC220 230"/>
      <sheetName val="DC332 340"/>
      <sheetName val="DC420 432 440"/>
      <sheetName val="COLOR"/>
      <sheetName val="3001 30 30 60 8830"/>
      <sheetName val="DETALLE (9)"/>
    </sheetNames>
    <sheetDataSet>
      <sheetData sheetId="0" refreshError="1">
        <row r="2">
          <cell r="B2" t="str">
            <v>YES</v>
          </cell>
        </row>
        <row r="3">
          <cell r="B3" t="str">
            <v>NO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da"/>
      <sheetName val="data"/>
      <sheetName val="Agenda"/>
      <sheetName val="P. Acción"/>
      <sheetName val="1"/>
      <sheetName val="2"/>
      <sheetName val="3"/>
      <sheetName val="4"/>
      <sheetName val="5"/>
      <sheetName val="6"/>
      <sheetName val="BG"/>
      <sheetName val="ER"/>
      <sheetName val="BComp"/>
      <sheetName val="Anexos BG"/>
      <sheetName val="Anexos 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3">
          <cell r="D3" t="str">
            <v>1000</v>
          </cell>
          <cell r="E3" t="str">
            <v>ACTIVO</v>
          </cell>
          <cell r="F3">
            <v>1453264.5</v>
          </cell>
          <cell r="G3">
            <v>414061.82</v>
          </cell>
          <cell r="H3">
            <v>386999.84</v>
          </cell>
          <cell r="I3">
            <v>27061.98</v>
          </cell>
          <cell r="J3">
            <v>1480326.48</v>
          </cell>
        </row>
        <row r="4">
          <cell r="D4" t="str">
            <v>1100</v>
          </cell>
          <cell r="E4" t="str">
            <v>Activo Corriente</v>
          </cell>
          <cell r="F4">
            <v>1083929.71</v>
          </cell>
          <cell r="G4">
            <v>396119.16</v>
          </cell>
          <cell r="H4">
            <v>380106.66</v>
          </cell>
          <cell r="I4">
            <v>16012.5</v>
          </cell>
          <cell r="J4">
            <v>1099942.21</v>
          </cell>
        </row>
        <row r="5">
          <cell r="D5" t="str">
            <v>1110</v>
          </cell>
          <cell r="E5" t="str">
            <v>Efectivo y equivalentes</v>
          </cell>
          <cell r="F5">
            <v>23646.39</v>
          </cell>
          <cell r="G5">
            <v>53484.3</v>
          </cell>
          <cell r="H5">
            <v>76258.31</v>
          </cell>
          <cell r="I5">
            <v>-22774.01</v>
          </cell>
          <cell r="J5">
            <v>872.38</v>
          </cell>
        </row>
        <row r="6">
          <cell r="D6" t="str">
            <v>1111</v>
          </cell>
          <cell r="E6" t="str">
            <v>Caja</v>
          </cell>
          <cell r="F6">
            <v>1074.07</v>
          </cell>
          <cell r="G6">
            <v>1189.5899999999999</v>
          </cell>
          <cell r="H6">
            <v>1463.2</v>
          </cell>
          <cell r="I6">
            <v>-273.61</v>
          </cell>
          <cell r="J6">
            <v>800.46</v>
          </cell>
        </row>
        <row r="7">
          <cell r="D7" t="str">
            <v>11112</v>
          </cell>
          <cell r="E7" t="str">
            <v xml:space="preserve">    Caja Chica</v>
          </cell>
          <cell r="F7">
            <v>1074.07</v>
          </cell>
          <cell r="G7">
            <v>1189.5899999999999</v>
          </cell>
          <cell r="H7">
            <v>1463.2</v>
          </cell>
          <cell r="I7">
            <v>-273.61</v>
          </cell>
          <cell r="J7">
            <v>800.46</v>
          </cell>
        </row>
        <row r="8">
          <cell r="D8" t="str">
            <v>111121</v>
          </cell>
          <cell r="E8" t="str">
            <v xml:space="preserve">      Compras &amp; Suministros</v>
          </cell>
          <cell r="F8">
            <v>395.93</v>
          </cell>
          <cell r="G8">
            <v>969.46</v>
          </cell>
          <cell r="H8">
            <v>999.67</v>
          </cell>
          <cell r="I8">
            <v>-30.21</v>
          </cell>
          <cell r="J8">
            <v>365.72</v>
          </cell>
        </row>
        <row r="9">
          <cell r="D9" t="str">
            <v>111122</v>
          </cell>
          <cell r="E9" t="str">
            <v xml:space="preserve">      Recursos Humanos</v>
          </cell>
          <cell r="F9">
            <v>284.24</v>
          </cell>
          <cell r="G9">
            <v>220.13</v>
          </cell>
          <cell r="H9">
            <v>288.95999999999998</v>
          </cell>
          <cell r="I9">
            <v>-68.83</v>
          </cell>
          <cell r="J9">
            <v>215.41</v>
          </cell>
        </row>
        <row r="10">
          <cell r="D10" t="str">
            <v>111123</v>
          </cell>
          <cell r="E10" t="str">
            <v xml:space="preserve">      Import &amp; Export</v>
          </cell>
          <cell r="F10">
            <v>393.9</v>
          </cell>
          <cell r="G10" t="str">
            <v/>
          </cell>
          <cell r="H10">
            <v>174.57</v>
          </cell>
          <cell r="I10">
            <v>-174.57</v>
          </cell>
          <cell r="J10">
            <v>219.33</v>
          </cell>
        </row>
        <row r="11">
          <cell r="D11" t="str">
            <v>1112</v>
          </cell>
          <cell r="E11" t="str">
            <v>Bancos</v>
          </cell>
          <cell r="F11">
            <v>22572.32</v>
          </cell>
          <cell r="G11">
            <v>52294.71</v>
          </cell>
          <cell r="H11">
            <v>74795.11</v>
          </cell>
          <cell r="I11">
            <v>-22500.400000000001</v>
          </cell>
          <cell r="J11">
            <v>71.92</v>
          </cell>
        </row>
        <row r="12">
          <cell r="D12" t="str">
            <v>11121</v>
          </cell>
          <cell r="E12" t="str">
            <v xml:space="preserve">    Bancos Moneda Local</v>
          </cell>
          <cell r="F12">
            <v>1175.74</v>
          </cell>
          <cell r="G12">
            <v>9379.69</v>
          </cell>
          <cell r="H12">
            <v>10541.38</v>
          </cell>
          <cell r="I12">
            <v>-1161.69</v>
          </cell>
          <cell r="J12">
            <v>14.05</v>
          </cell>
        </row>
        <row r="13">
          <cell r="D13" t="str">
            <v>111213</v>
          </cell>
          <cell r="E13" t="str">
            <v xml:space="preserve">      Banpro Cordobas No. 10010408885587</v>
          </cell>
          <cell r="F13">
            <v>1175.74</v>
          </cell>
          <cell r="G13">
            <v>9379.69</v>
          </cell>
          <cell r="H13">
            <v>10541.38</v>
          </cell>
          <cell r="I13">
            <v>-1161.69</v>
          </cell>
          <cell r="J13">
            <v>14.05</v>
          </cell>
        </row>
        <row r="14">
          <cell r="D14" t="str">
            <v>11122</v>
          </cell>
          <cell r="E14" t="str">
            <v xml:space="preserve">    Bancos Moneda Extranjera</v>
          </cell>
          <cell r="F14">
            <v>21396.58</v>
          </cell>
          <cell r="G14">
            <v>42915.02</v>
          </cell>
          <cell r="H14">
            <v>64253.73</v>
          </cell>
          <cell r="I14">
            <v>-21338.71</v>
          </cell>
          <cell r="J14">
            <v>57.87</v>
          </cell>
        </row>
        <row r="15">
          <cell r="D15" t="str">
            <v>111223</v>
          </cell>
          <cell r="E15" t="str">
            <v xml:space="preserve">      Banpro Dolares No. 10010418885577</v>
          </cell>
          <cell r="F15">
            <v>21396.58</v>
          </cell>
          <cell r="G15">
            <v>42915.02</v>
          </cell>
          <cell r="H15">
            <v>64253.73</v>
          </cell>
          <cell r="I15">
            <v>-21338.71</v>
          </cell>
          <cell r="J15">
            <v>57.87</v>
          </cell>
        </row>
        <row r="16">
          <cell r="D16" t="str">
            <v>1120</v>
          </cell>
          <cell r="E16" t="str">
            <v>Cuentas y documentos  por cobrar, neto</v>
          </cell>
          <cell r="F16">
            <v>223481.19</v>
          </cell>
          <cell r="G16">
            <v>58019.1</v>
          </cell>
          <cell r="H16">
            <v>75559.070000000007</v>
          </cell>
          <cell r="I16">
            <v>-17539.97</v>
          </cell>
          <cell r="J16">
            <v>205941.22</v>
          </cell>
        </row>
        <row r="17">
          <cell r="D17" t="str">
            <v>1121</v>
          </cell>
          <cell r="E17" t="str">
            <v>Cuentas por cobrar Comerciales</v>
          </cell>
          <cell r="F17">
            <v>104956.22</v>
          </cell>
          <cell r="G17">
            <v>51086.78</v>
          </cell>
          <cell r="H17">
            <v>56428.959999999999</v>
          </cell>
          <cell r="I17">
            <v>-5342.18</v>
          </cell>
          <cell r="J17">
            <v>99614.04</v>
          </cell>
        </row>
        <row r="18">
          <cell r="D18" t="str">
            <v>11211</v>
          </cell>
          <cell r="E18" t="str">
            <v xml:space="preserve">    Clientes</v>
          </cell>
          <cell r="F18">
            <v>42693.599999999999</v>
          </cell>
          <cell r="G18">
            <v>47216.81</v>
          </cell>
          <cell r="H18" t="str">
            <v/>
          </cell>
          <cell r="I18">
            <v>47216.81</v>
          </cell>
          <cell r="J18">
            <v>89910.41</v>
          </cell>
        </row>
        <row r="19">
          <cell r="D19" t="str">
            <v>1121171</v>
          </cell>
          <cell r="E19" t="str">
            <v xml:space="preserve">      Alfresco Concepts </v>
          </cell>
          <cell r="F19" t="str">
            <v/>
          </cell>
          <cell r="G19">
            <v>47216.81</v>
          </cell>
          <cell r="H19" t="str">
            <v/>
          </cell>
          <cell r="I19">
            <v>47216.81</v>
          </cell>
          <cell r="J19">
            <v>47216.81</v>
          </cell>
        </row>
        <row r="20">
          <cell r="D20" t="str">
            <v>1121175</v>
          </cell>
          <cell r="E20" t="str">
            <v xml:space="preserve">      Todd Nowell </v>
          </cell>
          <cell r="F20">
            <v>42693.599999999999</v>
          </cell>
          <cell r="G20" t="str">
            <v/>
          </cell>
          <cell r="H20" t="str">
            <v/>
          </cell>
          <cell r="I20">
            <v>0</v>
          </cell>
          <cell r="J20">
            <v>42693.599999999999</v>
          </cell>
        </row>
        <row r="21">
          <cell r="D21" t="str">
            <v>11212</v>
          </cell>
          <cell r="E21" t="str">
            <v xml:space="preserve">    Anticipos a Proveedores</v>
          </cell>
          <cell r="F21">
            <v>45817.22</v>
          </cell>
          <cell r="G21">
            <v>869.97</v>
          </cell>
          <cell r="H21">
            <v>46679</v>
          </cell>
          <cell r="I21">
            <v>-45809.03</v>
          </cell>
          <cell r="J21">
            <v>8.19</v>
          </cell>
        </row>
        <row r="22">
          <cell r="D22" t="str">
            <v>1121277</v>
          </cell>
          <cell r="E22" t="str">
            <v xml:space="preserve">      Agroforestal </v>
          </cell>
          <cell r="F22">
            <v>35100</v>
          </cell>
          <cell r="G22">
            <v>861.78</v>
          </cell>
          <cell r="H22">
            <v>35961.78</v>
          </cell>
          <cell r="I22">
            <v>-35100</v>
          </cell>
          <cell r="J22">
            <v>0</v>
          </cell>
        </row>
        <row r="23">
          <cell r="D23" t="str">
            <v>1121288</v>
          </cell>
          <cell r="E23" t="str">
            <v xml:space="preserve">      Sm Outsourcing, S.A. </v>
          </cell>
          <cell r="F23">
            <v>10717.22</v>
          </cell>
          <cell r="G23" t="str">
            <v/>
          </cell>
          <cell r="H23">
            <v>10717.22</v>
          </cell>
          <cell r="I23">
            <v>-10717.22</v>
          </cell>
          <cell r="J23">
            <v>0</v>
          </cell>
        </row>
        <row r="24">
          <cell r="D24" t="str">
            <v>1121292</v>
          </cell>
          <cell r="E24" t="str">
            <v xml:space="preserve">      Roberto Antonio Vanegas </v>
          </cell>
          <cell r="F24" t="str">
            <v/>
          </cell>
          <cell r="G24">
            <v>8.19</v>
          </cell>
          <cell r="H24" t="str">
            <v/>
          </cell>
          <cell r="I24">
            <v>8.19</v>
          </cell>
          <cell r="J24">
            <v>8.19</v>
          </cell>
        </row>
        <row r="25">
          <cell r="D25" t="str">
            <v>11213</v>
          </cell>
          <cell r="E25" t="str">
            <v xml:space="preserve">    Deudores Diversos</v>
          </cell>
          <cell r="F25">
            <v>16445.400000000001</v>
          </cell>
          <cell r="G25">
            <v>3000</v>
          </cell>
          <cell r="H25">
            <v>9749.9599999999991</v>
          </cell>
          <cell r="I25">
            <v>-6749.96</v>
          </cell>
          <cell r="J25">
            <v>9695.44</v>
          </cell>
        </row>
        <row r="26">
          <cell r="D26" t="str">
            <v>112131</v>
          </cell>
          <cell r="E26" t="str">
            <v xml:space="preserve">      Otto Figueroa Lemus</v>
          </cell>
          <cell r="F26">
            <v>5491.18</v>
          </cell>
          <cell r="G26" t="str">
            <v/>
          </cell>
          <cell r="H26" t="str">
            <v/>
          </cell>
          <cell r="I26">
            <v>0</v>
          </cell>
          <cell r="J26">
            <v>5491.18</v>
          </cell>
        </row>
        <row r="27">
          <cell r="D27" t="str">
            <v>112133</v>
          </cell>
          <cell r="E27" t="str">
            <v xml:space="preserve">      Josue Perdomo</v>
          </cell>
          <cell r="F27">
            <v>750</v>
          </cell>
          <cell r="G27" t="str">
            <v/>
          </cell>
          <cell r="H27" t="str">
            <v/>
          </cell>
          <cell r="I27">
            <v>0</v>
          </cell>
          <cell r="J27">
            <v>750</v>
          </cell>
        </row>
        <row r="28">
          <cell r="D28" t="str">
            <v>112134</v>
          </cell>
          <cell r="E28" t="str">
            <v xml:space="preserve">      Francisco Arias</v>
          </cell>
          <cell r="F28">
            <v>2439.08</v>
          </cell>
          <cell r="G28" t="str">
            <v/>
          </cell>
          <cell r="H28" t="str">
            <v/>
          </cell>
          <cell r="I28">
            <v>0</v>
          </cell>
          <cell r="J28">
            <v>2439.08</v>
          </cell>
        </row>
        <row r="29">
          <cell r="D29" t="str">
            <v>112135</v>
          </cell>
          <cell r="E29" t="str">
            <v xml:space="preserve">      Gustavo Fidel Espinoza Palencia</v>
          </cell>
          <cell r="F29">
            <v>497.93</v>
          </cell>
          <cell r="G29" t="str">
            <v/>
          </cell>
          <cell r="H29" t="str">
            <v/>
          </cell>
          <cell r="I29">
            <v>0</v>
          </cell>
          <cell r="J29">
            <v>497.93</v>
          </cell>
        </row>
        <row r="30">
          <cell r="D30" t="str">
            <v>112136</v>
          </cell>
          <cell r="E30" t="str">
            <v xml:space="preserve">      Donald Aguirr Sanchez</v>
          </cell>
          <cell r="F30">
            <v>6767.21</v>
          </cell>
          <cell r="G30">
            <v>3000</v>
          </cell>
          <cell r="H30">
            <v>9749.9599999999991</v>
          </cell>
          <cell r="I30">
            <v>-6749.96</v>
          </cell>
          <cell r="J30">
            <v>17.25</v>
          </cell>
        </row>
        <row r="31">
          <cell r="D31" t="str">
            <v>112137</v>
          </cell>
          <cell r="E31" t="str">
            <v xml:space="preserve">      Osberto Giron</v>
          </cell>
          <cell r="F31">
            <v>325</v>
          </cell>
          <cell r="G31" t="str">
            <v/>
          </cell>
          <cell r="H31" t="str">
            <v/>
          </cell>
          <cell r="I31">
            <v>0</v>
          </cell>
          <cell r="J31">
            <v>325</v>
          </cell>
        </row>
        <row r="32">
          <cell r="D32" t="str">
            <v>112138</v>
          </cell>
          <cell r="E32" t="str">
            <v xml:space="preserve">      Melesio Hernandez</v>
          </cell>
          <cell r="F32">
            <v>175</v>
          </cell>
          <cell r="G32" t="str">
            <v/>
          </cell>
          <cell r="H32" t="str">
            <v/>
          </cell>
          <cell r="I32">
            <v>0</v>
          </cell>
          <cell r="J32">
            <v>175</v>
          </cell>
        </row>
        <row r="33">
          <cell r="D33" t="str">
            <v>1122</v>
          </cell>
          <cell r="E33" t="str">
            <v>Cuentas por Cobrar Intercompañía</v>
          </cell>
          <cell r="F33">
            <v>80305.899999999994</v>
          </cell>
          <cell r="G33">
            <v>2452.08</v>
          </cell>
          <cell r="H33">
            <v>17096.07</v>
          </cell>
          <cell r="I33">
            <v>-14643.99</v>
          </cell>
          <cell r="J33">
            <v>65661.91</v>
          </cell>
        </row>
        <row r="34">
          <cell r="D34" t="str">
            <v>11221</v>
          </cell>
          <cell r="E34" t="str">
            <v xml:space="preserve">    Facturacion Intercompañia</v>
          </cell>
          <cell r="F34">
            <v>80305.899999999994</v>
          </cell>
          <cell r="G34">
            <v>2452.08</v>
          </cell>
          <cell r="H34">
            <v>17096.07</v>
          </cell>
          <cell r="I34">
            <v>-14643.99</v>
          </cell>
          <cell r="J34">
            <v>65661.91</v>
          </cell>
        </row>
        <row r="35">
          <cell r="D35" t="str">
            <v>112212</v>
          </cell>
          <cell r="E35" t="str">
            <v xml:space="preserve">      Iniaxa, S.A.</v>
          </cell>
          <cell r="F35" t="str">
            <v/>
          </cell>
          <cell r="G35">
            <v>2008.09</v>
          </cell>
          <cell r="H35" t="str">
            <v/>
          </cell>
          <cell r="I35">
            <v>2008.09</v>
          </cell>
          <cell r="J35">
            <v>2008.09</v>
          </cell>
        </row>
        <row r="36">
          <cell r="D36" t="str">
            <v>112216</v>
          </cell>
          <cell r="E36" t="str">
            <v xml:space="preserve">      Living, S.A.</v>
          </cell>
          <cell r="F36">
            <v>17096.07</v>
          </cell>
          <cell r="G36" t="str">
            <v/>
          </cell>
          <cell r="H36">
            <v>17096.07</v>
          </cell>
          <cell r="I36">
            <v>-17096.07</v>
          </cell>
          <cell r="J36">
            <v>0</v>
          </cell>
        </row>
        <row r="37">
          <cell r="D37" t="str">
            <v>112218</v>
          </cell>
          <cell r="E37" t="str">
            <v xml:space="preserve">      Agroforestal, S.A.</v>
          </cell>
          <cell r="F37">
            <v>63209.83</v>
          </cell>
          <cell r="G37">
            <v>443.99</v>
          </cell>
          <cell r="H37" t="str">
            <v/>
          </cell>
          <cell r="I37">
            <v>443.99</v>
          </cell>
          <cell r="J37">
            <v>63653.82</v>
          </cell>
        </row>
        <row r="38">
          <cell r="D38" t="str">
            <v>1123</v>
          </cell>
          <cell r="E38" t="str">
            <v>Créditos fiscales</v>
          </cell>
          <cell r="F38">
            <v>5917.32</v>
          </cell>
          <cell r="G38">
            <v>126.6</v>
          </cell>
          <cell r="H38" t="str">
            <v/>
          </cell>
          <cell r="I38">
            <v>126.6</v>
          </cell>
          <cell r="J38">
            <v>6043.92</v>
          </cell>
        </row>
        <row r="39">
          <cell r="D39" t="str">
            <v>11231</v>
          </cell>
          <cell r="E39" t="str">
            <v xml:space="preserve">    Impuesto al Valor Agregado - IVA</v>
          </cell>
          <cell r="F39">
            <v>5865.73</v>
          </cell>
          <cell r="G39">
            <v>126.6</v>
          </cell>
          <cell r="H39" t="str">
            <v/>
          </cell>
          <cell r="I39">
            <v>126.6</v>
          </cell>
          <cell r="J39">
            <v>5992.33</v>
          </cell>
        </row>
        <row r="40">
          <cell r="D40" t="str">
            <v>112311</v>
          </cell>
          <cell r="E40" t="str">
            <v xml:space="preserve">      IVA Acreditable</v>
          </cell>
          <cell r="F40">
            <v>5865.73</v>
          </cell>
          <cell r="G40">
            <v>126.6</v>
          </cell>
          <cell r="H40" t="str">
            <v/>
          </cell>
          <cell r="I40">
            <v>126.6</v>
          </cell>
          <cell r="J40">
            <v>5992.33</v>
          </cell>
        </row>
        <row r="41">
          <cell r="D41" t="str">
            <v>11232</v>
          </cell>
          <cell r="E41" t="str">
            <v xml:space="preserve">    Impuesto sobre la Renta</v>
          </cell>
          <cell r="F41">
            <v>51.59</v>
          </cell>
          <cell r="G41" t="str">
            <v/>
          </cell>
          <cell r="H41" t="str">
            <v/>
          </cell>
          <cell r="I41">
            <v>0</v>
          </cell>
          <cell r="J41">
            <v>51.59</v>
          </cell>
        </row>
        <row r="42">
          <cell r="D42" t="str">
            <v>112322</v>
          </cell>
          <cell r="E42" t="str">
            <v xml:space="preserve">      Anticipo IR o Pago Minimo Definitivo</v>
          </cell>
          <cell r="F42">
            <v>51.59</v>
          </cell>
          <cell r="G42" t="str">
            <v/>
          </cell>
          <cell r="H42" t="str">
            <v/>
          </cell>
          <cell r="I42">
            <v>0</v>
          </cell>
          <cell r="J42">
            <v>51.59</v>
          </cell>
        </row>
        <row r="43">
          <cell r="D43" t="str">
            <v>1124</v>
          </cell>
          <cell r="E43" t="str">
            <v>Anticipos por justificar</v>
          </cell>
          <cell r="F43">
            <v>629.78</v>
          </cell>
          <cell r="G43">
            <v>1963.08</v>
          </cell>
          <cell r="H43">
            <v>2034.04</v>
          </cell>
          <cell r="I43">
            <v>-70.959999999999994</v>
          </cell>
          <cell r="J43">
            <v>558.82000000000005</v>
          </cell>
        </row>
        <row r="44">
          <cell r="D44" t="str">
            <v>11241</v>
          </cell>
          <cell r="E44" t="str">
            <v xml:space="preserve">    Anyelina Miranda Sirias</v>
          </cell>
          <cell r="F44">
            <v>98.95</v>
          </cell>
          <cell r="G44">
            <v>1593.08</v>
          </cell>
          <cell r="H44">
            <v>1664.4</v>
          </cell>
          <cell r="I44">
            <v>-71.319999999999993</v>
          </cell>
          <cell r="J44">
            <v>27.63</v>
          </cell>
        </row>
        <row r="45">
          <cell r="D45" t="str">
            <v>11243</v>
          </cell>
          <cell r="E45" t="str">
            <v xml:space="preserve">    Julio Amador Cortez</v>
          </cell>
          <cell r="F45">
            <v>201.5</v>
          </cell>
          <cell r="G45">
            <v>370</v>
          </cell>
          <cell r="H45">
            <v>369.64</v>
          </cell>
          <cell r="I45">
            <v>0.36</v>
          </cell>
          <cell r="J45">
            <v>201.86</v>
          </cell>
        </row>
        <row r="46">
          <cell r="D46" t="str">
            <v>11246</v>
          </cell>
          <cell r="E46" t="str">
            <v xml:space="preserve">    Javier Antonio López</v>
          </cell>
          <cell r="F46">
            <v>329.33</v>
          </cell>
          <cell r="G46" t="str">
            <v/>
          </cell>
          <cell r="H46" t="str">
            <v/>
          </cell>
          <cell r="I46">
            <v>0</v>
          </cell>
          <cell r="J46">
            <v>329.33</v>
          </cell>
        </row>
        <row r="47">
          <cell r="D47" t="str">
            <v>1125</v>
          </cell>
          <cell r="E47" t="str">
            <v>Cuentas por cobrar accionistas</v>
          </cell>
          <cell r="F47">
            <v>31671.97</v>
          </cell>
          <cell r="G47">
            <v>2390.56</v>
          </cell>
          <cell r="H47" t="str">
            <v/>
          </cell>
          <cell r="I47">
            <v>2390.56</v>
          </cell>
          <cell r="J47">
            <v>34062.53</v>
          </cell>
        </row>
        <row r="48">
          <cell r="D48" t="str">
            <v>11251</v>
          </cell>
          <cell r="E48" t="str">
            <v xml:space="preserve">    Socios</v>
          </cell>
          <cell r="F48">
            <v>31671.97</v>
          </cell>
          <cell r="G48">
            <v>2390.56</v>
          </cell>
          <cell r="H48" t="str">
            <v/>
          </cell>
          <cell r="I48">
            <v>2390.56</v>
          </cell>
          <cell r="J48">
            <v>34062.53</v>
          </cell>
        </row>
        <row r="49">
          <cell r="D49" t="str">
            <v>112512</v>
          </cell>
          <cell r="E49" t="str">
            <v xml:space="preserve">      Arnold Laurent Poncon</v>
          </cell>
          <cell r="F49">
            <v>19737.5</v>
          </cell>
          <cell r="G49" t="str">
            <v/>
          </cell>
          <cell r="H49" t="str">
            <v/>
          </cell>
          <cell r="I49">
            <v>0</v>
          </cell>
          <cell r="J49">
            <v>19737.5</v>
          </cell>
        </row>
        <row r="50">
          <cell r="D50" t="str">
            <v>112513</v>
          </cell>
          <cell r="E50" t="str">
            <v xml:space="preserve">      Matthew Richard Falkiner</v>
          </cell>
          <cell r="F50">
            <v>11934.47</v>
          </cell>
          <cell r="G50">
            <v>2390.56</v>
          </cell>
          <cell r="H50" t="str">
            <v/>
          </cell>
          <cell r="I50">
            <v>2390.56</v>
          </cell>
          <cell r="J50">
            <v>14325.03</v>
          </cell>
        </row>
        <row r="51">
          <cell r="D51" t="str">
            <v>1130</v>
          </cell>
          <cell r="E51" t="str">
            <v>Inventarios</v>
          </cell>
          <cell r="F51">
            <v>835949.88</v>
          </cell>
          <cell r="G51">
            <v>284615.76</v>
          </cell>
          <cell r="H51">
            <v>228226.53</v>
          </cell>
          <cell r="I51">
            <v>56389.23</v>
          </cell>
          <cell r="J51">
            <v>892339.11</v>
          </cell>
        </row>
        <row r="52">
          <cell r="D52" t="str">
            <v>1131</v>
          </cell>
          <cell r="E52" t="str">
            <v>Inventarios Materia Prima</v>
          </cell>
          <cell r="F52">
            <v>154020.43</v>
          </cell>
          <cell r="G52">
            <v>63507.65</v>
          </cell>
          <cell r="H52">
            <v>53408.69</v>
          </cell>
          <cell r="I52">
            <v>10098.959999999999</v>
          </cell>
          <cell r="J52">
            <v>164119.39000000001</v>
          </cell>
        </row>
        <row r="53">
          <cell r="D53" t="str">
            <v>11313</v>
          </cell>
          <cell r="E53" t="str">
            <v xml:space="preserve">    Madera Aserrada Verde</v>
          </cell>
          <cell r="F53">
            <v>54979.28</v>
          </cell>
          <cell r="G53">
            <v>5572.82</v>
          </cell>
          <cell r="H53" t="str">
            <v/>
          </cell>
          <cell r="I53">
            <v>5572.82</v>
          </cell>
          <cell r="J53">
            <v>60552.1</v>
          </cell>
        </row>
        <row r="54">
          <cell r="D54" t="str">
            <v>11314</v>
          </cell>
          <cell r="E54" t="str">
            <v xml:space="preserve">    Madera Aserrada Seca</v>
          </cell>
          <cell r="F54">
            <v>45498.16</v>
          </cell>
          <cell r="G54">
            <v>4319.6499999999996</v>
          </cell>
          <cell r="H54" t="str">
            <v/>
          </cell>
          <cell r="I54">
            <v>4319.6499999999996</v>
          </cell>
          <cell r="J54">
            <v>49817.81</v>
          </cell>
        </row>
        <row r="55">
          <cell r="D55" t="str">
            <v>11316</v>
          </cell>
          <cell r="E55" t="str">
            <v xml:space="preserve">    Madera Aserrada Seca Cepillada</v>
          </cell>
          <cell r="F55">
            <v>46079.73</v>
          </cell>
          <cell r="G55">
            <v>23130.06</v>
          </cell>
          <cell r="H55">
            <v>23024.29</v>
          </cell>
          <cell r="I55">
            <v>105.77</v>
          </cell>
          <cell r="J55">
            <v>46185.5</v>
          </cell>
        </row>
        <row r="56">
          <cell r="D56" t="str">
            <v>11317</v>
          </cell>
          <cell r="E56" t="str">
            <v xml:space="preserve">    Paneles</v>
          </cell>
          <cell r="F56">
            <v>7463.26</v>
          </cell>
          <cell r="G56">
            <v>30485.119999999999</v>
          </cell>
          <cell r="H56">
            <v>30384.400000000001</v>
          </cell>
          <cell r="I56">
            <v>100.72</v>
          </cell>
          <cell r="J56">
            <v>7563.98</v>
          </cell>
        </row>
        <row r="57">
          <cell r="D57">
            <v>1132</v>
          </cell>
          <cell r="E57" t="str">
            <v>Inventario en Proceso</v>
          </cell>
          <cell r="F57">
            <v>241874.2</v>
          </cell>
          <cell r="G57">
            <v>142635.45000000001</v>
          </cell>
          <cell r="H57">
            <v>95539.08</v>
          </cell>
          <cell r="I57">
            <v>47096.37</v>
          </cell>
          <cell r="J57">
            <v>288970.57</v>
          </cell>
        </row>
        <row r="58">
          <cell r="D58" t="str">
            <v>11321</v>
          </cell>
          <cell r="E58" t="str">
            <v xml:space="preserve">    Materia Prima</v>
          </cell>
          <cell r="F58">
            <v>101653.82</v>
          </cell>
          <cell r="G58">
            <v>53408.69</v>
          </cell>
          <cell r="H58">
            <v>17327.310000000001</v>
          </cell>
          <cell r="I58">
            <v>36081.379999999997</v>
          </cell>
          <cell r="J58">
            <v>137735.20000000001</v>
          </cell>
        </row>
        <row r="59">
          <cell r="D59" t="str">
            <v>113214</v>
          </cell>
          <cell r="E59" t="str">
            <v xml:space="preserve">      Madera Aserrada Seca Cepillada</v>
          </cell>
          <cell r="F59">
            <v>10701.81</v>
          </cell>
          <cell r="G59">
            <v>23024.29</v>
          </cell>
          <cell r="H59">
            <v>9843.2000000000007</v>
          </cell>
          <cell r="I59">
            <v>13181.09</v>
          </cell>
          <cell r="J59">
            <v>23882.9</v>
          </cell>
        </row>
        <row r="60">
          <cell r="D60" t="str">
            <v>113216</v>
          </cell>
          <cell r="E60" t="str">
            <v xml:space="preserve">      Paneles</v>
          </cell>
          <cell r="F60">
            <v>90952.01</v>
          </cell>
          <cell r="G60">
            <v>30384.400000000001</v>
          </cell>
          <cell r="H60">
            <v>7484.11</v>
          </cell>
          <cell r="I60">
            <v>22900.29</v>
          </cell>
          <cell r="J60">
            <v>113852.3</v>
          </cell>
        </row>
        <row r="61">
          <cell r="D61" t="str">
            <v>11322</v>
          </cell>
          <cell r="E61" t="str">
            <v xml:space="preserve">    Mano de Obra Directa</v>
          </cell>
          <cell r="F61">
            <v>37355.85</v>
          </cell>
          <cell r="G61">
            <v>19816.810000000001</v>
          </cell>
          <cell r="H61">
            <v>21918.47</v>
          </cell>
          <cell r="I61">
            <v>-2101.66</v>
          </cell>
          <cell r="J61">
            <v>35254.19</v>
          </cell>
        </row>
        <row r="62">
          <cell r="D62" t="str">
            <v>11323</v>
          </cell>
          <cell r="E62" t="str">
            <v xml:space="preserve">    Costos Indirectos de Fabricacion</v>
          </cell>
          <cell r="F62">
            <v>78414.240000000005</v>
          </cell>
          <cell r="G62">
            <v>58380.38</v>
          </cell>
          <cell r="H62">
            <v>48707.45</v>
          </cell>
          <cell r="I62">
            <v>9672.93</v>
          </cell>
          <cell r="J62">
            <v>88087.17</v>
          </cell>
        </row>
        <row r="63">
          <cell r="D63" t="str">
            <v>113231</v>
          </cell>
          <cell r="E63" t="str">
            <v xml:space="preserve">      Alquileres</v>
          </cell>
          <cell r="F63">
            <v>33336.04</v>
          </cell>
          <cell r="G63">
            <v>15691.57</v>
          </cell>
          <cell r="H63">
            <v>19174.73</v>
          </cell>
          <cell r="I63">
            <v>-3483.16</v>
          </cell>
          <cell r="J63">
            <v>29852.880000000001</v>
          </cell>
        </row>
        <row r="64">
          <cell r="D64" t="str">
            <v>113232</v>
          </cell>
          <cell r="E64" t="str">
            <v xml:space="preserve">      Energia Electrica</v>
          </cell>
          <cell r="F64">
            <v>12502.84</v>
          </cell>
          <cell r="G64">
            <v>7110.8</v>
          </cell>
          <cell r="H64">
            <v>6461.31</v>
          </cell>
          <cell r="I64">
            <v>649.49</v>
          </cell>
          <cell r="J64">
            <v>13152.33</v>
          </cell>
        </row>
        <row r="65">
          <cell r="D65" t="str">
            <v>113233</v>
          </cell>
          <cell r="E65" t="str">
            <v xml:space="preserve">      Depreciaciones</v>
          </cell>
          <cell r="F65">
            <v>116.61</v>
          </cell>
          <cell r="G65">
            <v>819.43</v>
          </cell>
          <cell r="H65">
            <v>57.64</v>
          </cell>
          <cell r="I65">
            <v>761.79</v>
          </cell>
          <cell r="J65">
            <v>878.4</v>
          </cell>
        </row>
        <row r="66">
          <cell r="D66" t="str">
            <v>113236</v>
          </cell>
          <cell r="E66" t="str">
            <v xml:space="preserve">      Viaticos Alimentacion</v>
          </cell>
          <cell r="F66">
            <v>21.52</v>
          </cell>
          <cell r="G66">
            <v>713.94</v>
          </cell>
          <cell r="H66">
            <v>589.27</v>
          </cell>
          <cell r="I66">
            <v>124.67</v>
          </cell>
          <cell r="J66">
            <v>146.19</v>
          </cell>
        </row>
        <row r="67">
          <cell r="D67" t="str">
            <v>113237</v>
          </cell>
          <cell r="E67" t="str">
            <v xml:space="preserve">      Viaticos de Transporte</v>
          </cell>
          <cell r="F67">
            <v>436.6</v>
          </cell>
          <cell r="G67">
            <v>233.75</v>
          </cell>
          <cell r="H67">
            <v>141.76</v>
          </cell>
          <cell r="I67">
            <v>91.99</v>
          </cell>
          <cell r="J67">
            <v>528.59</v>
          </cell>
        </row>
        <row r="68">
          <cell r="D68" t="str">
            <v>113238</v>
          </cell>
          <cell r="E68" t="str">
            <v xml:space="preserve">      Mantenimiento y Reparaciones</v>
          </cell>
          <cell r="F68">
            <v>10509.01</v>
          </cell>
          <cell r="G68">
            <v>6274.13</v>
          </cell>
          <cell r="H68">
            <v>4033.59</v>
          </cell>
          <cell r="I68">
            <v>2240.54</v>
          </cell>
          <cell r="J68">
            <v>12749.55</v>
          </cell>
        </row>
        <row r="69">
          <cell r="D69" t="str">
            <v>1132314</v>
          </cell>
          <cell r="E69" t="str">
            <v xml:space="preserve">      Materiales</v>
          </cell>
          <cell r="F69">
            <v>2765.55</v>
          </cell>
          <cell r="G69">
            <v>2231.66</v>
          </cell>
          <cell r="H69">
            <v>2233.7600000000002</v>
          </cell>
          <cell r="I69">
            <v>-2.1</v>
          </cell>
          <cell r="J69">
            <v>2763.45</v>
          </cell>
        </row>
        <row r="70">
          <cell r="D70" t="str">
            <v>1132315</v>
          </cell>
          <cell r="E70" t="str">
            <v xml:space="preserve">      Mano de Obra Indirecta</v>
          </cell>
          <cell r="F70">
            <v>18726.07</v>
          </cell>
          <cell r="G70">
            <v>25305.1</v>
          </cell>
          <cell r="H70">
            <v>16015.39</v>
          </cell>
          <cell r="I70">
            <v>9289.7099999999991</v>
          </cell>
          <cell r="J70">
            <v>28015.78</v>
          </cell>
        </row>
        <row r="71">
          <cell r="D71" t="str">
            <v>11324</v>
          </cell>
          <cell r="E71" t="str">
            <v xml:space="preserve">    Insumos</v>
          </cell>
          <cell r="F71">
            <v>24450.29</v>
          </cell>
          <cell r="G71">
            <v>11029.57</v>
          </cell>
          <cell r="H71">
            <v>7585.85</v>
          </cell>
          <cell r="I71">
            <v>3443.72</v>
          </cell>
          <cell r="J71">
            <v>27894.01</v>
          </cell>
        </row>
        <row r="72">
          <cell r="D72" t="str">
            <v>1133</v>
          </cell>
          <cell r="E72" t="str">
            <v>Inventario de Productos Terminados</v>
          </cell>
          <cell r="F72">
            <v>283751.19</v>
          </cell>
          <cell r="G72">
            <v>36992.5</v>
          </cell>
          <cell r="H72">
            <v>45190.17</v>
          </cell>
          <cell r="I72">
            <v>-8197.67</v>
          </cell>
          <cell r="J72">
            <v>275553.52</v>
          </cell>
        </row>
        <row r="73">
          <cell r="D73" t="str">
            <v>11331</v>
          </cell>
          <cell r="E73" t="str">
            <v xml:space="preserve">    Productos Terminados</v>
          </cell>
          <cell r="F73">
            <v>283751.19</v>
          </cell>
          <cell r="G73">
            <v>36992.5</v>
          </cell>
          <cell r="H73">
            <v>45190.17</v>
          </cell>
          <cell r="I73">
            <v>-8197.67</v>
          </cell>
          <cell r="J73">
            <v>275553.52</v>
          </cell>
        </row>
        <row r="74">
          <cell r="D74" t="str">
            <v>1133112</v>
          </cell>
          <cell r="E74" t="str">
            <v xml:space="preserve">      Muebles</v>
          </cell>
          <cell r="F74">
            <v>283751.19</v>
          </cell>
          <cell r="G74">
            <v>36992.5</v>
          </cell>
          <cell r="H74">
            <v>45190.17</v>
          </cell>
          <cell r="I74">
            <v>-8197.67</v>
          </cell>
          <cell r="J74">
            <v>275553.52</v>
          </cell>
        </row>
        <row r="75">
          <cell r="D75" t="str">
            <v>1134</v>
          </cell>
          <cell r="E75" t="str">
            <v>Materiales y Suministros</v>
          </cell>
          <cell r="F75">
            <v>100699.48</v>
          </cell>
          <cell r="G75">
            <v>28003.81</v>
          </cell>
          <cell r="H75">
            <v>13690.56</v>
          </cell>
          <cell r="I75">
            <v>14313.25</v>
          </cell>
          <cell r="J75">
            <v>115012.73</v>
          </cell>
        </row>
        <row r="76">
          <cell r="D76" t="str">
            <v>11341</v>
          </cell>
          <cell r="E76" t="str">
            <v xml:space="preserve">    Materiales</v>
          </cell>
          <cell r="F76">
            <v>100699.48</v>
          </cell>
          <cell r="G76">
            <v>28003.81</v>
          </cell>
          <cell r="H76">
            <v>13690.56</v>
          </cell>
          <cell r="I76">
            <v>14313.25</v>
          </cell>
          <cell r="J76">
            <v>115012.73</v>
          </cell>
        </row>
        <row r="77">
          <cell r="D77" t="str">
            <v>113411</v>
          </cell>
          <cell r="E77" t="str">
            <v xml:space="preserve">      Pinturas y Quimicos</v>
          </cell>
          <cell r="F77">
            <v>29639.360000000001</v>
          </cell>
          <cell r="G77">
            <v>492.05</v>
          </cell>
          <cell r="H77">
            <v>2651.74</v>
          </cell>
          <cell r="I77">
            <v>-2159.69</v>
          </cell>
          <cell r="J77">
            <v>27479.67</v>
          </cell>
        </row>
        <row r="78">
          <cell r="D78" t="str">
            <v>113412</v>
          </cell>
          <cell r="E78" t="str">
            <v xml:space="preserve">      Materiales Gastable</v>
          </cell>
          <cell r="F78">
            <v>5922.37</v>
          </cell>
          <cell r="G78">
            <v>132.53</v>
          </cell>
          <cell r="H78">
            <v>613.5</v>
          </cell>
          <cell r="I78">
            <v>-480.97</v>
          </cell>
          <cell r="J78">
            <v>5441.4</v>
          </cell>
        </row>
        <row r="79">
          <cell r="D79" t="str">
            <v>113413</v>
          </cell>
          <cell r="E79" t="str">
            <v xml:space="preserve">      Herrajes</v>
          </cell>
          <cell r="F79">
            <v>14418.42</v>
          </cell>
          <cell r="G79">
            <v>9718.91</v>
          </cell>
          <cell r="H79">
            <v>869.28</v>
          </cell>
          <cell r="I79">
            <v>8849.6299999999992</v>
          </cell>
          <cell r="J79">
            <v>23268.05</v>
          </cell>
        </row>
        <row r="80">
          <cell r="D80" t="str">
            <v>113414</v>
          </cell>
          <cell r="E80" t="str">
            <v xml:space="preserve">      Clavos y Tornillos</v>
          </cell>
          <cell r="F80">
            <v>2675.01</v>
          </cell>
          <cell r="G80">
            <v>5316.16</v>
          </cell>
          <cell r="H80">
            <v>826.63</v>
          </cell>
          <cell r="I80">
            <v>4489.53</v>
          </cell>
          <cell r="J80">
            <v>7164.54</v>
          </cell>
        </row>
        <row r="81">
          <cell r="D81" t="str">
            <v>113415</v>
          </cell>
          <cell r="E81" t="str">
            <v xml:space="preserve">      Láminas</v>
          </cell>
          <cell r="F81">
            <v>1117.4100000000001</v>
          </cell>
          <cell r="G81">
            <v>2089.3200000000002</v>
          </cell>
          <cell r="H81">
            <v>2842.8</v>
          </cell>
          <cell r="I81">
            <v>-753.48</v>
          </cell>
          <cell r="J81">
            <v>363.93</v>
          </cell>
        </row>
        <row r="82">
          <cell r="D82" t="str">
            <v>113416</v>
          </cell>
          <cell r="E82" t="str">
            <v xml:space="preserve">      Equipos de Seguridad</v>
          </cell>
          <cell r="F82">
            <v>128.63</v>
          </cell>
          <cell r="G82">
            <v>283.02</v>
          </cell>
          <cell r="H82">
            <v>316.91000000000003</v>
          </cell>
          <cell r="I82">
            <v>-33.89</v>
          </cell>
          <cell r="J82">
            <v>94.74</v>
          </cell>
        </row>
        <row r="83">
          <cell r="D83" t="str">
            <v>113417</v>
          </cell>
          <cell r="E83" t="str">
            <v xml:space="preserve">      Materiales Electricos</v>
          </cell>
          <cell r="F83">
            <v>1170.8599999999999</v>
          </cell>
          <cell r="G83">
            <v>93.6</v>
          </cell>
          <cell r="H83">
            <v>127.99</v>
          </cell>
          <cell r="I83">
            <v>-34.39</v>
          </cell>
          <cell r="J83">
            <v>1136.47</v>
          </cell>
        </row>
        <row r="84">
          <cell r="D84" t="str">
            <v>113418</v>
          </cell>
          <cell r="E84" t="str">
            <v xml:space="preserve">      Materiales Varios</v>
          </cell>
          <cell r="F84">
            <v>7248.54</v>
          </cell>
          <cell r="G84">
            <v>2049.86</v>
          </cell>
          <cell r="H84">
            <v>3029.42</v>
          </cell>
          <cell r="I84">
            <v>-979.56</v>
          </cell>
          <cell r="J84">
            <v>6268.98</v>
          </cell>
        </row>
        <row r="85">
          <cell r="D85" t="str">
            <v>113419</v>
          </cell>
          <cell r="E85" t="str">
            <v xml:space="preserve">      Repuestos y Partes</v>
          </cell>
          <cell r="F85">
            <v>13189.07</v>
          </cell>
          <cell r="G85">
            <v>282</v>
          </cell>
          <cell r="H85">
            <v>443.08</v>
          </cell>
          <cell r="I85">
            <v>-161.08000000000001</v>
          </cell>
          <cell r="J85">
            <v>13027.99</v>
          </cell>
        </row>
        <row r="86">
          <cell r="D86" t="str">
            <v>1134110</v>
          </cell>
          <cell r="E86" t="str">
            <v xml:space="preserve">      Papeleria y Utiles</v>
          </cell>
          <cell r="F86">
            <v>738.59</v>
          </cell>
          <cell r="G86">
            <v>846.41</v>
          </cell>
          <cell r="H86">
            <v>769.82</v>
          </cell>
          <cell r="I86">
            <v>76.59</v>
          </cell>
          <cell r="J86">
            <v>815.18</v>
          </cell>
        </row>
        <row r="87">
          <cell r="D87" t="str">
            <v>1134111</v>
          </cell>
          <cell r="E87" t="str">
            <v xml:space="preserve">      Herramientas y Maquinarias</v>
          </cell>
          <cell r="F87">
            <v>1583.97</v>
          </cell>
          <cell r="G87">
            <v>210.7</v>
          </cell>
          <cell r="H87">
            <v>390.57</v>
          </cell>
          <cell r="I87">
            <v>-179.87</v>
          </cell>
          <cell r="J87">
            <v>1404.1</v>
          </cell>
        </row>
        <row r="88">
          <cell r="D88" t="str">
            <v>1134112</v>
          </cell>
          <cell r="E88" t="str">
            <v xml:space="preserve">      Combustibles y Lubricantes</v>
          </cell>
          <cell r="F88">
            <v>122.44</v>
          </cell>
          <cell r="G88" t="str">
            <v/>
          </cell>
          <cell r="H88" t="str">
            <v/>
          </cell>
          <cell r="I88">
            <v>0</v>
          </cell>
          <cell r="J88">
            <v>122.44</v>
          </cell>
        </row>
        <row r="89">
          <cell r="D89" t="str">
            <v>1134113</v>
          </cell>
          <cell r="E89" t="str">
            <v xml:space="preserve">      Espejos y Vidrios</v>
          </cell>
          <cell r="F89">
            <v>657.63</v>
          </cell>
          <cell r="G89" t="str">
            <v/>
          </cell>
          <cell r="H89" t="str">
            <v/>
          </cell>
          <cell r="I89">
            <v>0</v>
          </cell>
          <cell r="J89">
            <v>657.63</v>
          </cell>
        </row>
        <row r="90">
          <cell r="D90" t="str">
            <v>1134114</v>
          </cell>
          <cell r="E90" t="str">
            <v xml:space="preserve">      Abrasivos (Lijas)</v>
          </cell>
          <cell r="F90">
            <v>8873.17</v>
          </cell>
          <cell r="G90">
            <v>4799.38</v>
          </cell>
          <cell r="H90">
            <v>227.3</v>
          </cell>
          <cell r="I90">
            <v>4572.08</v>
          </cell>
          <cell r="J90">
            <v>13445.25</v>
          </cell>
        </row>
        <row r="91">
          <cell r="D91" t="str">
            <v>1134115</v>
          </cell>
          <cell r="E91" t="str">
            <v xml:space="preserve">      Tapicerias</v>
          </cell>
          <cell r="F91">
            <v>2859.13</v>
          </cell>
          <cell r="G91" t="str">
            <v/>
          </cell>
          <cell r="H91">
            <v>10.95</v>
          </cell>
          <cell r="I91">
            <v>-10.95</v>
          </cell>
          <cell r="J91">
            <v>2848.18</v>
          </cell>
        </row>
        <row r="92">
          <cell r="D92" t="str">
            <v>1134116</v>
          </cell>
          <cell r="E92" t="str">
            <v xml:space="preserve">      Empaques</v>
          </cell>
          <cell r="F92">
            <v>10354.879999999999</v>
          </cell>
          <cell r="G92">
            <v>1689.87</v>
          </cell>
          <cell r="H92">
            <v>570.57000000000005</v>
          </cell>
          <cell r="I92">
            <v>1119.3</v>
          </cell>
          <cell r="J92">
            <v>11474.18</v>
          </cell>
        </row>
        <row r="93">
          <cell r="D93" t="str">
            <v>1136</v>
          </cell>
          <cell r="E93" t="str">
            <v>Inventario en Transito</v>
          </cell>
          <cell r="F93">
            <v>55604.58</v>
          </cell>
          <cell r="G93">
            <v>13476.35</v>
          </cell>
          <cell r="H93">
            <v>20398.03</v>
          </cell>
          <cell r="I93">
            <v>-6921.68</v>
          </cell>
          <cell r="J93">
            <v>48682.9</v>
          </cell>
        </row>
        <row r="94">
          <cell r="D94" t="str">
            <v>11361</v>
          </cell>
          <cell r="E94" t="str">
            <v xml:space="preserve">    Proveedor Internacional</v>
          </cell>
          <cell r="F94">
            <v>55604.58</v>
          </cell>
          <cell r="G94">
            <v>13476.35</v>
          </cell>
          <cell r="H94">
            <v>20398.03</v>
          </cell>
          <cell r="I94">
            <v>-6921.68</v>
          </cell>
          <cell r="J94">
            <v>48682.9</v>
          </cell>
        </row>
        <row r="95">
          <cell r="D95" t="str">
            <v>113613</v>
          </cell>
          <cell r="E95" t="str">
            <v xml:space="preserve">      Amazon</v>
          </cell>
          <cell r="F95">
            <v>155.12</v>
          </cell>
          <cell r="G95">
            <v>592.14</v>
          </cell>
          <cell r="H95" t="str">
            <v/>
          </cell>
          <cell r="I95">
            <v>592.14</v>
          </cell>
          <cell r="J95">
            <v>747.26</v>
          </cell>
        </row>
        <row r="96">
          <cell r="D96" t="str">
            <v>113614</v>
          </cell>
          <cell r="E96" t="str">
            <v xml:space="preserve">      Franklin Internacional</v>
          </cell>
          <cell r="F96">
            <v>987.95</v>
          </cell>
          <cell r="G96">
            <v>102.73</v>
          </cell>
          <cell r="H96" t="str">
            <v/>
          </cell>
          <cell r="I96">
            <v>102.73</v>
          </cell>
          <cell r="J96">
            <v>1090.68</v>
          </cell>
        </row>
        <row r="97">
          <cell r="D97" t="str">
            <v>113615</v>
          </cell>
          <cell r="E97" t="str">
            <v xml:space="preserve">      Astro Carton, S.A</v>
          </cell>
          <cell r="F97">
            <v>1910.5</v>
          </cell>
          <cell r="G97">
            <v>996.55</v>
          </cell>
          <cell r="H97">
            <v>1691.13</v>
          </cell>
          <cell r="I97">
            <v>-694.58</v>
          </cell>
          <cell r="J97">
            <v>1215.92</v>
          </cell>
        </row>
        <row r="98">
          <cell r="D98" t="str">
            <v>113616</v>
          </cell>
          <cell r="E98" t="str">
            <v xml:space="preserve">      Stafast Of The Carolinas</v>
          </cell>
          <cell r="F98">
            <v>2341.48</v>
          </cell>
          <cell r="G98">
            <v>1774.14</v>
          </cell>
          <cell r="H98">
            <v>4707.76</v>
          </cell>
          <cell r="I98">
            <v>-2933.62</v>
          </cell>
          <cell r="J98">
            <v>-592.14</v>
          </cell>
        </row>
        <row r="99">
          <cell r="D99" t="str">
            <v>113617</v>
          </cell>
          <cell r="E99" t="str">
            <v xml:space="preserve">      FC Service Inc</v>
          </cell>
          <cell r="F99">
            <v>5778.15</v>
          </cell>
          <cell r="G99">
            <v>66</v>
          </cell>
          <cell r="H99">
            <v>4446.3500000000004</v>
          </cell>
          <cell r="I99">
            <v>-4380.3500000000004</v>
          </cell>
          <cell r="J99">
            <v>1397.8</v>
          </cell>
        </row>
        <row r="100">
          <cell r="D100" t="str">
            <v>113618</v>
          </cell>
          <cell r="E100" t="str">
            <v xml:space="preserve">      Sphepherrd</v>
          </cell>
          <cell r="F100" t="str">
            <v/>
          </cell>
          <cell r="G100">
            <v>7955.6</v>
          </cell>
          <cell r="H100" t="str">
            <v/>
          </cell>
          <cell r="I100">
            <v>7955.6</v>
          </cell>
          <cell r="J100">
            <v>7955.6</v>
          </cell>
        </row>
        <row r="101">
          <cell r="D101" t="str">
            <v>1136110</v>
          </cell>
          <cell r="E101" t="str">
            <v xml:space="preserve">      Quickkscrews Internacional Corp Quotation</v>
          </cell>
          <cell r="F101">
            <v>4578.21</v>
          </cell>
          <cell r="G101">
            <v>1570.32</v>
          </cell>
          <cell r="H101">
            <v>4753.41</v>
          </cell>
          <cell r="I101">
            <v>-3183.09</v>
          </cell>
          <cell r="J101">
            <v>1395.12</v>
          </cell>
        </row>
        <row r="102">
          <cell r="D102" t="str">
            <v>1136111</v>
          </cell>
          <cell r="E102" t="str">
            <v xml:space="preserve">      Corsa (Corporación Automotriz Sancehez, S.A</v>
          </cell>
          <cell r="F102">
            <v>11102.27</v>
          </cell>
          <cell r="G102">
            <v>142.87</v>
          </cell>
          <cell r="H102">
            <v>4799.38</v>
          </cell>
          <cell r="I102">
            <v>-4656.51</v>
          </cell>
          <cell r="J102">
            <v>6445.76</v>
          </cell>
        </row>
        <row r="103">
          <cell r="D103" t="str">
            <v>1136115</v>
          </cell>
          <cell r="E103" t="str">
            <v xml:space="preserve">      Carver S.R.L.</v>
          </cell>
          <cell r="F103">
            <v>28526.94</v>
          </cell>
          <cell r="G103" t="str">
            <v/>
          </cell>
          <cell r="H103" t="str">
            <v/>
          </cell>
          <cell r="I103">
            <v>0</v>
          </cell>
          <cell r="J103">
            <v>28526.94</v>
          </cell>
        </row>
        <row r="104">
          <cell r="D104" t="str">
            <v>1136118</v>
          </cell>
          <cell r="E104" t="str">
            <v xml:space="preserve">      Ilma Innovation Systems SRL</v>
          </cell>
          <cell r="F104">
            <v>73.05</v>
          </cell>
          <cell r="G104" t="str">
            <v/>
          </cell>
          <cell r="H104" t="str">
            <v/>
          </cell>
          <cell r="I104">
            <v>0</v>
          </cell>
          <cell r="J104">
            <v>73.05</v>
          </cell>
        </row>
        <row r="105">
          <cell r="D105" t="str">
            <v>1136120</v>
          </cell>
          <cell r="E105" t="str">
            <v xml:space="preserve">      Amana Tool</v>
          </cell>
          <cell r="F105">
            <v>150.91</v>
          </cell>
          <cell r="G105" t="str">
            <v/>
          </cell>
          <cell r="H105" t="str">
            <v/>
          </cell>
          <cell r="I105">
            <v>0</v>
          </cell>
          <cell r="J105">
            <v>150.91</v>
          </cell>
        </row>
        <row r="106">
          <cell r="D106" t="str">
            <v>1136121</v>
          </cell>
          <cell r="E106" t="str">
            <v xml:space="preserve">      Tossun Rubber &amp; Plastic Co.Ltd</v>
          </cell>
          <cell r="F106" t="str">
            <v/>
          </cell>
          <cell r="G106">
            <v>276</v>
          </cell>
          <cell r="H106" t="str">
            <v/>
          </cell>
          <cell r="I106">
            <v>276</v>
          </cell>
          <cell r="J106">
            <v>276</v>
          </cell>
        </row>
        <row r="107">
          <cell r="D107" t="str">
            <v>1140</v>
          </cell>
          <cell r="E107" t="str">
            <v>Gastos pagados por anticipado</v>
          </cell>
          <cell r="F107">
            <v>852.25</v>
          </cell>
          <cell r="G107" t="str">
            <v/>
          </cell>
          <cell r="H107">
            <v>62.75</v>
          </cell>
          <cell r="I107">
            <v>-62.75</v>
          </cell>
          <cell r="J107">
            <v>789.5</v>
          </cell>
        </row>
        <row r="108">
          <cell r="D108" t="str">
            <v>1141</v>
          </cell>
          <cell r="E108" t="str">
            <v>Pagos Anticipados</v>
          </cell>
          <cell r="F108">
            <v>852.25</v>
          </cell>
          <cell r="G108" t="str">
            <v/>
          </cell>
          <cell r="H108">
            <v>62.75</v>
          </cell>
          <cell r="I108">
            <v>-62.75</v>
          </cell>
          <cell r="J108">
            <v>789.5</v>
          </cell>
        </row>
        <row r="109">
          <cell r="D109" t="str">
            <v>11412</v>
          </cell>
          <cell r="E109" t="str">
            <v xml:space="preserve">    Seguros y Fianzas</v>
          </cell>
          <cell r="F109">
            <v>852.25</v>
          </cell>
          <cell r="G109" t="str">
            <v/>
          </cell>
          <cell r="H109">
            <v>62.75</v>
          </cell>
          <cell r="I109">
            <v>-62.75</v>
          </cell>
          <cell r="J109">
            <v>789.5</v>
          </cell>
        </row>
        <row r="110">
          <cell r="D110" t="str">
            <v>1200</v>
          </cell>
          <cell r="E110" t="str">
            <v>Activo no corriente</v>
          </cell>
          <cell r="F110">
            <v>369334.79</v>
          </cell>
          <cell r="G110">
            <v>17942.66</v>
          </cell>
          <cell r="H110">
            <v>6893.18</v>
          </cell>
          <cell r="I110">
            <v>11049.48</v>
          </cell>
          <cell r="J110">
            <v>380384.27</v>
          </cell>
        </row>
        <row r="111">
          <cell r="D111" t="str">
            <v>1210</v>
          </cell>
          <cell r="E111" t="str">
            <v>Cuentas por cobrar a largo plazo</v>
          </cell>
          <cell r="F111">
            <v>327362.94</v>
          </cell>
          <cell r="G111">
            <v>6001.64</v>
          </cell>
          <cell r="H111">
            <v>5090.38</v>
          </cell>
          <cell r="I111">
            <v>911.26</v>
          </cell>
          <cell r="J111">
            <v>328274.2</v>
          </cell>
        </row>
        <row r="112">
          <cell r="D112" t="str">
            <v>1211</v>
          </cell>
          <cell r="E112" t="str">
            <v>Cuentas por cobrar a largo plazo</v>
          </cell>
          <cell r="F112">
            <v>327362.94</v>
          </cell>
          <cell r="G112">
            <v>6001.64</v>
          </cell>
          <cell r="H112">
            <v>5090.38</v>
          </cell>
          <cell r="I112">
            <v>911.26</v>
          </cell>
          <cell r="J112">
            <v>328274.2</v>
          </cell>
        </row>
        <row r="113">
          <cell r="D113" t="str">
            <v>12111</v>
          </cell>
          <cell r="E113" t="str">
            <v xml:space="preserve">    Compañías Relacionadas</v>
          </cell>
          <cell r="F113">
            <v>327362.94</v>
          </cell>
          <cell r="G113">
            <v>6001.64</v>
          </cell>
          <cell r="H113">
            <v>5090.38</v>
          </cell>
          <cell r="I113">
            <v>911.26</v>
          </cell>
          <cell r="J113">
            <v>328274.2</v>
          </cell>
        </row>
        <row r="114">
          <cell r="D114" t="str">
            <v>121112</v>
          </cell>
          <cell r="E114" t="str">
            <v xml:space="preserve">      Iniaxa, S.A.</v>
          </cell>
          <cell r="F114">
            <v>39154.44</v>
          </cell>
          <cell r="G114">
            <v>349</v>
          </cell>
          <cell r="H114" t="str">
            <v/>
          </cell>
          <cell r="I114">
            <v>349</v>
          </cell>
          <cell r="J114">
            <v>39503.440000000002</v>
          </cell>
        </row>
        <row r="115">
          <cell r="D115" t="str">
            <v>121113</v>
          </cell>
          <cell r="E115" t="str">
            <v xml:space="preserve">      SM Construcciones, S. A.</v>
          </cell>
          <cell r="F115">
            <v>7183.27</v>
          </cell>
          <cell r="G115">
            <v>900</v>
          </cell>
          <cell r="H115" t="str">
            <v/>
          </cell>
          <cell r="I115">
            <v>900</v>
          </cell>
          <cell r="J115">
            <v>8083.27</v>
          </cell>
        </row>
        <row r="116">
          <cell r="D116" t="str">
            <v>121114</v>
          </cell>
          <cell r="E116" t="str">
            <v xml:space="preserve">      Mapiinic, S.A.</v>
          </cell>
          <cell r="F116">
            <v>208282.85</v>
          </cell>
          <cell r="G116">
            <v>4540</v>
          </cell>
          <cell r="H116" t="str">
            <v/>
          </cell>
          <cell r="I116">
            <v>4540</v>
          </cell>
          <cell r="J116">
            <v>212822.85</v>
          </cell>
        </row>
        <row r="117">
          <cell r="D117" t="str">
            <v>121115</v>
          </cell>
          <cell r="E117" t="str">
            <v xml:space="preserve">      Exchange, S.A.</v>
          </cell>
          <cell r="F117">
            <v>16124.64</v>
          </cell>
          <cell r="G117" t="str">
            <v/>
          </cell>
          <cell r="H117" t="str">
            <v/>
          </cell>
          <cell r="I117">
            <v>0</v>
          </cell>
          <cell r="J117">
            <v>16124.64</v>
          </cell>
        </row>
        <row r="118">
          <cell r="D118" t="str">
            <v>121116</v>
          </cell>
          <cell r="E118" t="str">
            <v xml:space="preserve">      Living, S.A.</v>
          </cell>
          <cell r="F118">
            <v>5090.38</v>
          </cell>
          <cell r="G118" t="str">
            <v/>
          </cell>
          <cell r="H118">
            <v>5090.38</v>
          </cell>
          <cell r="I118">
            <v>-5090.38</v>
          </cell>
          <cell r="J118">
            <v>0</v>
          </cell>
        </row>
        <row r="119">
          <cell r="D119" t="str">
            <v>121117</v>
          </cell>
          <cell r="E119" t="str">
            <v xml:space="preserve">      SM Outsourcing, S.A.</v>
          </cell>
          <cell r="F119">
            <v>5517.8</v>
          </cell>
          <cell r="G119">
            <v>27.74</v>
          </cell>
          <cell r="H119" t="str">
            <v/>
          </cell>
          <cell r="I119">
            <v>27.74</v>
          </cell>
          <cell r="J119">
            <v>5545.54</v>
          </cell>
        </row>
        <row r="120">
          <cell r="D120" t="str">
            <v>121118</v>
          </cell>
          <cell r="E120" t="str">
            <v xml:space="preserve">      Agroforestal, S.A.</v>
          </cell>
          <cell r="F120">
            <v>44830.83</v>
          </cell>
          <cell r="G120">
            <v>184.9</v>
          </cell>
          <cell r="H120" t="str">
            <v/>
          </cell>
          <cell r="I120">
            <v>184.9</v>
          </cell>
          <cell r="J120">
            <v>45015.73</v>
          </cell>
        </row>
        <row r="121">
          <cell r="D121" t="str">
            <v>121119</v>
          </cell>
          <cell r="E121" t="str">
            <v xml:space="preserve">      S M Energy</v>
          </cell>
          <cell r="F121">
            <v>1178.73</v>
          </cell>
          <cell r="G121" t="str">
            <v/>
          </cell>
          <cell r="H121" t="str">
            <v/>
          </cell>
          <cell r="I121">
            <v>0</v>
          </cell>
          <cell r="J121">
            <v>1178.73</v>
          </cell>
        </row>
        <row r="122">
          <cell r="D122" t="str">
            <v>1240</v>
          </cell>
          <cell r="E122" t="str">
            <v>Activos Fijos</v>
          </cell>
          <cell r="F122">
            <v>32041.1</v>
          </cell>
          <cell r="G122">
            <v>11941.02</v>
          </cell>
          <cell r="H122">
            <v>1802.8</v>
          </cell>
          <cell r="I122">
            <v>10138.219999999999</v>
          </cell>
          <cell r="J122">
            <v>42179.32</v>
          </cell>
        </row>
        <row r="123">
          <cell r="D123" t="str">
            <v>1241</v>
          </cell>
          <cell r="E123" t="str">
            <v>Activos Fijos</v>
          </cell>
          <cell r="F123">
            <v>32041.1</v>
          </cell>
          <cell r="G123">
            <v>11941.02</v>
          </cell>
          <cell r="H123">
            <v>1802.8</v>
          </cell>
          <cell r="I123">
            <v>10138.219999999999</v>
          </cell>
          <cell r="J123">
            <v>42179.32</v>
          </cell>
        </row>
        <row r="124">
          <cell r="D124" t="str">
            <v>12411</v>
          </cell>
          <cell r="E124" t="str">
            <v xml:space="preserve">    Propiedad Planta y Equipo</v>
          </cell>
          <cell r="F124">
            <v>33325.46</v>
          </cell>
          <cell r="G124">
            <v>11089.44</v>
          </cell>
          <cell r="H124">
            <v>1277.3699999999999</v>
          </cell>
          <cell r="I124">
            <v>9812.07</v>
          </cell>
          <cell r="J124">
            <v>43137.53</v>
          </cell>
        </row>
        <row r="125">
          <cell r="D125" t="str">
            <v>124113</v>
          </cell>
          <cell r="E125" t="str">
            <v xml:space="preserve">      Mobiliario y Equipo de Oficina</v>
          </cell>
          <cell r="F125" t="str">
            <v/>
          </cell>
          <cell r="G125">
            <v>11089.44</v>
          </cell>
          <cell r="H125" t="str">
            <v/>
          </cell>
          <cell r="I125">
            <v>11089.44</v>
          </cell>
          <cell r="J125">
            <v>11089.44</v>
          </cell>
        </row>
        <row r="126">
          <cell r="D126" t="str">
            <v>124116</v>
          </cell>
          <cell r="E126" t="str">
            <v xml:space="preserve">      Vehículos</v>
          </cell>
          <cell r="F126">
            <v>31656.77</v>
          </cell>
          <cell r="G126" t="str">
            <v/>
          </cell>
          <cell r="H126" t="str">
            <v/>
          </cell>
          <cell r="I126">
            <v>0</v>
          </cell>
          <cell r="J126">
            <v>31656.77</v>
          </cell>
        </row>
        <row r="127">
          <cell r="D127" t="str">
            <v>1241114</v>
          </cell>
          <cell r="E127" t="str">
            <v xml:space="preserve">      Herramientas en Uso</v>
          </cell>
          <cell r="F127">
            <v>1668.69</v>
          </cell>
          <cell r="G127" t="str">
            <v/>
          </cell>
          <cell r="H127">
            <v>1277.3699999999999</v>
          </cell>
          <cell r="I127">
            <v>-1277.3699999999999</v>
          </cell>
          <cell r="J127">
            <v>391.32</v>
          </cell>
        </row>
        <row r="128">
          <cell r="D128" t="str">
            <v>12412</v>
          </cell>
          <cell r="E128" t="str">
            <v xml:space="preserve">    Depreciación acumulada</v>
          </cell>
          <cell r="F128">
            <v>-6657.44</v>
          </cell>
          <cell r="G128">
            <v>851.58</v>
          </cell>
          <cell r="H128">
            <v>525.42999999999995</v>
          </cell>
          <cell r="I128">
            <v>326.14999999999998</v>
          </cell>
          <cell r="J128">
            <v>-6331.29</v>
          </cell>
        </row>
        <row r="129">
          <cell r="D129" t="str">
            <v>124126</v>
          </cell>
          <cell r="E129" t="str">
            <v xml:space="preserve">      Depreciación acumulada de Vehículos</v>
          </cell>
          <cell r="F129">
            <v>-5805.86</v>
          </cell>
          <cell r="G129" t="str">
            <v/>
          </cell>
          <cell r="H129">
            <v>525.42999999999995</v>
          </cell>
          <cell r="I129">
            <v>-525.42999999999995</v>
          </cell>
          <cell r="J129">
            <v>-6331.29</v>
          </cell>
        </row>
        <row r="130">
          <cell r="D130" t="str">
            <v>124127</v>
          </cell>
          <cell r="E130" t="str">
            <v xml:space="preserve">      Dep acum Maquinaria y equipo</v>
          </cell>
          <cell r="F130">
            <v>-851.58</v>
          </cell>
          <cell r="G130">
            <v>851.58</v>
          </cell>
          <cell r="H130" t="str">
            <v/>
          </cell>
          <cell r="I130">
            <v>851.58</v>
          </cell>
          <cell r="J130">
            <v>0</v>
          </cell>
        </row>
        <row r="131">
          <cell r="D131" t="str">
            <v>12413</v>
          </cell>
          <cell r="E131" t="str">
            <v xml:space="preserve">    Construcciones en Procesos</v>
          </cell>
          <cell r="F131">
            <v>5373.08</v>
          </cell>
          <cell r="G131" t="str">
            <v/>
          </cell>
          <cell r="H131" t="str">
            <v/>
          </cell>
          <cell r="I131">
            <v>0</v>
          </cell>
          <cell r="J131">
            <v>5373.08</v>
          </cell>
        </row>
        <row r="132">
          <cell r="D132" t="str">
            <v>124131</v>
          </cell>
          <cell r="E132" t="str">
            <v xml:space="preserve">      Proyecto Iluminacion</v>
          </cell>
          <cell r="F132">
            <v>848.91</v>
          </cell>
          <cell r="G132" t="str">
            <v/>
          </cell>
          <cell r="H132" t="str">
            <v/>
          </cell>
          <cell r="I132">
            <v>0</v>
          </cell>
          <cell r="J132">
            <v>848.91</v>
          </cell>
        </row>
        <row r="133">
          <cell r="D133" t="str">
            <v>124132</v>
          </cell>
          <cell r="E133" t="str">
            <v xml:space="preserve">      Proyecto Red Electrica</v>
          </cell>
          <cell r="F133">
            <v>155.16</v>
          </cell>
          <cell r="G133" t="str">
            <v/>
          </cell>
          <cell r="H133" t="str">
            <v/>
          </cell>
          <cell r="I133">
            <v>0</v>
          </cell>
          <cell r="J133">
            <v>155.16</v>
          </cell>
        </row>
        <row r="134">
          <cell r="D134" t="str">
            <v>124133</v>
          </cell>
          <cell r="E134" t="str">
            <v xml:space="preserve">      Proyecto Linea de Ensamble</v>
          </cell>
          <cell r="F134">
            <v>1224.75</v>
          </cell>
          <cell r="G134" t="str">
            <v/>
          </cell>
          <cell r="H134" t="str">
            <v/>
          </cell>
          <cell r="I134">
            <v>0</v>
          </cell>
          <cell r="J134">
            <v>1224.75</v>
          </cell>
        </row>
        <row r="135">
          <cell r="D135" t="str">
            <v>124134</v>
          </cell>
          <cell r="E135" t="str">
            <v xml:space="preserve">      Proyecto Linea de Acabado</v>
          </cell>
          <cell r="F135">
            <v>3144.26</v>
          </cell>
          <cell r="G135" t="str">
            <v/>
          </cell>
          <cell r="H135" t="str">
            <v/>
          </cell>
          <cell r="I135">
            <v>0</v>
          </cell>
          <cell r="J135">
            <v>3144.26</v>
          </cell>
        </row>
        <row r="136">
          <cell r="D136" t="str">
            <v>1260</v>
          </cell>
          <cell r="E136" t="str">
            <v>Otros Activos</v>
          </cell>
          <cell r="F136">
            <v>9930.75</v>
          </cell>
          <cell r="G136" t="str">
            <v/>
          </cell>
          <cell r="H136" t="str">
            <v/>
          </cell>
          <cell r="I136">
            <v>0</v>
          </cell>
          <cell r="J136">
            <v>9930.75</v>
          </cell>
        </row>
        <row r="137">
          <cell r="D137" t="str">
            <v>1261</v>
          </cell>
          <cell r="E137" t="str">
            <v>Otros Activos</v>
          </cell>
          <cell r="F137">
            <v>9930.75</v>
          </cell>
          <cell r="G137" t="str">
            <v/>
          </cell>
          <cell r="H137" t="str">
            <v/>
          </cell>
          <cell r="I137">
            <v>0</v>
          </cell>
          <cell r="J137">
            <v>9930.75</v>
          </cell>
        </row>
        <row r="138">
          <cell r="D138" t="str">
            <v>12611</v>
          </cell>
          <cell r="E138" t="str">
            <v xml:space="preserve">    Depósito en garantía</v>
          </cell>
          <cell r="F138">
            <v>9930.75</v>
          </cell>
          <cell r="G138" t="str">
            <v/>
          </cell>
          <cell r="H138" t="str">
            <v/>
          </cell>
          <cell r="I138">
            <v>0</v>
          </cell>
          <cell r="J138">
            <v>9930.75</v>
          </cell>
        </row>
        <row r="139">
          <cell r="D139" t="str">
            <v>126116</v>
          </cell>
          <cell r="E139" t="str">
            <v xml:space="preserve">      Comision Nacional de Zona Franca</v>
          </cell>
          <cell r="F139">
            <v>9930.75</v>
          </cell>
          <cell r="G139" t="str">
            <v/>
          </cell>
          <cell r="H139" t="str">
            <v/>
          </cell>
          <cell r="I139">
            <v>0</v>
          </cell>
          <cell r="J139">
            <v>9930.75</v>
          </cell>
        </row>
        <row r="140">
          <cell r="D140" t="str">
            <v>2000</v>
          </cell>
          <cell r="E140" t="str">
            <v>PASIVOS</v>
          </cell>
          <cell r="F140">
            <v>-1745473.97</v>
          </cell>
          <cell r="G140">
            <v>88992.51</v>
          </cell>
          <cell r="H140">
            <v>174326.17</v>
          </cell>
          <cell r="I140">
            <v>-85333.66</v>
          </cell>
          <cell r="J140">
            <v>-1830807.63</v>
          </cell>
        </row>
        <row r="141">
          <cell r="D141" t="str">
            <v>2100</v>
          </cell>
          <cell r="E141" t="str">
            <v>Pasivo corriente</v>
          </cell>
          <cell r="F141">
            <v>-952111.8</v>
          </cell>
          <cell r="G141">
            <v>85902.13</v>
          </cell>
          <cell r="H141">
            <v>156463.75</v>
          </cell>
          <cell r="I141">
            <v>-70561.62</v>
          </cell>
          <cell r="J141">
            <v>-1022673.42</v>
          </cell>
        </row>
        <row r="142">
          <cell r="D142" t="str">
            <v>2110</v>
          </cell>
          <cell r="E142" t="str">
            <v>Cuentas por pagar comerciales</v>
          </cell>
          <cell r="F142">
            <v>-717065.73</v>
          </cell>
          <cell r="G142">
            <v>7753.05</v>
          </cell>
          <cell r="H142">
            <v>19079.849999999999</v>
          </cell>
          <cell r="I142">
            <v>-11326.8</v>
          </cell>
          <cell r="J142">
            <v>-728392.53</v>
          </cell>
        </row>
        <row r="143">
          <cell r="D143" t="str">
            <v>2111</v>
          </cell>
          <cell r="E143" t="str">
            <v>Cuentas por Pagar</v>
          </cell>
          <cell r="F143">
            <v>-33064.089999999997</v>
          </cell>
          <cell r="G143">
            <v>7753.05</v>
          </cell>
          <cell r="H143">
            <v>11222.7</v>
          </cell>
          <cell r="I143">
            <v>-3469.65</v>
          </cell>
          <cell r="J143">
            <v>-36533.74</v>
          </cell>
        </row>
        <row r="144">
          <cell r="D144" t="str">
            <v>21111</v>
          </cell>
          <cell r="E144" t="str">
            <v xml:space="preserve">    Proveedores</v>
          </cell>
          <cell r="F144">
            <v>-33064.089999999997</v>
          </cell>
          <cell r="G144">
            <v>7753.05</v>
          </cell>
          <cell r="H144">
            <v>11222.7</v>
          </cell>
          <cell r="I144">
            <v>-3469.65</v>
          </cell>
          <cell r="J144">
            <v>-36533.74</v>
          </cell>
        </row>
        <row r="145">
          <cell r="D145" t="str">
            <v>211113</v>
          </cell>
          <cell r="E145" t="str">
            <v xml:space="preserve">      Futec Industrial </v>
          </cell>
          <cell r="F145">
            <v>0.35</v>
          </cell>
          <cell r="G145">
            <v>74.97</v>
          </cell>
          <cell r="H145">
            <v>75.319999999999993</v>
          </cell>
          <cell r="I145">
            <v>-0.35</v>
          </cell>
          <cell r="J145">
            <v>0</v>
          </cell>
        </row>
        <row r="146">
          <cell r="D146" t="str">
            <v>211114</v>
          </cell>
          <cell r="E146" t="str">
            <v xml:space="preserve">      Sinsa </v>
          </cell>
          <cell r="F146">
            <v>0.01</v>
          </cell>
          <cell r="G146">
            <v>324.42</v>
          </cell>
          <cell r="H146">
            <v>324.43</v>
          </cell>
          <cell r="I146">
            <v>-0.01</v>
          </cell>
          <cell r="J146">
            <v>0</v>
          </cell>
        </row>
        <row r="147">
          <cell r="D147" t="str">
            <v>211116</v>
          </cell>
          <cell r="E147" t="str">
            <v xml:space="preserve">      Caja Chica Anyelina Miranda </v>
          </cell>
          <cell r="F147">
            <v>57.74</v>
          </cell>
          <cell r="G147">
            <v>898.61</v>
          </cell>
          <cell r="H147">
            <v>858.01</v>
          </cell>
          <cell r="I147">
            <v>40.6</v>
          </cell>
          <cell r="J147">
            <v>98.34</v>
          </cell>
        </row>
        <row r="148">
          <cell r="D148" t="str">
            <v>2111110</v>
          </cell>
          <cell r="E148" t="str">
            <v xml:space="preserve">      Veronica Patricia Hernandez </v>
          </cell>
          <cell r="F148">
            <v>-117.89</v>
          </cell>
          <cell r="G148">
            <v>84.75</v>
          </cell>
          <cell r="H148">
            <v>723.9</v>
          </cell>
          <cell r="I148">
            <v>-639.15</v>
          </cell>
          <cell r="J148">
            <v>-757.04</v>
          </cell>
        </row>
        <row r="149">
          <cell r="D149" t="str">
            <v>2111112</v>
          </cell>
          <cell r="E149" t="str">
            <v xml:space="preserve">      Suministros Graficos </v>
          </cell>
          <cell r="F149" t="str">
            <v/>
          </cell>
          <cell r="G149" t="str">
            <v/>
          </cell>
          <cell r="H149">
            <v>110</v>
          </cell>
          <cell r="I149">
            <v>-110</v>
          </cell>
          <cell r="J149">
            <v>-110</v>
          </cell>
        </row>
        <row r="150">
          <cell r="D150" t="str">
            <v>2111113</v>
          </cell>
          <cell r="E150" t="str">
            <v xml:space="preserve">      Redes de Nicaragua, S.A </v>
          </cell>
          <cell r="F150">
            <v>-31.36</v>
          </cell>
          <cell r="G150" t="str">
            <v/>
          </cell>
          <cell r="H150" t="str">
            <v/>
          </cell>
          <cell r="I150">
            <v>0</v>
          </cell>
          <cell r="J150">
            <v>-31.36</v>
          </cell>
        </row>
        <row r="151">
          <cell r="D151" t="str">
            <v>2111114</v>
          </cell>
          <cell r="E151" t="str">
            <v xml:space="preserve">      Pintura Sur de Nicaragua, S.A </v>
          </cell>
          <cell r="F151">
            <v>-7688.71</v>
          </cell>
          <cell r="G151">
            <v>139.77000000000001</v>
          </cell>
          <cell r="H151">
            <v>139.56</v>
          </cell>
          <cell r="I151">
            <v>0.21</v>
          </cell>
          <cell r="J151">
            <v>-7688.5</v>
          </cell>
        </row>
        <row r="152">
          <cell r="D152" t="str">
            <v>2111126</v>
          </cell>
          <cell r="E152" t="str">
            <v xml:space="preserve">      Comisión Nacional de Zonas Franca </v>
          </cell>
          <cell r="F152" t="str">
            <v/>
          </cell>
          <cell r="G152" t="str">
            <v/>
          </cell>
          <cell r="H152">
            <v>95</v>
          </cell>
          <cell r="I152">
            <v>-95</v>
          </cell>
          <cell r="J152">
            <v>-95</v>
          </cell>
        </row>
        <row r="153">
          <cell r="D153" t="str">
            <v>2111127</v>
          </cell>
          <cell r="E153" t="str">
            <v xml:space="preserve">      AZ Logistic, S.A </v>
          </cell>
          <cell r="F153">
            <v>-583.5</v>
          </cell>
          <cell r="G153" t="str">
            <v/>
          </cell>
          <cell r="H153">
            <v>47.5</v>
          </cell>
          <cell r="I153">
            <v>-47.5</v>
          </cell>
          <cell r="J153">
            <v>-631</v>
          </cell>
        </row>
        <row r="154">
          <cell r="D154" t="str">
            <v>2111128</v>
          </cell>
          <cell r="E154" t="str">
            <v xml:space="preserve">      GRH Logistic </v>
          </cell>
          <cell r="F154" t="str">
            <v/>
          </cell>
          <cell r="G154" t="str">
            <v/>
          </cell>
          <cell r="H154">
            <v>81.87</v>
          </cell>
          <cell r="I154">
            <v>-81.87</v>
          </cell>
          <cell r="J154">
            <v>-81.87</v>
          </cell>
        </row>
        <row r="155">
          <cell r="D155" t="str">
            <v>2111130</v>
          </cell>
          <cell r="E155" t="str">
            <v xml:space="preserve">      La Casa del Perno </v>
          </cell>
          <cell r="F155">
            <v>-1559.32</v>
          </cell>
          <cell r="G155">
            <v>357.71</v>
          </cell>
          <cell r="H155">
            <v>503.45</v>
          </cell>
          <cell r="I155">
            <v>-145.74</v>
          </cell>
          <cell r="J155">
            <v>-1705.06</v>
          </cell>
        </row>
        <row r="156">
          <cell r="D156" t="str">
            <v>2111131</v>
          </cell>
          <cell r="E156" t="str">
            <v xml:space="preserve">      Etiplast de Nicaragua, S.A </v>
          </cell>
          <cell r="F156">
            <v>-346.46</v>
          </cell>
          <cell r="G156">
            <v>119.81</v>
          </cell>
          <cell r="H156">
            <v>119.77</v>
          </cell>
          <cell r="I156">
            <v>0.04</v>
          </cell>
          <cell r="J156">
            <v>-346.42</v>
          </cell>
        </row>
        <row r="157">
          <cell r="D157" t="str">
            <v>2111136</v>
          </cell>
          <cell r="E157" t="str">
            <v xml:space="preserve">      Luz Marina Gonzalez </v>
          </cell>
          <cell r="F157">
            <v>2.2000000000000002</v>
          </cell>
          <cell r="G157" t="str">
            <v/>
          </cell>
          <cell r="H157">
            <v>2.2000000000000002</v>
          </cell>
          <cell r="I157">
            <v>-2.2000000000000002</v>
          </cell>
          <cell r="J157">
            <v>0</v>
          </cell>
        </row>
        <row r="158">
          <cell r="D158" t="str">
            <v>2111139</v>
          </cell>
          <cell r="E158" t="str">
            <v xml:space="preserve">      Distribuidora la Universal </v>
          </cell>
          <cell r="F158" t="str">
            <v/>
          </cell>
          <cell r="G158">
            <v>37</v>
          </cell>
          <cell r="H158">
            <v>37</v>
          </cell>
          <cell r="I158">
            <v>0</v>
          </cell>
          <cell r="J158">
            <v>0</v>
          </cell>
        </row>
        <row r="159">
          <cell r="D159" t="str">
            <v>2111146</v>
          </cell>
          <cell r="E159" t="str">
            <v xml:space="preserve">      ABS Comercial, S.A. </v>
          </cell>
          <cell r="F159">
            <v>1.25</v>
          </cell>
          <cell r="G159" t="str">
            <v/>
          </cell>
          <cell r="H159">
            <v>1.25</v>
          </cell>
          <cell r="I159">
            <v>-1.25</v>
          </cell>
          <cell r="J159">
            <v>0</v>
          </cell>
        </row>
        <row r="160">
          <cell r="D160" t="str">
            <v>2111148</v>
          </cell>
          <cell r="E160" t="str">
            <v xml:space="preserve">      Dhl Nicaragua, S.A. </v>
          </cell>
          <cell r="F160" t="str">
            <v/>
          </cell>
          <cell r="G160" t="str">
            <v/>
          </cell>
          <cell r="H160">
            <v>76.099999999999994</v>
          </cell>
          <cell r="I160">
            <v>-76.099999999999994</v>
          </cell>
          <cell r="J160">
            <v>-76.099999999999994</v>
          </cell>
        </row>
        <row r="161">
          <cell r="D161" t="str">
            <v>2111150</v>
          </cell>
          <cell r="E161" t="str">
            <v xml:space="preserve">      Ferreteria Tecnica, S.A (Fetesa) </v>
          </cell>
          <cell r="F161">
            <v>0.13</v>
          </cell>
          <cell r="G161" t="str">
            <v/>
          </cell>
          <cell r="H161">
            <v>0.13</v>
          </cell>
          <cell r="I161">
            <v>-0.13</v>
          </cell>
          <cell r="J161">
            <v>0</v>
          </cell>
        </row>
        <row r="162">
          <cell r="D162" t="str">
            <v>2111151</v>
          </cell>
          <cell r="E162" t="str">
            <v xml:space="preserve">      El Gigante, S.A. </v>
          </cell>
          <cell r="F162" t="str">
            <v/>
          </cell>
          <cell r="G162">
            <v>1842.09</v>
          </cell>
          <cell r="H162">
            <v>1842.09</v>
          </cell>
          <cell r="I162">
            <v>0</v>
          </cell>
          <cell r="J162">
            <v>0</v>
          </cell>
        </row>
        <row r="163">
          <cell r="D163" t="str">
            <v>2111153</v>
          </cell>
          <cell r="E163" t="str">
            <v xml:space="preserve">      Marily </v>
          </cell>
          <cell r="F163" t="str">
            <v/>
          </cell>
          <cell r="G163">
            <v>22.15</v>
          </cell>
          <cell r="H163">
            <v>22.15</v>
          </cell>
          <cell r="I163">
            <v>0</v>
          </cell>
          <cell r="J163">
            <v>0</v>
          </cell>
        </row>
        <row r="164">
          <cell r="D164" t="str">
            <v>2111156</v>
          </cell>
          <cell r="E164" t="str">
            <v xml:space="preserve">      Tramesa Comercial, S.A. </v>
          </cell>
          <cell r="F164">
            <v>-3.94</v>
          </cell>
          <cell r="G164">
            <v>1185</v>
          </cell>
          <cell r="H164">
            <v>1181.06</v>
          </cell>
          <cell r="I164">
            <v>3.94</v>
          </cell>
          <cell r="J164">
            <v>0</v>
          </cell>
        </row>
        <row r="165">
          <cell r="D165" t="str">
            <v>2111160</v>
          </cell>
          <cell r="E165" t="str">
            <v xml:space="preserve">      Buhler Bandas y Mangueras, S.A. </v>
          </cell>
          <cell r="F165">
            <v>78.52</v>
          </cell>
          <cell r="G165" t="str">
            <v/>
          </cell>
          <cell r="H165">
            <v>156.32</v>
          </cell>
          <cell r="I165">
            <v>-156.32</v>
          </cell>
          <cell r="J165">
            <v>-77.8</v>
          </cell>
        </row>
        <row r="166">
          <cell r="D166" t="str">
            <v>2111163</v>
          </cell>
          <cell r="E166" t="str">
            <v xml:space="preserve">      Comercial Mantica Farach </v>
          </cell>
          <cell r="F166" t="str">
            <v/>
          </cell>
          <cell r="G166">
            <v>111.18</v>
          </cell>
          <cell r="H166">
            <v>111.18</v>
          </cell>
          <cell r="I166">
            <v>0</v>
          </cell>
          <cell r="J166">
            <v>0</v>
          </cell>
        </row>
        <row r="167">
          <cell r="D167" t="str">
            <v>2111164</v>
          </cell>
          <cell r="E167" t="str">
            <v xml:space="preserve">      Mercado Oriental </v>
          </cell>
          <cell r="F167" t="str">
            <v/>
          </cell>
          <cell r="G167">
            <v>80.349999999999994</v>
          </cell>
          <cell r="H167">
            <v>86.98</v>
          </cell>
          <cell r="I167">
            <v>-6.63</v>
          </cell>
          <cell r="J167">
            <v>-6.63</v>
          </cell>
        </row>
        <row r="168">
          <cell r="D168" t="str">
            <v>2111166</v>
          </cell>
          <cell r="E168" t="str">
            <v xml:space="preserve">      Ferreteria Lugo, S.A </v>
          </cell>
          <cell r="F168" t="str">
            <v/>
          </cell>
          <cell r="G168">
            <v>51.93</v>
          </cell>
          <cell r="H168">
            <v>51.93</v>
          </cell>
          <cell r="I168">
            <v>0</v>
          </cell>
          <cell r="J168">
            <v>0</v>
          </cell>
        </row>
        <row r="169">
          <cell r="D169" t="str">
            <v>2111172</v>
          </cell>
          <cell r="E169" t="str">
            <v xml:space="preserve">      Ferreteria Richarson, S.A </v>
          </cell>
          <cell r="F169" t="str">
            <v/>
          </cell>
          <cell r="G169">
            <v>232.12</v>
          </cell>
          <cell r="H169">
            <v>86.42</v>
          </cell>
          <cell r="I169">
            <v>145.69999999999999</v>
          </cell>
          <cell r="J169">
            <v>145.69999999999999</v>
          </cell>
        </row>
        <row r="170">
          <cell r="D170" t="str">
            <v>2111176</v>
          </cell>
          <cell r="E170" t="str">
            <v xml:space="preserve">      Carver, S.R.L </v>
          </cell>
          <cell r="F170">
            <v>-22872.84</v>
          </cell>
          <cell r="G170" t="str">
            <v/>
          </cell>
          <cell r="H170" t="str">
            <v/>
          </cell>
          <cell r="I170">
            <v>0</v>
          </cell>
          <cell r="J170">
            <v>-22872.84</v>
          </cell>
        </row>
        <row r="171">
          <cell r="D171" t="str">
            <v>2111178</v>
          </cell>
          <cell r="E171" t="str">
            <v xml:space="preserve">      Maria Lanuza </v>
          </cell>
          <cell r="F171">
            <v>-0.01</v>
          </cell>
          <cell r="G171">
            <v>0.01</v>
          </cell>
          <cell r="H171" t="str">
            <v/>
          </cell>
          <cell r="I171">
            <v>0.01</v>
          </cell>
          <cell r="J171">
            <v>0</v>
          </cell>
        </row>
        <row r="172">
          <cell r="D172" t="str">
            <v>2111179</v>
          </cell>
          <cell r="E172" t="str">
            <v xml:space="preserve">      Solorzano Industrial &amp; Cia. Ltda </v>
          </cell>
          <cell r="F172" t="str">
            <v/>
          </cell>
          <cell r="G172">
            <v>42.01</v>
          </cell>
          <cell r="H172">
            <v>42.01</v>
          </cell>
          <cell r="I172">
            <v>0</v>
          </cell>
          <cell r="J172">
            <v>0</v>
          </cell>
        </row>
        <row r="173">
          <cell r="D173" t="str">
            <v>2111183</v>
          </cell>
          <cell r="E173" t="str">
            <v xml:space="preserve">      Corte y precision de metales S.A. </v>
          </cell>
          <cell r="F173" t="str">
            <v/>
          </cell>
          <cell r="G173">
            <v>187.6</v>
          </cell>
          <cell r="H173">
            <v>72.44</v>
          </cell>
          <cell r="I173">
            <v>115.16</v>
          </cell>
          <cell r="J173">
            <v>115.16</v>
          </cell>
        </row>
        <row r="174">
          <cell r="D174" t="str">
            <v>2111184</v>
          </cell>
          <cell r="E174" t="str">
            <v xml:space="preserve">      CASCO DE NICARAGUA </v>
          </cell>
          <cell r="F174" t="str">
            <v/>
          </cell>
          <cell r="G174">
            <v>44.99</v>
          </cell>
          <cell r="H174">
            <v>44.99</v>
          </cell>
          <cell r="I174">
            <v>0</v>
          </cell>
          <cell r="J174">
            <v>0</v>
          </cell>
        </row>
        <row r="175">
          <cell r="D175" t="str">
            <v>2111186</v>
          </cell>
          <cell r="E175" t="str">
            <v xml:space="preserve">      Alder Jose Lopez Calero </v>
          </cell>
          <cell r="F175" t="str">
            <v/>
          </cell>
          <cell r="G175">
            <v>86.88</v>
          </cell>
          <cell r="H175">
            <v>86.88</v>
          </cell>
          <cell r="I175">
            <v>0</v>
          </cell>
          <cell r="J175">
            <v>0</v>
          </cell>
        </row>
        <row r="176">
          <cell r="D176" t="str">
            <v>2111189</v>
          </cell>
          <cell r="E176" t="str">
            <v xml:space="preserve">      Targa Induistrial, S.A </v>
          </cell>
          <cell r="F176" t="str">
            <v/>
          </cell>
          <cell r="G176">
            <v>101.15</v>
          </cell>
          <cell r="H176">
            <v>101.15</v>
          </cell>
          <cell r="I176">
            <v>0</v>
          </cell>
          <cell r="J176">
            <v>0</v>
          </cell>
        </row>
        <row r="177">
          <cell r="D177" t="str">
            <v>2111190</v>
          </cell>
          <cell r="E177" t="str">
            <v xml:space="preserve">      Juana Lacayo </v>
          </cell>
          <cell r="F177" t="str">
            <v/>
          </cell>
          <cell r="G177">
            <v>679.44</v>
          </cell>
          <cell r="H177">
            <v>679.44</v>
          </cell>
          <cell r="I177">
            <v>0</v>
          </cell>
          <cell r="J177">
            <v>0</v>
          </cell>
        </row>
        <row r="178">
          <cell r="D178" t="str">
            <v>2111191</v>
          </cell>
          <cell r="E178" t="str">
            <v xml:space="preserve">      RYPSA </v>
          </cell>
          <cell r="F178" t="str">
            <v/>
          </cell>
          <cell r="G178">
            <v>81.39</v>
          </cell>
          <cell r="H178">
            <v>81.39</v>
          </cell>
          <cell r="I178">
            <v>0</v>
          </cell>
          <cell r="J178">
            <v>0</v>
          </cell>
        </row>
        <row r="179">
          <cell r="D179" t="str">
            <v>2111192</v>
          </cell>
          <cell r="E179" t="str">
            <v xml:space="preserve">      Roberto Antonio Vanegas </v>
          </cell>
          <cell r="F179" t="str">
            <v/>
          </cell>
          <cell r="G179">
            <v>52.66</v>
          </cell>
          <cell r="H179">
            <v>52.66</v>
          </cell>
          <cell r="I179">
            <v>0</v>
          </cell>
          <cell r="J179">
            <v>0</v>
          </cell>
        </row>
        <row r="180">
          <cell r="D180" t="str">
            <v>2111193</v>
          </cell>
          <cell r="E180" t="str">
            <v xml:space="preserve">      Maria José Palacios Doña </v>
          </cell>
          <cell r="F180" t="str">
            <v/>
          </cell>
          <cell r="G180">
            <v>35.1</v>
          </cell>
          <cell r="H180">
            <v>35.1</v>
          </cell>
          <cell r="I180">
            <v>0</v>
          </cell>
          <cell r="J180">
            <v>0</v>
          </cell>
        </row>
        <row r="181">
          <cell r="D181" t="str">
            <v>2111194</v>
          </cell>
          <cell r="E181" t="str">
            <v xml:space="preserve">      Aldo Hernandez Brandt </v>
          </cell>
          <cell r="F181" t="str">
            <v/>
          </cell>
          <cell r="G181">
            <v>38.130000000000003</v>
          </cell>
          <cell r="H181">
            <v>38.130000000000003</v>
          </cell>
          <cell r="I181">
            <v>0</v>
          </cell>
          <cell r="J181">
            <v>0</v>
          </cell>
        </row>
        <row r="182">
          <cell r="D182" t="str">
            <v>2111195</v>
          </cell>
          <cell r="E182" t="str">
            <v xml:space="preserve">      Librería San Jerónimo, S.A. </v>
          </cell>
          <cell r="F182" t="str">
            <v/>
          </cell>
          <cell r="G182">
            <v>38.979999999999997</v>
          </cell>
          <cell r="H182">
            <v>38.979999999999997</v>
          </cell>
          <cell r="I182">
            <v>0</v>
          </cell>
          <cell r="J182">
            <v>0</v>
          </cell>
        </row>
        <row r="183">
          <cell r="D183" t="str">
            <v>2111196</v>
          </cell>
          <cell r="E183" t="str">
            <v xml:space="preserve">      Juana Lacayo </v>
          </cell>
          <cell r="F183" t="str">
            <v/>
          </cell>
          <cell r="G183">
            <v>234.37</v>
          </cell>
          <cell r="H183">
            <v>234.37</v>
          </cell>
          <cell r="I183">
            <v>0</v>
          </cell>
          <cell r="J183">
            <v>0</v>
          </cell>
        </row>
        <row r="184">
          <cell r="D184" t="str">
            <v>2111197</v>
          </cell>
          <cell r="E184" t="str">
            <v xml:space="preserve">      Cantera Guadalupe y/o Joel Gutierrez </v>
          </cell>
          <cell r="F184" t="str">
            <v/>
          </cell>
          <cell r="G184">
            <v>418.46</v>
          </cell>
          <cell r="H184">
            <v>418.46</v>
          </cell>
          <cell r="I184">
            <v>0</v>
          </cell>
          <cell r="J184">
            <v>0</v>
          </cell>
        </row>
        <row r="185">
          <cell r="D185" t="str">
            <v>2111198</v>
          </cell>
          <cell r="E185" t="str">
            <v xml:space="preserve">      Conipisos </v>
          </cell>
          <cell r="F185">
            <v>-0.26</v>
          </cell>
          <cell r="G185">
            <v>150.02000000000001</v>
          </cell>
          <cell r="H185">
            <v>149.76</v>
          </cell>
          <cell r="I185">
            <v>0.26</v>
          </cell>
          <cell r="J185">
            <v>0</v>
          </cell>
        </row>
        <row r="186">
          <cell r="D186" t="str">
            <v>21111101</v>
          </cell>
          <cell r="E186" t="str">
            <v xml:space="preserve">      Agencia de Aduanas y Carga TECA, S.A. </v>
          </cell>
          <cell r="F186" t="str">
            <v/>
          </cell>
          <cell r="G186" t="str">
            <v/>
          </cell>
          <cell r="H186">
            <v>909</v>
          </cell>
          <cell r="I186">
            <v>-909</v>
          </cell>
          <cell r="J186">
            <v>-909</v>
          </cell>
        </row>
        <row r="187">
          <cell r="D187" t="str">
            <v>21111102</v>
          </cell>
          <cell r="E187" t="str">
            <v xml:space="preserve">      SICSA, S.A </v>
          </cell>
          <cell r="F187" t="str">
            <v/>
          </cell>
          <cell r="G187" t="str">
            <v/>
          </cell>
          <cell r="H187">
            <v>1504.32</v>
          </cell>
          <cell r="I187">
            <v>-1504.32</v>
          </cell>
          <cell r="J187">
            <v>-1504.32</v>
          </cell>
        </row>
        <row r="188">
          <cell r="D188" t="str">
            <v>2112</v>
          </cell>
          <cell r="E188" t="str">
            <v>Otras cuentas por pagar comerciales</v>
          </cell>
          <cell r="F188">
            <v>-684001.64</v>
          </cell>
          <cell r="G188" t="str">
            <v/>
          </cell>
          <cell r="H188">
            <v>7857.15</v>
          </cell>
          <cell r="I188">
            <v>-7857.15</v>
          </cell>
          <cell r="J188">
            <v>-691858.79</v>
          </cell>
        </row>
        <row r="189">
          <cell r="D189" t="str">
            <v>21121</v>
          </cell>
          <cell r="E189" t="str">
            <v xml:space="preserve">    Anticipo de Clientes</v>
          </cell>
          <cell r="F189">
            <v>-683893.71</v>
          </cell>
          <cell r="G189" t="str">
            <v/>
          </cell>
          <cell r="H189">
            <v>6000</v>
          </cell>
          <cell r="I189">
            <v>-6000</v>
          </cell>
          <cell r="J189">
            <v>-689893.71</v>
          </cell>
        </row>
        <row r="190">
          <cell r="D190" t="str">
            <v>211211</v>
          </cell>
          <cell r="E190" t="str">
            <v xml:space="preserve">      Big Green Egg </v>
          </cell>
          <cell r="F190">
            <v>-464347.16</v>
          </cell>
          <cell r="G190" t="str">
            <v/>
          </cell>
          <cell r="H190" t="str">
            <v/>
          </cell>
          <cell r="I190">
            <v>0</v>
          </cell>
          <cell r="J190">
            <v>-464347.16</v>
          </cell>
        </row>
        <row r="191">
          <cell r="D191" t="str">
            <v>2112140</v>
          </cell>
          <cell r="E191" t="str">
            <v xml:space="preserve">      Randy Mart </v>
          </cell>
          <cell r="F191">
            <v>-1890</v>
          </cell>
          <cell r="G191" t="str">
            <v/>
          </cell>
          <cell r="H191" t="str">
            <v/>
          </cell>
          <cell r="I191">
            <v>0</v>
          </cell>
          <cell r="J191">
            <v>-1890</v>
          </cell>
        </row>
        <row r="192">
          <cell r="D192" t="str">
            <v>2112141</v>
          </cell>
          <cell r="E192" t="str">
            <v xml:space="preserve">      Camille Nuamah </v>
          </cell>
          <cell r="F192">
            <v>-6202.8</v>
          </cell>
          <cell r="G192" t="str">
            <v/>
          </cell>
          <cell r="H192" t="str">
            <v/>
          </cell>
          <cell r="I192">
            <v>0</v>
          </cell>
          <cell r="J192">
            <v>-6202.8</v>
          </cell>
        </row>
        <row r="193">
          <cell r="D193" t="str">
            <v>2112171</v>
          </cell>
          <cell r="E193" t="str">
            <v xml:space="preserve">      Alfresco Concepts </v>
          </cell>
          <cell r="F193">
            <v>-186478.75</v>
          </cell>
          <cell r="G193" t="str">
            <v/>
          </cell>
          <cell r="H193" t="str">
            <v/>
          </cell>
          <cell r="I193">
            <v>0</v>
          </cell>
          <cell r="J193">
            <v>-186478.75</v>
          </cell>
        </row>
        <row r="194">
          <cell r="D194" t="str">
            <v>2112180</v>
          </cell>
          <cell r="E194" t="str">
            <v xml:space="preserve">      Chiaramonte Construction Company </v>
          </cell>
          <cell r="F194">
            <v>-24975</v>
          </cell>
          <cell r="G194" t="str">
            <v/>
          </cell>
          <cell r="H194">
            <v>6000</v>
          </cell>
          <cell r="I194">
            <v>-6000</v>
          </cell>
          <cell r="J194">
            <v>-30975</v>
          </cell>
        </row>
        <row r="195">
          <cell r="D195">
            <v>21122</v>
          </cell>
          <cell r="E195" t="str">
            <v xml:space="preserve">    Acreedores Diversos</v>
          </cell>
          <cell r="F195">
            <v>-107.93</v>
          </cell>
          <cell r="G195" t="str">
            <v/>
          </cell>
          <cell r="H195">
            <v>1857.15</v>
          </cell>
          <cell r="I195">
            <v>-1857.15</v>
          </cell>
          <cell r="J195">
            <v>-1965.08</v>
          </cell>
        </row>
        <row r="196">
          <cell r="D196" t="str">
            <v>211221</v>
          </cell>
          <cell r="E196" t="str">
            <v xml:space="preserve">      Ronald Montalvan</v>
          </cell>
          <cell r="F196">
            <v>-107.93</v>
          </cell>
          <cell r="G196" t="str">
            <v/>
          </cell>
          <cell r="H196">
            <v>1708.14</v>
          </cell>
          <cell r="I196">
            <v>-1708.14</v>
          </cell>
          <cell r="J196">
            <v>-1816.07</v>
          </cell>
        </row>
        <row r="197">
          <cell r="D197" t="str">
            <v>211222</v>
          </cell>
          <cell r="E197" t="str">
            <v xml:space="preserve">      Jorge Salmeron</v>
          </cell>
          <cell r="F197" t="str">
            <v/>
          </cell>
          <cell r="G197" t="str">
            <v/>
          </cell>
          <cell r="H197">
            <v>149.01</v>
          </cell>
          <cell r="I197">
            <v>-149.01</v>
          </cell>
          <cell r="J197">
            <v>-149.01</v>
          </cell>
        </row>
        <row r="198">
          <cell r="D198" t="str">
            <v>2120</v>
          </cell>
          <cell r="E198" t="str">
            <v>Cuentas por pagar a Relacionadas</v>
          </cell>
          <cell r="F198">
            <v>-142504.88</v>
          </cell>
          <cell r="G198">
            <v>77311.179999999993</v>
          </cell>
          <cell r="H198">
            <v>126204.7</v>
          </cell>
          <cell r="I198">
            <v>-49793.659999999996</v>
          </cell>
          <cell r="J198">
            <v>-191398.39999999999</v>
          </cell>
        </row>
        <row r="199">
          <cell r="D199" t="str">
            <v>2121</v>
          </cell>
          <cell r="E199" t="str">
            <v>InrterCompañias</v>
          </cell>
          <cell r="F199">
            <v>-142504.88</v>
          </cell>
          <cell r="G199">
            <v>77311.179999999993</v>
          </cell>
          <cell r="H199">
            <v>126204.7</v>
          </cell>
          <cell r="I199">
            <v>-48893.52</v>
          </cell>
          <cell r="J199">
            <v>-191398.39999999999</v>
          </cell>
        </row>
        <row r="200">
          <cell r="D200" t="str">
            <v>21211</v>
          </cell>
          <cell r="E200" t="str">
            <v xml:space="preserve">    Facturacion Intercompañia</v>
          </cell>
          <cell r="F200">
            <v>-142504.88</v>
          </cell>
          <cell r="G200">
            <v>77311.179999999993</v>
          </cell>
          <cell r="H200">
            <v>126204.7</v>
          </cell>
          <cell r="I200">
            <v>-48893.52</v>
          </cell>
          <cell r="J200">
            <v>-191398.39999999999</v>
          </cell>
        </row>
        <row r="201">
          <cell r="D201" t="str">
            <v>212112</v>
          </cell>
          <cell r="E201" t="str">
            <v xml:space="preserve">      Iniaxa, S.A.</v>
          </cell>
          <cell r="F201">
            <v>-16221.55</v>
          </cell>
          <cell r="G201">
            <v>8480</v>
          </cell>
          <cell r="H201">
            <v>26244.23</v>
          </cell>
          <cell r="I201">
            <v>-17764.23</v>
          </cell>
          <cell r="J201">
            <v>-33985.78</v>
          </cell>
        </row>
        <row r="202">
          <cell r="D202" t="str">
            <v>212114</v>
          </cell>
          <cell r="E202" t="str">
            <v xml:space="preserve">      Mapiinic, S.A.</v>
          </cell>
          <cell r="F202">
            <v>-54.92</v>
          </cell>
          <cell r="G202" t="str">
            <v/>
          </cell>
          <cell r="H202" t="str">
            <v/>
          </cell>
          <cell r="I202">
            <v>0</v>
          </cell>
          <cell r="J202">
            <v>-54.92</v>
          </cell>
        </row>
        <row r="203">
          <cell r="D203" t="str">
            <v>212117</v>
          </cell>
          <cell r="E203" t="str">
            <v xml:space="preserve">      SM Outsourcing, S.A.</v>
          </cell>
          <cell r="F203">
            <v>-27710.35</v>
          </cell>
          <cell r="G203">
            <v>20369.400000000001</v>
          </cell>
          <cell r="H203">
            <v>35202.82</v>
          </cell>
          <cell r="I203">
            <v>-14833.42</v>
          </cell>
          <cell r="J203">
            <v>-42543.77</v>
          </cell>
        </row>
        <row r="204">
          <cell r="D204" t="str">
            <v>212118</v>
          </cell>
          <cell r="E204" t="str">
            <v xml:space="preserve">      Agroforestal, S.A.</v>
          </cell>
          <cell r="F204">
            <v>-98518.06</v>
          </cell>
          <cell r="G204">
            <v>48461.78</v>
          </cell>
          <cell r="H204">
            <v>64757.65</v>
          </cell>
          <cell r="I204">
            <v>-16295.87</v>
          </cell>
          <cell r="J204">
            <v>-114813.93</v>
          </cell>
        </row>
        <row r="205">
          <cell r="D205" t="str">
            <v>2130</v>
          </cell>
          <cell r="E205" t="str">
            <v>Otros pasivos y gastos acumulados</v>
          </cell>
          <cell r="F205">
            <v>-72119.039999999994</v>
          </cell>
          <cell r="G205">
            <v>508.85</v>
          </cell>
          <cell r="H205">
            <v>11151.48</v>
          </cell>
          <cell r="I205">
            <v>-10642.63</v>
          </cell>
          <cell r="J205">
            <v>-82761.67</v>
          </cell>
        </row>
        <row r="206">
          <cell r="D206" t="str">
            <v>2131</v>
          </cell>
          <cell r="E206" t="str">
            <v>Otros Pasivos y Gastos Acumulados</v>
          </cell>
          <cell r="F206">
            <v>-72119.039999999994</v>
          </cell>
          <cell r="G206">
            <v>508.85</v>
          </cell>
          <cell r="H206">
            <v>11151.48</v>
          </cell>
          <cell r="I206">
            <v>-10642.63</v>
          </cell>
          <cell r="J206">
            <v>-82761.67</v>
          </cell>
        </row>
        <row r="207">
          <cell r="D207" t="str">
            <v>21311</v>
          </cell>
          <cell r="E207" t="str">
            <v xml:space="preserve">    Cuentas por pagar accionistas</v>
          </cell>
          <cell r="F207">
            <v>-51506.06</v>
          </cell>
          <cell r="G207" t="str">
            <v/>
          </cell>
          <cell r="H207">
            <v>729.07</v>
          </cell>
          <cell r="I207">
            <v>-729.07</v>
          </cell>
          <cell r="J207">
            <v>-52235.13</v>
          </cell>
        </row>
        <row r="208">
          <cell r="D208" t="str">
            <v>213113</v>
          </cell>
          <cell r="E208" t="str">
            <v xml:space="preserve">      Matthew Richard Falkiner</v>
          </cell>
          <cell r="F208">
            <v>-1506.06</v>
          </cell>
          <cell r="G208" t="str">
            <v/>
          </cell>
          <cell r="H208">
            <v>729.07</v>
          </cell>
          <cell r="I208">
            <v>-729.07</v>
          </cell>
          <cell r="J208">
            <v>-2235.13</v>
          </cell>
        </row>
        <row r="209">
          <cell r="D209" t="str">
            <v>213117</v>
          </cell>
          <cell r="E209" t="str">
            <v xml:space="preserve">      Erick Poncon</v>
          </cell>
          <cell r="F209">
            <v>-50000</v>
          </cell>
          <cell r="G209" t="str">
            <v/>
          </cell>
          <cell r="H209" t="str">
            <v/>
          </cell>
          <cell r="I209">
            <v>0</v>
          </cell>
          <cell r="J209">
            <v>-50000</v>
          </cell>
        </row>
        <row r="210">
          <cell r="D210" t="str">
            <v>21312</v>
          </cell>
          <cell r="E210" t="str">
            <v xml:space="preserve">    Sueldos, cargas sociales y provisiones</v>
          </cell>
          <cell r="F210">
            <v>-20037.88</v>
          </cell>
          <cell r="G210" t="str">
            <v/>
          </cell>
          <cell r="H210">
            <v>10000</v>
          </cell>
          <cell r="I210">
            <v>-10000</v>
          </cell>
          <cell r="J210">
            <v>-30037.88</v>
          </cell>
        </row>
        <row r="211">
          <cell r="D211" t="str">
            <v>2131212</v>
          </cell>
          <cell r="E211" t="str">
            <v xml:space="preserve">      Provisión Viáticos de Transporte</v>
          </cell>
          <cell r="F211">
            <v>-37.880000000000003</v>
          </cell>
          <cell r="G211" t="str">
            <v/>
          </cell>
          <cell r="H211" t="str">
            <v/>
          </cell>
          <cell r="I211">
            <v>0</v>
          </cell>
          <cell r="J211">
            <v>-37.880000000000003</v>
          </cell>
        </row>
        <row r="212">
          <cell r="D212" t="str">
            <v>2131214</v>
          </cell>
          <cell r="E212" t="str">
            <v xml:space="preserve">      Provision de Dietas JD</v>
          </cell>
          <cell r="F212">
            <v>-20000</v>
          </cell>
          <cell r="G212" t="str">
            <v/>
          </cell>
          <cell r="H212">
            <v>10000</v>
          </cell>
          <cell r="I212">
            <v>-10000</v>
          </cell>
          <cell r="J212">
            <v>-30000</v>
          </cell>
        </row>
        <row r="213">
          <cell r="D213" t="str">
            <v>21313</v>
          </cell>
          <cell r="E213" t="str">
            <v xml:space="preserve">    Impuestos por pagar</v>
          </cell>
          <cell r="F213">
            <v>-575.1</v>
          </cell>
          <cell r="G213">
            <v>508.85</v>
          </cell>
          <cell r="H213">
            <v>422.41</v>
          </cell>
          <cell r="I213">
            <v>86.44</v>
          </cell>
          <cell r="J213">
            <v>-488.66</v>
          </cell>
        </row>
        <row r="214">
          <cell r="D214" t="str">
            <v>213132</v>
          </cell>
          <cell r="E214" t="str">
            <v xml:space="preserve">      IR en la Fuente por Pagar (Compras) 2%</v>
          </cell>
          <cell r="F214">
            <v>-494.82</v>
          </cell>
          <cell r="G214">
            <v>495.81</v>
          </cell>
          <cell r="H214">
            <v>337.48</v>
          </cell>
          <cell r="I214">
            <v>158.33000000000001</v>
          </cell>
          <cell r="J214">
            <v>-336.49</v>
          </cell>
        </row>
        <row r="215">
          <cell r="D215" t="str">
            <v>213133</v>
          </cell>
          <cell r="E215" t="str">
            <v xml:space="preserve">      IR en la Fuente por Pagar (Serv. Profes) 10%</v>
          </cell>
          <cell r="F215">
            <v>-10.78</v>
          </cell>
          <cell r="G215">
            <v>13.04</v>
          </cell>
          <cell r="H215">
            <v>16.66</v>
          </cell>
          <cell r="I215">
            <v>-3.62</v>
          </cell>
          <cell r="J215">
            <v>-14.4</v>
          </cell>
        </row>
        <row r="216">
          <cell r="D216" t="str">
            <v>213136</v>
          </cell>
          <cell r="E216" t="str">
            <v xml:space="preserve">      IR Servicio Profecional Extranjeros 20%</v>
          </cell>
          <cell r="F216">
            <v>-2.34</v>
          </cell>
          <cell r="G216" t="str">
            <v/>
          </cell>
          <cell r="H216" t="str">
            <v/>
          </cell>
          <cell r="I216">
            <v>0</v>
          </cell>
          <cell r="J216">
            <v>-2.34</v>
          </cell>
        </row>
        <row r="217">
          <cell r="D217" t="str">
            <v>2131312</v>
          </cell>
          <cell r="E217" t="str">
            <v xml:space="preserve">      Provisión Impuestos Municipales</v>
          </cell>
          <cell r="F217">
            <v>-67.16</v>
          </cell>
          <cell r="G217" t="str">
            <v/>
          </cell>
          <cell r="H217">
            <v>68.27</v>
          </cell>
          <cell r="I217">
            <v>-68.27</v>
          </cell>
          <cell r="J217">
            <v>-135.43</v>
          </cell>
        </row>
        <row r="218">
          <cell r="D218" t="str">
            <v>2140</v>
          </cell>
          <cell r="E218" t="str">
            <v>Préstamos y documentos por pagar</v>
          </cell>
          <cell r="F218">
            <v>-20422.150000000001</v>
          </cell>
          <cell r="G218">
            <v>329.05</v>
          </cell>
          <cell r="H218" t="str">
            <v/>
          </cell>
          <cell r="I218">
            <v>329.05</v>
          </cell>
          <cell r="J218">
            <v>-20093.099999999999</v>
          </cell>
        </row>
        <row r="219">
          <cell r="D219" t="str">
            <v>2141</v>
          </cell>
          <cell r="E219" t="str">
            <v>Préstamos Bancarios - Porción CP</v>
          </cell>
          <cell r="F219">
            <v>-20422.150000000001</v>
          </cell>
          <cell r="G219">
            <v>329.05</v>
          </cell>
          <cell r="H219" t="str">
            <v/>
          </cell>
          <cell r="I219">
            <v>329.05</v>
          </cell>
          <cell r="J219">
            <v>-20093.099999999999</v>
          </cell>
        </row>
        <row r="220">
          <cell r="D220" t="str">
            <v>21411</v>
          </cell>
          <cell r="E220" t="str">
            <v xml:space="preserve">    Banco de la Produccion</v>
          </cell>
          <cell r="F220">
            <v>-20422.150000000001</v>
          </cell>
          <cell r="G220">
            <v>329.05</v>
          </cell>
          <cell r="H220" t="str">
            <v/>
          </cell>
          <cell r="I220">
            <v>329.05</v>
          </cell>
          <cell r="J220">
            <v>-20093.099999999999</v>
          </cell>
        </row>
        <row r="221">
          <cell r="D221" t="str">
            <v>2150</v>
          </cell>
          <cell r="E221" t="str">
            <v>Sobregiros bancarios</v>
          </cell>
          <cell r="F221" t="str">
            <v/>
          </cell>
          <cell r="G221" t="str">
            <v/>
          </cell>
          <cell r="H221">
            <v>27.72</v>
          </cell>
          <cell r="I221">
            <v>-27.72</v>
          </cell>
          <cell r="J221">
            <v>-27.72</v>
          </cell>
        </row>
        <row r="222">
          <cell r="D222" t="str">
            <v>2151</v>
          </cell>
          <cell r="E222" t="str">
            <v>Sobregiros bancarios</v>
          </cell>
          <cell r="F222">
            <v>0</v>
          </cell>
          <cell r="G222" t="str">
            <v/>
          </cell>
          <cell r="H222">
            <v>27.72</v>
          </cell>
          <cell r="I222">
            <v>-27.72</v>
          </cell>
          <cell r="J222">
            <v>-27.72</v>
          </cell>
        </row>
        <row r="223">
          <cell r="D223" t="str">
            <v>2200</v>
          </cell>
          <cell r="E223" t="str">
            <v>Pasivo no corriente</v>
          </cell>
          <cell r="F223">
            <v>-793362.17</v>
          </cell>
          <cell r="G223">
            <v>3090.38</v>
          </cell>
          <cell r="H223">
            <v>17862.419999999998</v>
          </cell>
          <cell r="I223">
            <v>-14772.04</v>
          </cell>
          <cell r="J223">
            <v>-808134.21</v>
          </cell>
        </row>
        <row r="224">
          <cell r="D224" t="str">
            <v>2210</v>
          </cell>
          <cell r="E224" t="str">
            <v>Préstamos y Documentos por Pagar</v>
          </cell>
          <cell r="F224">
            <v>-793362.17</v>
          </cell>
          <cell r="G224">
            <v>3090.38</v>
          </cell>
          <cell r="H224">
            <v>17862.419999999998</v>
          </cell>
          <cell r="I224">
            <v>-14772.04</v>
          </cell>
          <cell r="J224">
            <v>-808134.21</v>
          </cell>
        </row>
        <row r="225">
          <cell r="D225" t="str">
            <v>2212</v>
          </cell>
          <cell r="E225" t="str">
            <v>Cuentas por pagar a largo plazo</v>
          </cell>
          <cell r="F225">
            <v>-793362.17</v>
          </cell>
          <cell r="G225">
            <v>3090.38</v>
          </cell>
          <cell r="H225">
            <v>17862.419999999998</v>
          </cell>
          <cell r="I225">
            <v>-14772.04</v>
          </cell>
          <cell r="J225">
            <v>-808134.21</v>
          </cell>
        </row>
        <row r="226">
          <cell r="D226" t="str">
            <v>22121</v>
          </cell>
          <cell r="E226" t="str">
            <v xml:space="preserve">    Cuentas por pagar Intercompañía</v>
          </cell>
          <cell r="F226">
            <v>-294642.69</v>
          </cell>
          <cell r="G226">
            <v>3090.38</v>
          </cell>
          <cell r="H226">
            <v>17862.419999999998</v>
          </cell>
          <cell r="I226">
            <v>-14772.04</v>
          </cell>
          <cell r="J226">
            <v>-309414.73</v>
          </cell>
        </row>
        <row r="227">
          <cell r="D227" t="str">
            <v>221212</v>
          </cell>
          <cell r="E227" t="str">
            <v xml:space="preserve">      Iniaxa, S.A.</v>
          </cell>
          <cell r="F227">
            <v>-94699.4</v>
          </cell>
          <cell r="G227" t="str">
            <v/>
          </cell>
          <cell r="H227" t="str">
            <v/>
          </cell>
          <cell r="I227">
            <v>0</v>
          </cell>
          <cell r="J227">
            <v>-94699.4</v>
          </cell>
        </row>
        <row r="228">
          <cell r="D228" t="str">
            <v>221213</v>
          </cell>
          <cell r="E228" t="str">
            <v xml:space="preserve">      SM Construcciones, S. A.</v>
          </cell>
          <cell r="F228">
            <v>-2694.46</v>
          </cell>
          <cell r="G228" t="str">
            <v/>
          </cell>
          <cell r="H228" t="str">
            <v/>
          </cell>
          <cell r="I228">
            <v>0</v>
          </cell>
          <cell r="J228">
            <v>-2694.46</v>
          </cell>
        </row>
        <row r="229">
          <cell r="D229" t="str">
            <v>221214</v>
          </cell>
          <cell r="E229" t="str">
            <v xml:space="preserve">      Mapiinic, S.A.</v>
          </cell>
          <cell r="F229">
            <v>-110594.48</v>
          </cell>
          <cell r="G229" t="str">
            <v/>
          </cell>
          <cell r="H229" t="str">
            <v/>
          </cell>
          <cell r="I229">
            <v>0</v>
          </cell>
          <cell r="J229">
            <v>-110594.48</v>
          </cell>
        </row>
        <row r="230">
          <cell r="D230" t="str">
            <v>221215</v>
          </cell>
          <cell r="E230" t="str">
            <v xml:space="preserve">      Exchange, S.A.</v>
          </cell>
          <cell r="F230">
            <v>-29881.64</v>
          </cell>
          <cell r="G230" t="str">
            <v/>
          </cell>
          <cell r="H230" t="str">
            <v/>
          </cell>
          <cell r="I230">
            <v>0</v>
          </cell>
          <cell r="J230">
            <v>-29881.64</v>
          </cell>
        </row>
        <row r="231">
          <cell r="D231" t="str">
            <v>221216</v>
          </cell>
          <cell r="E231" t="str">
            <v xml:space="preserve">      Living, S.A.</v>
          </cell>
          <cell r="F231" t="str">
            <v/>
          </cell>
          <cell r="G231">
            <v>3090.38</v>
          </cell>
          <cell r="H231">
            <v>6659.59</v>
          </cell>
          <cell r="I231">
            <v>-3569.21</v>
          </cell>
          <cell r="J231">
            <v>-3569.21</v>
          </cell>
        </row>
        <row r="232">
          <cell r="D232" t="str">
            <v>221217</v>
          </cell>
          <cell r="E232" t="str">
            <v xml:space="preserve">      SM Outsourcing, S.A.</v>
          </cell>
          <cell r="F232">
            <v>-41777.79</v>
          </cell>
          <cell r="G232" t="str">
            <v/>
          </cell>
          <cell r="H232" t="str">
            <v/>
          </cell>
          <cell r="I232">
            <v>0</v>
          </cell>
          <cell r="J232">
            <v>-41777.79</v>
          </cell>
        </row>
        <row r="233">
          <cell r="D233" t="str">
            <v>221218</v>
          </cell>
          <cell r="E233" t="str">
            <v xml:space="preserve">      Agroforestal, S.A.</v>
          </cell>
          <cell r="F233">
            <v>-14994.92</v>
          </cell>
          <cell r="G233" t="str">
            <v/>
          </cell>
          <cell r="H233">
            <v>11202.83</v>
          </cell>
          <cell r="I233">
            <v>-11202.83</v>
          </cell>
          <cell r="J233">
            <v>-26197.75</v>
          </cell>
        </row>
        <row r="234">
          <cell r="D234" t="str">
            <v>22122</v>
          </cell>
          <cell r="E234" t="str">
            <v xml:space="preserve">    Cuentas por pagar accionistas</v>
          </cell>
          <cell r="F234">
            <v>-498719.48</v>
          </cell>
          <cell r="G234" t="str">
            <v/>
          </cell>
          <cell r="H234" t="str">
            <v/>
          </cell>
          <cell r="I234">
            <v>0</v>
          </cell>
          <cell r="J234">
            <v>-498719.48</v>
          </cell>
        </row>
        <row r="235">
          <cell r="D235" t="str">
            <v>221221</v>
          </cell>
          <cell r="E235" t="str">
            <v xml:space="preserve">      Clement Marie Poncon</v>
          </cell>
          <cell r="F235">
            <v>-299099.81</v>
          </cell>
          <cell r="G235" t="str">
            <v/>
          </cell>
          <cell r="H235" t="str">
            <v/>
          </cell>
          <cell r="I235">
            <v>0</v>
          </cell>
          <cell r="J235">
            <v>-299099.81</v>
          </cell>
        </row>
        <row r="236">
          <cell r="D236" t="str">
            <v>221222</v>
          </cell>
          <cell r="E236" t="str">
            <v xml:space="preserve">      Arnold Laurent Poncon</v>
          </cell>
          <cell r="F236">
            <v>-79.36</v>
          </cell>
          <cell r="G236" t="str">
            <v/>
          </cell>
          <cell r="H236" t="str">
            <v/>
          </cell>
          <cell r="I236">
            <v>0</v>
          </cell>
          <cell r="J236">
            <v>-79.36</v>
          </cell>
        </row>
        <row r="237">
          <cell r="D237" t="str">
            <v>221223</v>
          </cell>
          <cell r="E237" t="str">
            <v xml:space="preserve">      Matthew Richard Falkiner</v>
          </cell>
          <cell r="F237">
            <v>-925.22</v>
          </cell>
          <cell r="G237" t="str">
            <v/>
          </cell>
          <cell r="H237" t="str">
            <v/>
          </cell>
          <cell r="I237">
            <v>0</v>
          </cell>
          <cell r="J237">
            <v>-925.22</v>
          </cell>
        </row>
        <row r="238">
          <cell r="D238" t="str">
            <v>221227</v>
          </cell>
          <cell r="E238" t="str">
            <v xml:space="preserve">      Erick Poncon</v>
          </cell>
          <cell r="F238">
            <v>-198615.09</v>
          </cell>
          <cell r="G238" t="str">
            <v/>
          </cell>
          <cell r="H238" t="str">
            <v/>
          </cell>
          <cell r="I238">
            <v>0</v>
          </cell>
          <cell r="J238">
            <v>-198615.09</v>
          </cell>
        </row>
        <row r="239">
          <cell r="D239" t="str">
            <v>3000</v>
          </cell>
          <cell r="E239" t="str">
            <v>PATRIMONIO</v>
          </cell>
          <cell r="F239">
            <v>237504.21</v>
          </cell>
          <cell r="G239">
            <v>29741.23</v>
          </cell>
          <cell r="H239" t="str">
            <v/>
          </cell>
          <cell r="I239">
            <v>29741.23</v>
          </cell>
          <cell r="J239">
            <v>267245.44</v>
          </cell>
        </row>
        <row r="240">
          <cell r="D240" t="str">
            <v>3100</v>
          </cell>
          <cell r="E240" t="str">
            <v>Capital Social</v>
          </cell>
          <cell r="F240">
            <v>-3916.61</v>
          </cell>
          <cell r="G240" t="str">
            <v/>
          </cell>
          <cell r="H240" t="str">
            <v/>
          </cell>
          <cell r="I240">
            <v>0</v>
          </cell>
          <cell r="J240">
            <v>-3916.61</v>
          </cell>
        </row>
        <row r="241">
          <cell r="D241" t="str">
            <v>3101</v>
          </cell>
          <cell r="E241" t="str">
            <v>Capital Social</v>
          </cell>
          <cell r="F241">
            <v>-3916.61</v>
          </cell>
          <cell r="G241" t="str">
            <v/>
          </cell>
          <cell r="H241" t="str">
            <v/>
          </cell>
          <cell r="I241">
            <v>0</v>
          </cell>
          <cell r="J241">
            <v>-3916.61</v>
          </cell>
        </row>
        <row r="242">
          <cell r="D242" t="str">
            <v>31012</v>
          </cell>
          <cell r="E242" t="str">
            <v xml:space="preserve">    Capital Social Pagado</v>
          </cell>
          <cell r="F242">
            <v>-3916.61</v>
          </cell>
          <cell r="G242" t="str">
            <v/>
          </cell>
          <cell r="H242" t="str">
            <v/>
          </cell>
          <cell r="I242">
            <v>0</v>
          </cell>
          <cell r="J242">
            <v>-3916.61</v>
          </cell>
        </row>
        <row r="243">
          <cell r="D243" t="str">
            <v>3500</v>
          </cell>
          <cell r="E243" t="str">
            <v>Utilidades (Perdidas) Acumuladas</v>
          </cell>
          <cell r="F243">
            <v>241420.82</v>
          </cell>
          <cell r="G243">
            <v>29741.23</v>
          </cell>
          <cell r="H243" t="str">
            <v/>
          </cell>
          <cell r="I243">
            <v>29741.23</v>
          </cell>
          <cell r="J243">
            <v>271162.05</v>
          </cell>
        </row>
        <row r="244">
          <cell r="D244" t="str">
            <v>3501</v>
          </cell>
          <cell r="E244" t="str">
            <v>Utilidades (Perdidas) acumuladas</v>
          </cell>
          <cell r="F244">
            <v>241420.82</v>
          </cell>
          <cell r="G244">
            <v>29741.23</v>
          </cell>
          <cell r="H244" t="str">
            <v/>
          </cell>
          <cell r="I244">
            <v>29741.23</v>
          </cell>
          <cell r="J244">
            <v>271162.05</v>
          </cell>
        </row>
        <row r="245">
          <cell r="D245">
            <v>35011</v>
          </cell>
          <cell r="E245" t="str">
            <v xml:space="preserve">    Utilidades acum períodos anteriores</v>
          </cell>
          <cell r="F245">
            <v>243726.96</v>
          </cell>
          <cell r="G245">
            <v>29741.23</v>
          </cell>
          <cell r="H245" t="str">
            <v/>
          </cell>
          <cell r="I245">
            <v>29741.23</v>
          </cell>
          <cell r="J245">
            <v>273468.19</v>
          </cell>
        </row>
        <row r="246">
          <cell r="D246" t="str">
            <v>35012</v>
          </cell>
          <cell r="E246" t="str">
            <v xml:space="preserve">    Resultado del Período</v>
          </cell>
          <cell r="F246">
            <v>-2306.14</v>
          </cell>
          <cell r="G246" t="str">
            <v/>
          </cell>
          <cell r="H246" t="str">
            <v/>
          </cell>
          <cell r="I246">
            <v>0</v>
          </cell>
          <cell r="J246">
            <v>-2306.14</v>
          </cell>
        </row>
        <row r="247">
          <cell r="D247" t="str">
            <v>4000</v>
          </cell>
          <cell r="E247" t="str">
            <v>INGRESOS</v>
          </cell>
          <cell r="F247" t="str">
            <v/>
          </cell>
          <cell r="G247" t="str">
            <v/>
          </cell>
          <cell r="H247">
            <v>47216.81</v>
          </cell>
          <cell r="I247">
            <v>-47216.81</v>
          </cell>
          <cell r="J247">
            <v>-47216.81</v>
          </cell>
        </row>
        <row r="248">
          <cell r="D248" t="str">
            <v>4100</v>
          </cell>
          <cell r="E248" t="str">
            <v>Ventas</v>
          </cell>
          <cell r="F248" t="str">
            <v/>
          </cell>
          <cell r="G248" t="str">
            <v/>
          </cell>
          <cell r="H248">
            <v>47216.81</v>
          </cell>
          <cell r="I248">
            <v>-47216.81</v>
          </cell>
          <cell r="J248">
            <v>-47216.81</v>
          </cell>
        </row>
        <row r="249">
          <cell r="D249" t="str">
            <v>4111</v>
          </cell>
          <cell r="E249" t="str">
            <v>Ventas</v>
          </cell>
          <cell r="F249" t="str">
            <v/>
          </cell>
          <cell r="G249" t="str">
            <v/>
          </cell>
          <cell r="H249">
            <v>47216.81</v>
          </cell>
          <cell r="I249">
            <v>-47216.81</v>
          </cell>
          <cell r="J249">
            <v>-47216.81</v>
          </cell>
        </row>
        <row r="250">
          <cell r="D250" t="str">
            <v>41111</v>
          </cell>
          <cell r="E250" t="str">
            <v xml:space="preserve">    Productos Terminados</v>
          </cell>
          <cell r="F250" t="str">
            <v/>
          </cell>
          <cell r="G250" t="str">
            <v/>
          </cell>
          <cell r="H250">
            <v>47216.81</v>
          </cell>
          <cell r="I250">
            <v>-47216.81</v>
          </cell>
          <cell r="J250">
            <v>-47216.81</v>
          </cell>
        </row>
        <row r="251">
          <cell r="D251" t="str">
            <v>4111112</v>
          </cell>
          <cell r="E251" t="str">
            <v xml:space="preserve">      Muebles</v>
          </cell>
          <cell r="F251" t="str">
            <v/>
          </cell>
          <cell r="G251" t="str">
            <v/>
          </cell>
          <cell r="H251">
            <v>47216.81</v>
          </cell>
          <cell r="I251">
            <v>-47216.81</v>
          </cell>
          <cell r="J251">
            <v>-47216.81</v>
          </cell>
        </row>
        <row r="252">
          <cell r="D252" t="str">
            <v>5000</v>
          </cell>
          <cell r="E252" t="str">
            <v>COSTO DE VENTAS</v>
          </cell>
          <cell r="F252" t="str">
            <v/>
          </cell>
          <cell r="G252">
            <v>46440.17</v>
          </cell>
          <cell r="H252" t="str">
            <v/>
          </cell>
          <cell r="I252">
            <v>46440.17</v>
          </cell>
          <cell r="J252">
            <v>46440.17</v>
          </cell>
        </row>
        <row r="253">
          <cell r="D253" t="str">
            <v>5100</v>
          </cell>
          <cell r="E253" t="str">
            <v>Costo de Ventas</v>
          </cell>
          <cell r="F253" t="str">
            <v/>
          </cell>
          <cell r="G253">
            <v>46440.17</v>
          </cell>
          <cell r="H253" t="str">
            <v/>
          </cell>
          <cell r="I253">
            <v>46440.17</v>
          </cell>
          <cell r="J253">
            <v>46440.17</v>
          </cell>
        </row>
        <row r="254">
          <cell r="D254" t="str">
            <v>5101</v>
          </cell>
          <cell r="E254" t="str">
            <v>Costos de Ventas</v>
          </cell>
          <cell r="F254" t="str">
            <v/>
          </cell>
          <cell r="G254">
            <v>46440.17</v>
          </cell>
          <cell r="H254" t="str">
            <v/>
          </cell>
          <cell r="I254">
            <v>46440.17</v>
          </cell>
          <cell r="J254">
            <v>46440.17</v>
          </cell>
        </row>
        <row r="255">
          <cell r="D255" t="str">
            <v>51011</v>
          </cell>
          <cell r="E255" t="str">
            <v xml:space="preserve">    Productos Terminados</v>
          </cell>
          <cell r="F255" t="str">
            <v/>
          </cell>
          <cell r="G255">
            <v>46440.17</v>
          </cell>
          <cell r="H255" t="str">
            <v/>
          </cell>
          <cell r="I255">
            <v>46440.17</v>
          </cell>
          <cell r="J255">
            <v>46440.17</v>
          </cell>
        </row>
        <row r="256">
          <cell r="D256" t="str">
            <v>5101112</v>
          </cell>
          <cell r="E256" t="str">
            <v xml:space="preserve">      Muebles</v>
          </cell>
          <cell r="F256" t="str">
            <v/>
          </cell>
          <cell r="G256">
            <v>46440.17</v>
          </cell>
          <cell r="H256" t="str">
            <v/>
          </cell>
          <cell r="I256">
            <v>46440.17</v>
          </cell>
          <cell r="J256">
            <v>46440.17</v>
          </cell>
        </row>
        <row r="257">
          <cell r="D257" t="str">
            <v>6000--</v>
          </cell>
          <cell r="E257" t="str">
            <v>GASTOS</v>
          </cell>
          <cell r="F257">
            <v>56909.42</v>
          </cell>
          <cell r="G257">
            <v>29502.2</v>
          </cell>
          <cell r="H257">
            <v>592.14</v>
          </cell>
          <cell r="I257">
            <v>28910.06</v>
          </cell>
          <cell r="J257">
            <v>85819.48</v>
          </cell>
        </row>
        <row r="258">
          <cell r="D258" t="str">
            <v>6100--</v>
          </cell>
          <cell r="E258" t="str">
            <v>Gastos de Ventas</v>
          </cell>
          <cell r="F258">
            <v>7453.77</v>
          </cell>
          <cell r="G258">
            <v>6364.21</v>
          </cell>
          <cell r="H258">
            <v>592.14</v>
          </cell>
          <cell r="I258">
            <v>5772.07</v>
          </cell>
          <cell r="J258">
            <v>13225.84</v>
          </cell>
        </row>
        <row r="259">
          <cell r="D259" t="str">
            <v>6101--</v>
          </cell>
          <cell r="E259" t="str">
            <v>Gastos de Ventas</v>
          </cell>
          <cell r="F259">
            <v>7453.77</v>
          </cell>
          <cell r="G259">
            <v>6364.21</v>
          </cell>
          <cell r="H259">
            <v>592.14</v>
          </cell>
          <cell r="I259">
            <v>5772.07</v>
          </cell>
          <cell r="J259">
            <v>13225.84</v>
          </cell>
        </row>
        <row r="260">
          <cell r="D260" t="str">
            <v>6101-1-0</v>
          </cell>
          <cell r="E260" t="str">
            <v xml:space="preserve">    Gastos de Personal y Prestaciones</v>
          </cell>
          <cell r="F260">
            <v>5169.6499999999996</v>
          </cell>
          <cell r="G260">
            <v>2585.2600000000002</v>
          </cell>
          <cell r="H260" t="str">
            <v/>
          </cell>
          <cell r="I260">
            <v>2585.2600000000002</v>
          </cell>
          <cell r="J260">
            <v>7754.91</v>
          </cell>
        </row>
        <row r="261">
          <cell r="D261" t="str">
            <v>6101-1-1</v>
          </cell>
          <cell r="E261" t="str">
            <v xml:space="preserve">      Sueldos Ordinarios</v>
          </cell>
          <cell r="F261">
            <v>3651.47</v>
          </cell>
          <cell r="G261">
            <v>1825.55</v>
          </cell>
          <cell r="H261" t="str">
            <v/>
          </cell>
          <cell r="I261">
            <v>1825.55</v>
          </cell>
          <cell r="J261">
            <v>5477.02</v>
          </cell>
        </row>
        <row r="262">
          <cell r="D262" t="str">
            <v>6101-1-6</v>
          </cell>
          <cell r="E262" t="str">
            <v xml:space="preserve">      Vacaciones</v>
          </cell>
          <cell r="F262">
            <v>299.93</v>
          </cell>
          <cell r="G262">
            <v>151.1</v>
          </cell>
          <cell r="H262" t="str">
            <v/>
          </cell>
          <cell r="I262">
            <v>151.1</v>
          </cell>
          <cell r="J262">
            <v>451.03</v>
          </cell>
        </row>
        <row r="263">
          <cell r="D263" t="str">
            <v>6101-1-7</v>
          </cell>
          <cell r="E263" t="str">
            <v xml:space="preserve">      Aguinaldos</v>
          </cell>
          <cell r="F263">
            <v>304.29000000000002</v>
          </cell>
          <cell r="G263">
            <v>152.13</v>
          </cell>
          <cell r="H263" t="str">
            <v/>
          </cell>
          <cell r="I263">
            <v>152.13</v>
          </cell>
          <cell r="J263">
            <v>456.42</v>
          </cell>
        </row>
        <row r="264">
          <cell r="D264" t="str">
            <v>6101-1-8</v>
          </cell>
          <cell r="E264" t="str">
            <v xml:space="preserve">      Indemnizaciones</v>
          </cell>
          <cell r="F264">
            <v>215.48</v>
          </cell>
          <cell r="G264">
            <v>90.51</v>
          </cell>
          <cell r="H264" t="str">
            <v/>
          </cell>
          <cell r="I264">
            <v>90.51</v>
          </cell>
          <cell r="J264">
            <v>305.99</v>
          </cell>
        </row>
        <row r="265">
          <cell r="D265" t="str">
            <v>6101-1-9</v>
          </cell>
          <cell r="E265" t="str">
            <v xml:space="preserve">      Cuota para centros de Capacitacion</v>
          </cell>
          <cell r="F265">
            <v>73.03</v>
          </cell>
          <cell r="G265">
            <v>36.51</v>
          </cell>
          <cell r="H265" t="str">
            <v/>
          </cell>
          <cell r="I265">
            <v>36.51</v>
          </cell>
          <cell r="J265">
            <v>109.54</v>
          </cell>
        </row>
        <row r="266">
          <cell r="D266" t="str">
            <v>6101-1-10</v>
          </cell>
          <cell r="E266" t="str">
            <v xml:space="preserve">      Cuota Patronal Seguro Social</v>
          </cell>
          <cell r="F266">
            <v>620.75</v>
          </cell>
          <cell r="G266">
            <v>310.33999999999997</v>
          </cell>
          <cell r="H266" t="str">
            <v/>
          </cell>
          <cell r="I266">
            <v>310.33999999999997</v>
          </cell>
          <cell r="J266">
            <v>931.09</v>
          </cell>
        </row>
        <row r="267">
          <cell r="D267" t="str">
            <v>6101-1-17</v>
          </cell>
          <cell r="E267" t="str">
            <v xml:space="preserve">      Transporte</v>
          </cell>
          <cell r="F267">
            <v>4.7</v>
          </cell>
          <cell r="G267">
            <v>19.12</v>
          </cell>
          <cell r="H267" t="str">
            <v/>
          </cell>
          <cell r="I267">
            <v>19.12</v>
          </cell>
          <cell r="J267">
            <v>23.82</v>
          </cell>
        </row>
        <row r="268">
          <cell r="D268" t="str">
            <v>6101-5-0</v>
          </cell>
          <cell r="E268" t="str">
            <v xml:space="preserve">    Honorarios  y Servicios Profesionales</v>
          </cell>
          <cell r="F268">
            <v>587.5</v>
          </cell>
          <cell r="G268">
            <v>889.85</v>
          </cell>
          <cell r="H268">
            <v>592.14</v>
          </cell>
          <cell r="I268">
            <v>297.70999999999998</v>
          </cell>
          <cell r="J268">
            <v>885.21</v>
          </cell>
        </row>
        <row r="269">
          <cell r="D269" t="str">
            <v>6101-5-6</v>
          </cell>
          <cell r="E269" t="str">
            <v xml:space="preserve">      Servicios de Vuelo</v>
          </cell>
          <cell r="F269" t="str">
            <v/>
          </cell>
          <cell r="G269">
            <v>70.5</v>
          </cell>
          <cell r="H269" t="str">
            <v/>
          </cell>
          <cell r="I269">
            <v>70.5</v>
          </cell>
          <cell r="J269">
            <v>70.5</v>
          </cell>
        </row>
        <row r="270">
          <cell r="D270" t="str">
            <v>6101-5-8</v>
          </cell>
          <cell r="E270" t="str">
            <v xml:space="preserve">      Desaduanaje</v>
          </cell>
          <cell r="F270">
            <v>587.5</v>
          </cell>
          <cell r="G270">
            <v>819.35</v>
          </cell>
          <cell r="H270">
            <v>592.14</v>
          </cell>
          <cell r="I270">
            <v>227.21</v>
          </cell>
          <cell r="J270">
            <v>814.71</v>
          </cell>
        </row>
        <row r="271">
          <cell r="D271" t="str">
            <v>6101-10-0</v>
          </cell>
          <cell r="E271" t="str">
            <v xml:space="preserve">    Otros Servicios</v>
          </cell>
          <cell r="F271" t="str">
            <v/>
          </cell>
          <cell r="G271">
            <v>70.03</v>
          </cell>
          <cell r="H271" t="str">
            <v/>
          </cell>
          <cell r="I271">
            <v>70.03</v>
          </cell>
          <cell r="J271">
            <v>70.03</v>
          </cell>
        </row>
        <row r="272">
          <cell r="D272" t="str">
            <v>6101-10-7</v>
          </cell>
          <cell r="E272" t="str">
            <v xml:space="preserve">      Servicio de Fumigación</v>
          </cell>
          <cell r="F272" t="str">
            <v/>
          </cell>
          <cell r="G272">
            <v>70.03</v>
          </cell>
          <cell r="H272" t="str">
            <v/>
          </cell>
          <cell r="I272">
            <v>70.03</v>
          </cell>
          <cell r="J272">
            <v>70.03</v>
          </cell>
        </row>
        <row r="273">
          <cell r="D273" t="str">
            <v>6101-12-0</v>
          </cell>
          <cell r="E273" t="str">
            <v xml:space="preserve">    Gasto Materiales y Suministros Oficina</v>
          </cell>
          <cell r="F273">
            <v>15.83</v>
          </cell>
          <cell r="G273">
            <v>21.86</v>
          </cell>
          <cell r="H273" t="str">
            <v/>
          </cell>
          <cell r="I273">
            <v>21.86</v>
          </cell>
          <cell r="J273">
            <v>37.69</v>
          </cell>
        </row>
        <row r="274">
          <cell r="D274" t="str">
            <v>6101-12-1</v>
          </cell>
          <cell r="E274" t="str">
            <v xml:space="preserve">      Papeleria y Utiles de Oficina</v>
          </cell>
          <cell r="F274">
            <v>15.83</v>
          </cell>
          <cell r="G274">
            <v>21.86</v>
          </cell>
          <cell r="H274" t="str">
            <v/>
          </cell>
          <cell r="I274">
            <v>21.86</v>
          </cell>
          <cell r="J274">
            <v>37.69</v>
          </cell>
        </row>
        <row r="275">
          <cell r="D275" t="str">
            <v>6101-13-0</v>
          </cell>
          <cell r="E275" t="str">
            <v xml:space="preserve">    Gastos de Comercialización y Publicidad</v>
          </cell>
          <cell r="F275">
            <v>1680.79</v>
          </cell>
          <cell r="G275">
            <v>2797.21</v>
          </cell>
          <cell r="H275" t="str">
            <v/>
          </cell>
          <cell r="I275">
            <v>2797.21</v>
          </cell>
          <cell r="J275">
            <v>4478</v>
          </cell>
        </row>
        <row r="276">
          <cell r="D276" t="str">
            <v>6101-13-8</v>
          </cell>
          <cell r="E276" t="str">
            <v xml:space="preserve">      Eventos Mercadologicos</v>
          </cell>
          <cell r="F276">
            <v>1245.78</v>
          </cell>
          <cell r="G276" t="str">
            <v/>
          </cell>
          <cell r="H276" t="str">
            <v/>
          </cell>
          <cell r="I276">
            <v>0</v>
          </cell>
          <cell r="J276">
            <v>1245.78</v>
          </cell>
        </row>
        <row r="277">
          <cell r="D277" t="str">
            <v>6101-13-10</v>
          </cell>
          <cell r="E277" t="str">
            <v xml:space="preserve">      Material Publicitario</v>
          </cell>
          <cell r="F277" t="str">
            <v/>
          </cell>
          <cell r="G277">
            <v>7.2</v>
          </cell>
          <cell r="H277" t="str">
            <v/>
          </cell>
          <cell r="I277">
            <v>7.2</v>
          </cell>
          <cell r="J277">
            <v>7.2</v>
          </cell>
        </row>
        <row r="278">
          <cell r="D278" t="str">
            <v>6101-13-17</v>
          </cell>
          <cell r="E278" t="str">
            <v xml:space="preserve">      Investigaciones de mercado</v>
          </cell>
          <cell r="F278">
            <v>401.34</v>
          </cell>
          <cell r="G278">
            <v>2700.45</v>
          </cell>
          <cell r="H278" t="str">
            <v/>
          </cell>
          <cell r="I278">
            <v>2700.45</v>
          </cell>
          <cell r="J278">
            <v>3101.79</v>
          </cell>
        </row>
        <row r="279">
          <cell r="D279" t="str">
            <v>6101-13-19</v>
          </cell>
          <cell r="E279" t="str">
            <v xml:space="preserve">      Envios</v>
          </cell>
          <cell r="F279">
            <v>33.67</v>
          </cell>
          <cell r="G279">
            <v>89.56</v>
          </cell>
          <cell r="H279" t="str">
            <v/>
          </cell>
          <cell r="I279">
            <v>89.56</v>
          </cell>
          <cell r="J279">
            <v>123.23</v>
          </cell>
        </row>
        <row r="280">
          <cell r="D280" t="str">
            <v>6200--</v>
          </cell>
          <cell r="E280" t="str">
            <v>Gastos de Administración</v>
          </cell>
          <cell r="F280">
            <v>47077.99</v>
          </cell>
          <cell r="G280">
            <v>23307.439999999999</v>
          </cell>
          <cell r="H280" t="str">
            <v/>
          </cell>
          <cell r="I280">
            <v>23307.439999999999</v>
          </cell>
          <cell r="J280">
            <v>70385.429999999993</v>
          </cell>
        </row>
        <row r="281">
          <cell r="D281" t="str">
            <v>6201--</v>
          </cell>
          <cell r="E281" t="str">
            <v>Gastos de Administración</v>
          </cell>
          <cell r="F281">
            <v>47077.99</v>
          </cell>
          <cell r="G281">
            <v>23307.439999999999</v>
          </cell>
          <cell r="H281" t="str">
            <v/>
          </cell>
          <cell r="I281">
            <v>23307.439999999999</v>
          </cell>
          <cell r="J281">
            <v>70385.429999999993</v>
          </cell>
        </row>
        <row r="282">
          <cell r="D282" t="str">
            <v>6201-1-0</v>
          </cell>
          <cell r="E282" t="str">
            <v xml:space="preserve">    Gastos de Personal y Prestaciones</v>
          </cell>
          <cell r="F282">
            <v>1677.25</v>
          </cell>
          <cell r="G282">
            <v>830.91</v>
          </cell>
          <cell r="H282" t="str">
            <v/>
          </cell>
          <cell r="I282">
            <v>830.91</v>
          </cell>
          <cell r="J282">
            <v>2508.16</v>
          </cell>
        </row>
        <row r="283">
          <cell r="D283" t="str">
            <v>6201-1-1</v>
          </cell>
          <cell r="E283" t="str">
            <v xml:space="preserve">      Sueldos Ordinarios</v>
          </cell>
          <cell r="F283">
            <v>1148.72</v>
          </cell>
          <cell r="G283">
            <v>545.32000000000005</v>
          </cell>
          <cell r="H283" t="str">
            <v/>
          </cell>
          <cell r="I283">
            <v>545.32000000000005</v>
          </cell>
          <cell r="J283">
            <v>1694.04</v>
          </cell>
        </row>
        <row r="284">
          <cell r="D284" t="str">
            <v>6201-1-6</v>
          </cell>
          <cell r="E284" t="str">
            <v xml:space="preserve">      Vacaciones</v>
          </cell>
          <cell r="F284">
            <v>64.010000000000005</v>
          </cell>
          <cell r="G284">
            <v>37.380000000000003</v>
          </cell>
          <cell r="H284" t="str">
            <v/>
          </cell>
          <cell r="I284">
            <v>37.380000000000003</v>
          </cell>
          <cell r="J284">
            <v>101.39</v>
          </cell>
        </row>
        <row r="285">
          <cell r="D285" t="str">
            <v>6201-1-7</v>
          </cell>
          <cell r="E285" t="str">
            <v xml:space="preserve">      Aguinaldos</v>
          </cell>
          <cell r="F285">
            <v>64.010000000000005</v>
          </cell>
          <cell r="G285">
            <v>37.380000000000003</v>
          </cell>
          <cell r="H285" t="str">
            <v/>
          </cell>
          <cell r="I285">
            <v>37.380000000000003</v>
          </cell>
          <cell r="J285">
            <v>101.39</v>
          </cell>
        </row>
        <row r="286">
          <cell r="D286" t="str">
            <v>6201-1-8</v>
          </cell>
          <cell r="E286" t="str">
            <v xml:space="preserve">      Indemnizaciones</v>
          </cell>
          <cell r="F286">
            <v>41.4</v>
          </cell>
          <cell r="G286">
            <v>23.84</v>
          </cell>
          <cell r="H286" t="str">
            <v/>
          </cell>
          <cell r="I286">
            <v>23.84</v>
          </cell>
          <cell r="J286">
            <v>65.239999999999995</v>
          </cell>
        </row>
        <row r="287">
          <cell r="D287" t="str">
            <v>6201-1-9</v>
          </cell>
          <cell r="E287" t="str">
            <v xml:space="preserve">      Cuota para centros de Capacitacion</v>
          </cell>
          <cell r="F287">
            <v>58.3</v>
          </cell>
          <cell r="G287">
            <v>10.32</v>
          </cell>
          <cell r="H287" t="str">
            <v/>
          </cell>
          <cell r="I287">
            <v>10.32</v>
          </cell>
          <cell r="J287">
            <v>68.62</v>
          </cell>
        </row>
        <row r="288">
          <cell r="D288" t="str">
            <v>6201-1-10</v>
          </cell>
          <cell r="E288" t="str">
            <v xml:space="preserve">      Cuota Patronal Seguro Social</v>
          </cell>
          <cell r="F288">
            <v>175.95</v>
          </cell>
          <cell r="G288">
            <v>87.73</v>
          </cell>
          <cell r="H288" t="str">
            <v/>
          </cell>
          <cell r="I288">
            <v>87.73</v>
          </cell>
          <cell r="J288">
            <v>263.68</v>
          </cell>
        </row>
        <row r="289">
          <cell r="D289" t="str">
            <v>6201-1-11</v>
          </cell>
          <cell r="E289" t="str">
            <v xml:space="preserve">      Atenciones al Personal</v>
          </cell>
          <cell r="F289" t="str">
            <v/>
          </cell>
          <cell r="G289">
            <v>1.17</v>
          </cell>
          <cell r="H289" t="str">
            <v/>
          </cell>
          <cell r="I289">
            <v>1.17</v>
          </cell>
          <cell r="J289">
            <v>1.17</v>
          </cell>
        </row>
        <row r="290">
          <cell r="D290" t="str">
            <v>6201-1-16</v>
          </cell>
          <cell r="E290" t="str">
            <v xml:space="preserve">      Alimentación</v>
          </cell>
          <cell r="F290">
            <v>44.37</v>
          </cell>
          <cell r="G290">
            <v>24.19</v>
          </cell>
          <cell r="H290" t="str">
            <v/>
          </cell>
          <cell r="I290">
            <v>24.19</v>
          </cell>
          <cell r="J290">
            <v>68.56</v>
          </cell>
        </row>
        <row r="291">
          <cell r="D291" t="str">
            <v>6201-1-17</v>
          </cell>
          <cell r="E291" t="str">
            <v xml:space="preserve">      Transporte</v>
          </cell>
          <cell r="F291">
            <v>79.709999999999994</v>
          </cell>
          <cell r="G291">
            <v>62.8</v>
          </cell>
          <cell r="H291" t="str">
            <v/>
          </cell>
          <cell r="I291">
            <v>62.8</v>
          </cell>
          <cell r="J291">
            <v>142.51</v>
          </cell>
        </row>
        <row r="292">
          <cell r="D292" t="str">
            <v>6201-1-18</v>
          </cell>
          <cell r="E292" t="str">
            <v xml:space="preserve">      Parqueos para Empleados</v>
          </cell>
          <cell r="F292">
            <v>0.78</v>
          </cell>
          <cell r="G292">
            <v>0.78</v>
          </cell>
          <cell r="H292" t="str">
            <v/>
          </cell>
          <cell r="I292">
            <v>0.78</v>
          </cell>
          <cell r="J292">
            <v>1.56</v>
          </cell>
        </row>
        <row r="293">
          <cell r="D293" t="str">
            <v>6201-2-0</v>
          </cell>
          <cell r="E293" t="str">
            <v xml:space="preserve">    Servicios Generales</v>
          </cell>
          <cell r="F293">
            <v>2432.59</v>
          </cell>
          <cell r="G293">
            <v>1243.6500000000001</v>
          </cell>
          <cell r="H293" t="str">
            <v/>
          </cell>
          <cell r="I293">
            <v>1243.6500000000001</v>
          </cell>
          <cell r="J293">
            <v>3676.24</v>
          </cell>
        </row>
        <row r="294">
          <cell r="D294" t="str">
            <v>6201-2-1</v>
          </cell>
          <cell r="E294" t="str">
            <v xml:space="preserve">      Energía Eléctrica</v>
          </cell>
          <cell r="F294">
            <v>611.27</v>
          </cell>
          <cell r="G294">
            <v>333.65</v>
          </cell>
          <cell r="H294" t="str">
            <v/>
          </cell>
          <cell r="I294">
            <v>333.65</v>
          </cell>
          <cell r="J294">
            <v>944.92</v>
          </cell>
        </row>
        <row r="295">
          <cell r="D295" t="str">
            <v>6201-2-2</v>
          </cell>
          <cell r="E295" t="str">
            <v xml:space="preserve">      Agua</v>
          </cell>
          <cell r="F295">
            <v>1.32</v>
          </cell>
          <cell r="G295" t="str">
            <v/>
          </cell>
          <cell r="H295" t="str">
            <v/>
          </cell>
          <cell r="I295">
            <v>0</v>
          </cell>
          <cell r="J295">
            <v>1.32</v>
          </cell>
        </row>
        <row r="296">
          <cell r="D296" t="str">
            <v>6201-2-3</v>
          </cell>
          <cell r="E296" t="str">
            <v xml:space="preserve">      Servicio de Seguridad y Vigilancia</v>
          </cell>
          <cell r="F296">
            <v>1820</v>
          </cell>
          <cell r="G296">
            <v>910</v>
          </cell>
          <cell r="H296" t="str">
            <v/>
          </cell>
          <cell r="I296">
            <v>910</v>
          </cell>
          <cell r="J296">
            <v>2730</v>
          </cell>
        </row>
        <row r="297">
          <cell r="D297" t="str">
            <v>6201-3-0</v>
          </cell>
          <cell r="E297" t="str">
            <v xml:space="preserve">    Seguros y Fianzas</v>
          </cell>
          <cell r="F297">
            <v>126.28</v>
          </cell>
          <cell r="G297">
            <v>62.75</v>
          </cell>
          <cell r="H297" t="str">
            <v/>
          </cell>
          <cell r="I297">
            <v>62.75</v>
          </cell>
          <cell r="J297">
            <v>189.03</v>
          </cell>
        </row>
        <row r="298">
          <cell r="D298" t="str">
            <v>6201-3-2</v>
          </cell>
          <cell r="E298" t="str">
            <v xml:space="preserve">      Seguros de Vehiculos y Motos</v>
          </cell>
          <cell r="F298">
            <v>126.28</v>
          </cell>
          <cell r="G298">
            <v>62.75</v>
          </cell>
          <cell r="H298" t="str">
            <v/>
          </cell>
          <cell r="I298">
            <v>62.75</v>
          </cell>
          <cell r="J298">
            <v>189.03</v>
          </cell>
        </row>
        <row r="299">
          <cell r="D299" t="str">
            <v>6201-5-0</v>
          </cell>
          <cell r="E299" t="str">
            <v xml:space="preserve">    Honorarios  y Servicios Profesionales</v>
          </cell>
          <cell r="F299">
            <v>11798.43</v>
          </cell>
          <cell r="G299">
            <v>6154.14</v>
          </cell>
          <cell r="H299" t="str">
            <v/>
          </cell>
          <cell r="I299">
            <v>6154.14</v>
          </cell>
          <cell r="J299">
            <v>17952.57</v>
          </cell>
        </row>
        <row r="300">
          <cell r="D300" t="str">
            <v>6201-5-1</v>
          </cell>
          <cell r="E300" t="str">
            <v xml:space="preserve">      Asesoria Legal</v>
          </cell>
          <cell r="F300">
            <v>130.74</v>
          </cell>
          <cell r="G300">
            <v>1154.1400000000001</v>
          </cell>
          <cell r="H300" t="str">
            <v/>
          </cell>
          <cell r="I300">
            <v>1154.1400000000001</v>
          </cell>
          <cell r="J300">
            <v>1284.8800000000001</v>
          </cell>
        </row>
        <row r="301">
          <cell r="D301" t="str">
            <v>6201-5-4</v>
          </cell>
          <cell r="E301" t="str">
            <v xml:space="preserve">      Asesoría Técnica</v>
          </cell>
          <cell r="F301">
            <v>1617.19</v>
          </cell>
          <cell r="G301" t="str">
            <v/>
          </cell>
          <cell r="H301" t="str">
            <v/>
          </cell>
          <cell r="I301">
            <v>0</v>
          </cell>
          <cell r="J301">
            <v>1617.19</v>
          </cell>
        </row>
        <row r="302">
          <cell r="D302" t="str">
            <v>6201-5-7</v>
          </cell>
          <cell r="E302" t="str">
            <v xml:space="preserve">      Gastos Por Servicios Administrativos</v>
          </cell>
          <cell r="F302">
            <v>10000</v>
          </cell>
          <cell r="G302">
            <v>5000</v>
          </cell>
          <cell r="H302" t="str">
            <v/>
          </cell>
          <cell r="I302">
            <v>5000</v>
          </cell>
          <cell r="J302">
            <v>15000</v>
          </cell>
        </row>
        <row r="303">
          <cell r="D303" t="str">
            <v>6201-5-8</v>
          </cell>
          <cell r="E303" t="str">
            <v xml:space="preserve">      Desaduanaje</v>
          </cell>
          <cell r="F303">
            <v>50.5</v>
          </cell>
          <cell r="G303" t="str">
            <v/>
          </cell>
          <cell r="H303" t="str">
            <v/>
          </cell>
          <cell r="I303">
            <v>0</v>
          </cell>
          <cell r="J303">
            <v>50.5</v>
          </cell>
        </row>
        <row r="304">
          <cell r="D304" t="str">
            <v>6201-7-0</v>
          </cell>
          <cell r="E304" t="str">
            <v xml:space="preserve">    Gastos de Viaje y Representación</v>
          </cell>
          <cell r="F304">
            <v>2603.62</v>
          </cell>
          <cell r="G304">
            <v>599.78</v>
          </cell>
          <cell r="H304" t="str">
            <v/>
          </cell>
          <cell r="I304">
            <v>599.78</v>
          </cell>
          <cell r="J304">
            <v>3203.4</v>
          </cell>
        </row>
        <row r="305">
          <cell r="D305" t="str">
            <v>6201-7-1</v>
          </cell>
          <cell r="E305" t="str">
            <v xml:space="preserve">      Gastos de Transporte Aereo</v>
          </cell>
          <cell r="F305">
            <v>2223.8000000000002</v>
          </cell>
          <cell r="G305" t="str">
            <v/>
          </cell>
          <cell r="H305" t="str">
            <v/>
          </cell>
          <cell r="I305">
            <v>0</v>
          </cell>
          <cell r="J305">
            <v>2223.8000000000002</v>
          </cell>
        </row>
        <row r="306">
          <cell r="D306" t="str">
            <v>6201-7-4</v>
          </cell>
          <cell r="E306" t="str">
            <v xml:space="preserve">      Peajes y Arbitrios</v>
          </cell>
          <cell r="F306">
            <v>1.77</v>
          </cell>
          <cell r="G306" t="str">
            <v/>
          </cell>
          <cell r="H306" t="str">
            <v/>
          </cell>
          <cell r="I306">
            <v>0</v>
          </cell>
          <cell r="J306">
            <v>1.77</v>
          </cell>
        </row>
        <row r="307">
          <cell r="D307" t="str">
            <v>6201-7-7</v>
          </cell>
          <cell r="E307" t="str">
            <v xml:space="preserve">      Hospedaje</v>
          </cell>
          <cell r="F307">
            <v>145.77000000000001</v>
          </cell>
          <cell r="G307" t="str">
            <v/>
          </cell>
          <cell r="H307" t="str">
            <v/>
          </cell>
          <cell r="I307">
            <v>0</v>
          </cell>
          <cell r="J307">
            <v>145.77000000000001</v>
          </cell>
        </row>
        <row r="308">
          <cell r="D308" t="str">
            <v>6201-7-8</v>
          </cell>
          <cell r="E308" t="str">
            <v xml:space="preserve">      Gastos de Alimentación y Representación</v>
          </cell>
          <cell r="F308">
            <v>232.28</v>
          </cell>
          <cell r="G308">
            <v>599.78</v>
          </cell>
          <cell r="H308" t="str">
            <v/>
          </cell>
          <cell r="I308">
            <v>599.78</v>
          </cell>
          <cell r="J308">
            <v>832.06</v>
          </cell>
        </row>
        <row r="309">
          <cell r="D309" t="str">
            <v>6201-8-0</v>
          </cell>
          <cell r="E309" t="str">
            <v xml:space="preserve">    Impuestos y Licencias</v>
          </cell>
          <cell r="F309">
            <v>242.37</v>
          </cell>
          <cell r="G309">
            <v>68.27</v>
          </cell>
          <cell r="H309" t="str">
            <v/>
          </cell>
          <cell r="I309">
            <v>68.27</v>
          </cell>
          <cell r="J309">
            <v>310.64</v>
          </cell>
        </row>
        <row r="310">
          <cell r="D310" t="str">
            <v>6201-8-1</v>
          </cell>
          <cell r="E310" t="str">
            <v xml:space="preserve">      Impuestos y Licencias</v>
          </cell>
          <cell r="F310">
            <v>75.38</v>
          </cell>
          <cell r="G310" t="str">
            <v/>
          </cell>
          <cell r="H310" t="str">
            <v/>
          </cell>
          <cell r="I310">
            <v>0</v>
          </cell>
          <cell r="J310">
            <v>75.38</v>
          </cell>
        </row>
        <row r="311">
          <cell r="D311" t="str">
            <v>6201-8-3</v>
          </cell>
          <cell r="E311" t="str">
            <v xml:space="preserve">      Impuestos Municipales</v>
          </cell>
          <cell r="F311">
            <v>137.34</v>
          </cell>
          <cell r="G311">
            <v>68.27</v>
          </cell>
          <cell r="H311" t="str">
            <v/>
          </cell>
          <cell r="I311">
            <v>68.27</v>
          </cell>
          <cell r="J311">
            <v>205.61</v>
          </cell>
        </row>
        <row r="312">
          <cell r="D312" t="str">
            <v>6201-8-4</v>
          </cell>
          <cell r="E312" t="str">
            <v xml:space="preserve">      Impuestos de los Timbres Fiscales</v>
          </cell>
          <cell r="F312">
            <v>9.7899999999999991</v>
          </cell>
          <cell r="G312" t="str">
            <v/>
          </cell>
          <cell r="H312" t="str">
            <v/>
          </cell>
          <cell r="I312">
            <v>0</v>
          </cell>
          <cell r="J312">
            <v>9.7899999999999991</v>
          </cell>
        </row>
        <row r="313">
          <cell r="D313" t="str">
            <v>6201-8-5</v>
          </cell>
          <cell r="E313" t="str">
            <v xml:space="preserve">      Matricula de Negocios</v>
          </cell>
          <cell r="F313">
            <v>19.86</v>
          </cell>
          <cell r="G313" t="str">
            <v/>
          </cell>
          <cell r="H313" t="str">
            <v/>
          </cell>
          <cell r="I313">
            <v>0</v>
          </cell>
          <cell r="J313">
            <v>19.86</v>
          </cell>
        </row>
        <row r="314">
          <cell r="D314" t="str">
            <v>6201-9-0</v>
          </cell>
          <cell r="E314" t="str">
            <v xml:space="preserve">    Arrendamientos y Mantenimientos</v>
          </cell>
          <cell r="F314">
            <v>3252.42</v>
          </cell>
          <cell r="G314">
            <v>2033.19</v>
          </cell>
          <cell r="H314" t="str">
            <v/>
          </cell>
          <cell r="I314">
            <v>2033.19</v>
          </cell>
          <cell r="J314">
            <v>5285.61</v>
          </cell>
        </row>
        <row r="315">
          <cell r="D315" t="str">
            <v>6201-9-8</v>
          </cell>
          <cell r="E315" t="str">
            <v xml:space="preserve">      Mantenimiento de Vehiculos</v>
          </cell>
          <cell r="F315">
            <v>1749.08</v>
          </cell>
          <cell r="G315">
            <v>1324.75</v>
          </cell>
          <cell r="H315" t="str">
            <v/>
          </cell>
          <cell r="I315">
            <v>1324.75</v>
          </cell>
          <cell r="J315">
            <v>3073.83</v>
          </cell>
        </row>
        <row r="316">
          <cell r="D316" t="str">
            <v>6201-9-9</v>
          </cell>
          <cell r="E316" t="str">
            <v xml:space="preserve">      Mantenimiento de Maquinaria</v>
          </cell>
          <cell r="F316">
            <v>86.46</v>
          </cell>
          <cell r="G316" t="str">
            <v/>
          </cell>
          <cell r="H316" t="str">
            <v/>
          </cell>
          <cell r="I316">
            <v>0</v>
          </cell>
          <cell r="J316">
            <v>86.46</v>
          </cell>
        </row>
        <row r="317">
          <cell r="D317" t="str">
            <v>6201-9-12</v>
          </cell>
          <cell r="E317" t="str">
            <v xml:space="preserve">      Alquiler de Locales</v>
          </cell>
          <cell r="F317">
            <v>1416.88</v>
          </cell>
          <cell r="G317">
            <v>708.44</v>
          </cell>
          <cell r="H317" t="str">
            <v/>
          </cell>
          <cell r="I317">
            <v>708.44</v>
          </cell>
          <cell r="J317">
            <v>2125.3200000000002</v>
          </cell>
        </row>
        <row r="318">
          <cell r="D318" t="str">
            <v>6201-11-0</v>
          </cell>
          <cell r="E318" t="str">
            <v xml:space="preserve">    Gastos de Telecomunicaciones</v>
          </cell>
          <cell r="F318">
            <v>3178.3</v>
          </cell>
          <cell r="G318">
            <v>1656.63</v>
          </cell>
          <cell r="H318" t="str">
            <v/>
          </cell>
          <cell r="I318">
            <v>1656.63</v>
          </cell>
          <cell r="J318">
            <v>4834.93</v>
          </cell>
        </row>
        <row r="319">
          <cell r="D319" t="str">
            <v>6201-11-1</v>
          </cell>
          <cell r="E319" t="str">
            <v xml:space="preserve">      Teléfonos Fijos y Faxes</v>
          </cell>
          <cell r="F319">
            <v>1646.87</v>
          </cell>
          <cell r="G319">
            <v>900.14</v>
          </cell>
          <cell r="H319">
            <v>0</v>
          </cell>
          <cell r="I319">
            <v>900.14</v>
          </cell>
          <cell r="J319">
            <v>2547.0099999999998</v>
          </cell>
        </row>
        <row r="320">
          <cell r="D320" t="str">
            <v>6201-11-3</v>
          </cell>
          <cell r="E320" t="str">
            <v xml:space="preserve">      Celulares</v>
          </cell>
          <cell r="F320">
            <v>1531.43</v>
          </cell>
          <cell r="G320">
            <v>756.49</v>
          </cell>
          <cell r="H320" t="str">
            <v/>
          </cell>
          <cell r="I320">
            <v>756.49</v>
          </cell>
          <cell r="J320">
            <v>2287.92</v>
          </cell>
        </row>
        <row r="321">
          <cell r="D321" t="str">
            <v>6201-12-0</v>
          </cell>
          <cell r="E321" t="str">
            <v xml:space="preserve">    Gasto Materiales y Suministros Oficina</v>
          </cell>
          <cell r="F321">
            <v>40.840000000000003</v>
          </cell>
          <cell r="G321">
            <v>35.1</v>
          </cell>
          <cell r="H321" t="str">
            <v/>
          </cell>
          <cell r="I321">
            <v>35.1</v>
          </cell>
          <cell r="J321">
            <v>75.94</v>
          </cell>
        </row>
        <row r="322">
          <cell r="D322" t="str">
            <v>6201-12-1</v>
          </cell>
          <cell r="E322" t="str">
            <v xml:space="preserve">      Papeleria y Utiles de Oficina</v>
          </cell>
          <cell r="F322">
            <v>27.11</v>
          </cell>
          <cell r="G322">
            <v>35.1</v>
          </cell>
          <cell r="H322" t="str">
            <v/>
          </cell>
          <cell r="I322">
            <v>35.1</v>
          </cell>
          <cell r="J322">
            <v>62.21</v>
          </cell>
        </row>
        <row r="323">
          <cell r="D323" t="str">
            <v>6201-12-3</v>
          </cell>
          <cell r="E323" t="str">
            <v xml:space="preserve">      Articulos de Limpieza</v>
          </cell>
          <cell r="F323">
            <v>13.73</v>
          </cell>
          <cell r="G323" t="str">
            <v/>
          </cell>
          <cell r="H323" t="str">
            <v/>
          </cell>
          <cell r="I323">
            <v>0</v>
          </cell>
          <cell r="J323">
            <v>13.73</v>
          </cell>
        </row>
        <row r="324">
          <cell r="D324" t="str">
            <v>6201-13-0</v>
          </cell>
          <cell r="E324" t="str">
            <v xml:space="preserve">    Gastos de Comercialización y Publicidad</v>
          </cell>
          <cell r="F324">
            <v>190</v>
          </cell>
          <cell r="G324">
            <v>95</v>
          </cell>
          <cell r="H324" t="str">
            <v/>
          </cell>
          <cell r="I324">
            <v>95</v>
          </cell>
          <cell r="J324">
            <v>285</v>
          </cell>
        </row>
        <row r="325">
          <cell r="D325" t="str">
            <v>6201-13-15</v>
          </cell>
          <cell r="E325" t="str">
            <v xml:space="preserve">      Membresías instituciones - asociaciones</v>
          </cell>
          <cell r="F325">
            <v>190</v>
          </cell>
          <cell r="G325">
            <v>95</v>
          </cell>
          <cell r="H325" t="str">
            <v/>
          </cell>
          <cell r="I325">
            <v>95</v>
          </cell>
          <cell r="J325">
            <v>285</v>
          </cell>
        </row>
        <row r="326">
          <cell r="D326" t="str">
            <v>6201-14-0</v>
          </cell>
          <cell r="E326" t="str">
            <v xml:space="preserve">    Gastos No Deducibles</v>
          </cell>
          <cell r="F326">
            <v>478.55</v>
          </cell>
          <cell r="G326">
            <v>2.59</v>
          </cell>
          <cell r="H326" t="str">
            <v/>
          </cell>
          <cell r="I326">
            <v>2.59</v>
          </cell>
          <cell r="J326">
            <v>481.14</v>
          </cell>
        </row>
        <row r="327">
          <cell r="D327" t="str">
            <v>6201-14-2</v>
          </cell>
          <cell r="E327" t="str">
            <v xml:space="preserve">      Multas, Moras y Recargas no Deducibles</v>
          </cell>
          <cell r="F327">
            <v>475.36</v>
          </cell>
          <cell r="G327">
            <v>2.59</v>
          </cell>
          <cell r="H327" t="str">
            <v/>
          </cell>
          <cell r="I327">
            <v>2.59</v>
          </cell>
          <cell r="J327">
            <v>477.95</v>
          </cell>
        </row>
        <row r="328">
          <cell r="D328" t="str">
            <v>6201-14-3</v>
          </cell>
          <cell r="E328" t="str">
            <v xml:space="preserve">      Gastos de Periodos anteriores</v>
          </cell>
          <cell r="F328">
            <v>3.19</v>
          </cell>
          <cell r="G328" t="str">
            <v/>
          </cell>
          <cell r="H328" t="str">
            <v/>
          </cell>
          <cell r="I328">
            <v>0</v>
          </cell>
          <cell r="J328">
            <v>3.19</v>
          </cell>
        </row>
        <row r="329">
          <cell r="D329" t="str">
            <v>6201-16-0</v>
          </cell>
          <cell r="E329" t="str">
            <v xml:space="preserve">    Depreciaciones y Amortizaciones</v>
          </cell>
          <cell r="F329">
            <v>1057.3399999999999</v>
          </cell>
          <cell r="G329">
            <v>525.42999999999995</v>
          </cell>
          <cell r="H329" t="str">
            <v/>
          </cell>
          <cell r="I329">
            <v>525.42999999999995</v>
          </cell>
          <cell r="J329">
            <v>1582.77</v>
          </cell>
        </row>
        <row r="330">
          <cell r="D330" t="str">
            <v>6201-16-6</v>
          </cell>
          <cell r="E330" t="str">
            <v xml:space="preserve">      Depreciación de Vehículos</v>
          </cell>
          <cell r="F330">
            <v>1057.3399999999999</v>
          </cell>
          <cell r="G330">
            <v>525.42999999999995</v>
          </cell>
          <cell r="H330" t="str">
            <v/>
          </cell>
          <cell r="I330">
            <v>525.42999999999995</v>
          </cell>
          <cell r="J330">
            <v>1582.77</v>
          </cell>
        </row>
        <row r="331">
          <cell r="D331" t="str">
            <v>6201-17-0</v>
          </cell>
          <cell r="E331" t="str">
            <v xml:space="preserve">    Dietas Junta directiva</v>
          </cell>
          <cell r="F331">
            <v>20000</v>
          </cell>
          <cell r="G331">
            <v>10000</v>
          </cell>
          <cell r="H331" t="str">
            <v/>
          </cell>
          <cell r="I331">
            <v>10000</v>
          </cell>
          <cell r="J331">
            <v>30000</v>
          </cell>
        </row>
        <row r="332">
          <cell r="D332" t="str">
            <v>6300--</v>
          </cell>
          <cell r="E332" t="str">
            <v>Gastos de Operaciones</v>
          </cell>
          <cell r="F332">
            <v>2377.66</v>
          </cell>
          <cell r="G332">
            <v>730.69</v>
          </cell>
          <cell r="H332" t="str">
            <v/>
          </cell>
          <cell r="I332">
            <v>730.69</v>
          </cell>
          <cell r="J332">
            <v>3108.35</v>
          </cell>
        </row>
        <row r="333">
          <cell r="D333" t="str">
            <v>6301--</v>
          </cell>
          <cell r="E333" t="str">
            <v>Gastos de Operaciones</v>
          </cell>
          <cell r="F333">
            <v>2377.66</v>
          </cell>
          <cell r="G333">
            <v>730.69</v>
          </cell>
          <cell r="H333" t="str">
            <v/>
          </cell>
          <cell r="I333">
            <v>730.69</v>
          </cell>
          <cell r="J333">
            <v>3108.35</v>
          </cell>
        </row>
        <row r="334">
          <cell r="D334" t="str">
            <v>6301-1-0</v>
          </cell>
          <cell r="E334" t="str">
            <v xml:space="preserve">    Gastos de Personal y Prestaciones</v>
          </cell>
          <cell r="F334">
            <v>12.54</v>
          </cell>
          <cell r="G334">
            <v>19.5</v>
          </cell>
          <cell r="H334" t="str">
            <v/>
          </cell>
          <cell r="I334">
            <v>19.5</v>
          </cell>
          <cell r="J334">
            <v>32.04</v>
          </cell>
        </row>
        <row r="335">
          <cell r="D335" t="str">
            <v>6301-1-17</v>
          </cell>
          <cell r="E335" t="str">
            <v xml:space="preserve">      Transporte</v>
          </cell>
          <cell r="F335">
            <v>12.54</v>
          </cell>
          <cell r="G335">
            <v>19.5</v>
          </cell>
          <cell r="H335" t="str">
            <v/>
          </cell>
          <cell r="I335">
            <v>19.5</v>
          </cell>
          <cell r="J335">
            <v>32.04</v>
          </cell>
        </row>
        <row r="336">
          <cell r="D336" t="str">
            <v>6301-5-0</v>
          </cell>
          <cell r="E336" t="str">
            <v xml:space="preserve">    Honorarios  y Servicios Profesionales</v>
          </cell>
          <cell r="F336">
            <v>70.760000000000005</v>
          </cell>
          <cell r="G336" t="str">
            <v/>
          </cell>
          <cell r="H336" t="str">
            <v/>
          </cell>
          <cell r="I336">
            <v>0</v>
          </cell>
          <cell r="J336">
            <v>70.760000000000005</v>
          </cell>
        </row>
        <row r="337">
          <cell r="D337" t="str">
            <v>6301-5-8</v>
          </cell>
          <cell r="E337" t="str">
            <v xml:space="preserve">      Desaduanaje</v>
          </cell>
          <cell r="F337">
            <v>70.760000000000005</v>
          </cell>
          <cell r="G337" t="str">
            <v/>
          </cell>
          <cell r="H337" t="str">
            <v/>
          </cell>
          <cell r="I337">
            <v>0</v>
          </cell>
          <cell r="J337">
            <v>70.760000000000005</v>
          </cell>
        </row>
        <row r="338">
          <cell r="D338" t="str">
            <v>6301-8-0</v>
          </cell>
          <cell r="E338" t="str">
            <v xml:space="preserve">    Impuestos y Licencias</v>
          </cell>
          <cell r="F338" t="str">
            <v/>
          </cell>
          <cell r="G338">
            <v>7.8</v>
          </cell>
          <cell r="H338" t="str">
            <v/>
          </cell>
          <cell r="I338">
            <v>7.8</v>
          </cell>
          <cell r="J338">
            <v>7.8</v>
          </cell>
        </row>
        <row r="339">
          <cell r="D339" t="str">
            <v>6301-8-4</v>
          </cell>
          <cell r="E339" t="str">
            <v xml:space="preserve">      Impuestos de los Timbres Fiscales</v>
          </cell>
          <cell r="F339" t="str">
            <v/>
          </cell>
          <cell r="G339">
            <v>7.8</v>
          </cell>
          <cell r="H339" t="str">
            <v/>
          </cell>
          <cell r="I339">
            <v>7.8</v>
          </cell>
          <cell r="J339">
            <v>7.8</v>
          </cell>
        </row>
        <row r="340">
          <cell r="D340" t="str">
            <v>6301-9-0</v>
          </cell>
          <cell r="E340" t="str">
            <v xml:space="preserve">    Arrendamientos y Mantenimientos</v>
          </cell>
          <cell r="F340">
            <v>1625.93</v>
          </cell>
          <cell r="G340">
            <v>136.52000000000001</v>
          </cell>
          <cell r="H340" t="str">
            <v/>
          </cell>
          <cell r="I340">
            <v>136.52000000000001</v>
          </cell>
          <cell r="J340">
            <v>1762.45</v>
          </cell>
        </row>
        <row r="341">
          <cell r="D341" t="str">
            <v>6301-9-8</v>
          </cell>
          <cell r="E341" t="str">
            <v xml:space="preserve">      Mantenimiento de Vehiculos</v>
          </cell>
          <cell r="F341">
            <v>250.82</v>
          </cell>
          <cell r="G341">
            <v>50.71</v>
          </cell>
          <cell r="H341" t="str">
            <v/>
          </cell>
          <cell r="I341">
            <v>50.71</v>
          </cell>
          <cell r="J341">
            <v>301.52999999999997</v>
          </cell>
        </row>
        <row r="342">
          <cell r="D342" t="str">
            <v>6301-9-9</v>
          </cell>
          <cell r="E342" t="str">
            <v xml:space="preserve">      Mantenimiento de Maquinaria</v>
          </cell>
          <cell r="F342">
            <v>1375.11</v>
          </cell>
          <cell r="G342">
            <v>85.81</v>
          </cell>
          <cell r="H342" t="str">
            <v/>
          </cell>
          <cell r="I342">
            <v>85.81</v>
          </cell>
          <cell r="J342">
            <v>1460.92</v>
          </cell>
        </row>
        <row r="343">
          <cell r="D343" t="str">
            <v>6301-10-0</v>
          </cell>
          <cell r="E343" t="str">
            <v xml:space="preserve">    Otros Servicios</v>
          </cell>
          <cell r="F343">
            <v>569.29</v>
          </cell>
          <cell r="G343">
            <v>488.76</v>
          </cell>
          <cell r="H343" t="str">
            <v/>
          </cell>
          <cell r="I343">
            <v>488.76</v>
          </cell>
          <cell r="J343">
            <v>1058.05</v>
          </cell>
        </row>
        <row r="344">
          <cell r="D344" t="str">
            <v>6301-10-7</v>
          </cell>
          <cell r="E344" t="str">
            <v xml:space="preserve">      Servicio de Fumigación</v>
          </cell>
          <cell r="F344">
            <v>569.29</v>
          </cell>
          <cell r="G344">
            <v>488.76</v>
          </cell>
          <cell r="H344" t="str">
            <v/>
          </cell>
          <cell r="I344">
            <v>488.76</v>
          </cell>
          <cell r="J344">
            <v>1058.05</v>
          </cell>
        </row>
        <row r="345">
          <cell r="D345" t="str">
            <v>6301-12-0</v>
          </cell>
          <cell r="E345" t="str">
            <v xml:space="preserve">    Gasto Materiales y Suministros Oficina</v>
          </cell>
          <cell r="F345">
            <v>99.14</v>
          </cell>
          <cell r="G345">
            <v>5.92</v>
          </cell>
          <cell r="H345" t="str">
            <v/>
          </cell>
          <cell r="I345">
            <v>5.92</v>
          </cell>
          <cell r="J345">
            <v>105.06</v>
          </cell>
        </row>
        <row r="346">
          <cell r="D346" t="str">
            <v>6301-12-1</v>
          </cell>
          <cell r="E346" t="str">
            <v xml:space="preserve">      Papeleria y Utiles de Oficina</v>
          </cell>
          <cell r="F346">
            <v>90.58</v>
          </cell>
          <cell r="G346">
            <v>4.6399999999999997</v>
          </cell>
          <cell r="H346" t="str">
            <v/>
          </cell>
          <cell r="I346">
            <v>4.6399999999999997</v>
          </cell>
          <cell r="J346">
            <v>95.22</v>
          </cell>
        </row>
        <row r="347">
          <cell r="D347" t="str">
            <v>6301-12-3</v>
          </cell>
          <cell r="E347" t="str">
            <v xml:space="preserve">      Articulos de Limpieza</v>
          </cell>
          <cell r="F347">
            <v>8.56</v>
          </cell>
          <cell r="G347">
            <v>1.28</v>
          </cell>
          <cell r="H347" t="str">
            <v/>
          </cell>
          <cell r="I347">
            <v>1.28</v>
          </cell>
          <cell r="J347">
            <v>9.84</v>
          </cell>
        </row>
        <row r="348">
          <cell r="D348" t="str">
            <v>6301-13-0</v>
          </cell>
          <cell r="E348" t="str">
            <v xml:space="preserve">    Gastos de Comercialización y Publicidad</v>
          </cell>
          <cell r="F348" t="str">
            <v/>
          </cell>
          <cell r="G348">
            <v>72.19</v>
          </cell>
          <cell r="H348" t="str">
            <v/>
          </cell>
          <cell r="I348">
            <v>72.19</v>
          </cell>
          <cell r="J348">
            <v>72.19</v>
          </cell>
        </row>
        <row r="349">
          <cell r="D349" t="str">
            <v>6301-13-6</v>
          </cell>
          <cell r="E349" t="str">
            <v xml:space="preserve">      Anuncios de vallas publicitarias</v>
          </cell>
          <cell r="F349" t="str">
            <v/>
          </cell>
          <cell r="G349">
            <v>72.19</v>
          </cell>
          <cell r="H349" t="str">
            <v/>
          </cell>
          <cell r="I349">
            <v>72.19</v>
          </cell>
          <cell r="J349">
            <v>72.19</v>
          </cell>
        </row>
        <row r="350">
          <cell r="D350" t="str">
            <v>7000</v>
          </cell>
          <cell r="E350" t="str">
            <v>PRODUCTOS &amp; GASTOS FINANCIEROS</v>
          </cell>
          <cell r="F350">
            <v>1820.23</v>
          </cell>
          <cell r="G350">
            <v>400.84</v>
          </cell>
          <cell r="H350">
            <v>213.92</v>
          </cell>
          <cell r="I350">
            <v>186.92</v>
          </cell>
          <cell r="J350">
            <v>2007.15</v>
          </cell>
        </row>
        <row r="351">
          <cell r="D351" t="str">
            <v>7100</v>
          </cell>
          <cell r="E351" t="str">
            <v>Ingresos (gastos) misceláneos, neto</v>
          </cell>
          <cell r="F351">
            <v>11.22</v>
          </cell>
          <cell r="G351">
            <v>120.01</v>
          </cell>
          <cell r="H351" t="str">
            <v/>
          </cell>
          <cell r="I351">
            <v>120.01</v>
          </cell>
          <cell r="J351">
            <v>131.22999999999999</v>
          </cell>
        </row>
        <row r="352">
          <cell r="D352" t="str">
            <v>7101</v>
          </cell>
          <cell r="E352" t="str">
            <v>Ingresos (gastos) misceláneos, neto</v>
          </cell>
          <cell r="F352">
            <v>11.22</v>
          </cell>
          <cell r="G352">
            <v>120.01</v>
          </cell>
          <cell r="H352" t="str">
            <v/>
          </cell>
          <cell r="I352">
            <v>120.01</v>
          </cell>
          <cell r="J352">
            <v>131.22999999999999</v>
          </cell>
        </row>
        <row r="353">
          <cell r="D353" t="str">
            <v>71012</v>
          </cell>
          <cell r="E353" t="str">
            <v xml:space="preserve">    Otros gastos misceláneos</v>
          </cell>
          <cell r="F353">
            <v>11.22</v>
          </cell>
          <cell r="G353">
            <v>120.01</v>
          </cell>
          <cell r="H353" t="str">
            <v/>
          </cell>
          <cell r="I353">
            <v>120.01</v>
          </cell>
          <cell r="J353">
            <v>131.22999999999999</v>
          </cell>
        </row>
        <row r="354">
          <cell r="D354" t="str">
            <v>7200</v>
          </cell>
          <cell r="E354" t="str">
            <v>Ingresos (gastos) financieros, neto</v>
          </cell>
          <cell r="F354">
            <v>1430.82</v>
          </cell>
          <cell r="G354">
            <v>267.32</v>
          </cell>
          <cell r="H354">
            <v>189.29</v>
          </cell>
          <cell r="I354">
            <v>78.03</v>
          </cell>
          <cell r="J354">
            <v>1508.85</v>
          </cell>
        </row>
        <row r="355">
          <cell r="D355" t="str">
            <v>7201</v>
          </cell>
          <cell r="E355" t="str">
            <v>Ingresos (gastos) financieros, neto</v>
          </cell>
          <cell r="F355">
            <v>1430.82</v>
          </cell>
          <cell r="G355">
            <v>267.32</v>
          </cell>
          <cell r="H355">
            <v>189.29</v>
          </cell>
          <cell r="I355">
            <v>78.03</v>
          </cell>
          <cell r="J355">
            <v>1508.85</v>
          </cell>
        </row>
        <row r="356">
          <cell r="D356" t="str">
            <v>72011</v>
          </cell>
          <cell r="E356" t="str">
            <v xml:space="preserve">    Ingresos Financieros</v>
          </cell>
          <cell r="F356" t="str">
            <v/>
          </cell>
          <cell r="G356" t="str">
            <v/>
          </cell>
          <cell r="H356">
            <v>160.22</v>
          </cell>
          <cell r="I356">
            <v>-160.22</v>
          </cell>
          <cell r="J356">
            <v>-160.22</v>
          </cell>
        </row>
        <row r="357">
          <cell r="D357" t="str">
            <v>720113</v>
          </cell>
          <cell r="E357" t="str">
            <v xml:space="preserve">      Descuentos por Pronto Pago</v>
          </cell>
          <cell r="F357" t="str">
            <v/>
          </cell>
          <cell r="G357" t="str">
            <v/>
          </cell>
          <cell r="H357">
            <v>1.87</v>
          </cell>
          <cell r="I357">
            <v>-1.87</v>
          </cell>
          <cell r="J357">
            <v>-1.87</v>
          </cell>
        </row>
        <row r="358">
          <cell r="D358" t="str">
            <v>720114</v>
          </cell>
          <cell r="E358" t="str">
            <v xml:space="preserve">      Tasa de Intercambio</v>
          </cell>
          <cell r="F358" t="str">
            <v/>
          </cell>
          <cell r="G358" t="str">
            <v/>
          </cell>
          <cell r="H358">
            <v>158.35</v>
          </cell>
          <cell r="I358">
            <v>-158.35</v>
          </cell>
          <cell r="J358">
            <v>-158.35</v>
          </cell>
        </row>
        <row r="359">
          <cell r="D359" t="str">
            <v>72012</v>
          </cell>
          <cell r="E359" t="str">
            <v xml:space="preserve">    Gastos Financieros</v>
          </cell>
          <cell r="F359">
            <v>1430.82</v>
          </cell>
          <cell r="G359">
            <v>267.32</v>
          </cell>
          <cell r="H359">
            <v>29.07</v>
          </cell>
          <cell r="I359">
            <v>238.25</v>
          </cell>
          <cell r="J359">
            <v>1669.07</v>
          </cell>
        </row>
        <row r="360">
          <cell r="D360" t="str">
            <v>720121</v>
          </cell>
          <cell r="E360" t="str">
            <v xml:space="preserve">      Comisiones bancarias</v>
          </cell>
          <cell r="F360">
            <v>1042.9100000000001</v>
          </cell>
          <cell r="G360">
            <v>81.99</v>
          </cell>
          <cell r="H360" t="str">
            <v/>
          </cell>
          <cell r="I360">
            <v>81.99</v>
          </cell>
          <cell r="J360">
            <v>1124.9000000000001</v>
          </cell>
        </row>
        <row r="361">
          <cell r="D361" t="str">
            <v>720122</v>
          </cell>
          <cell r="E361" t="str">
            <v xml:space="preserve">      Intereses Bancarios</v>
          </cell>
          <cell r="F361">
            <v>387.91</v>
          </cell>
          <cell r="G361">
            <v>185.33</v>
          </cell>
          <cell r="H361" t="str">
            <v/>
          </cell>
          <cell r="I361">
            <v>185.33</v>
          </cell>
          <cell r="J361">
            <v>573.24</v>
          </cell>
        </row>
        <row r="362">
          <cell r="D362" t="str">
            <v>720125</v>
          </cell>
          <cell r="E362" t="str">
            <v xml:space="preserve">      Perdidas en Valores</v>
          </cell>
          <cell r="F362" t="str">
            <v/>
          </cell>
          <cell r="G362" t="str">
            <v/>
          </cell>
          <cell r="H362">
            <v>29.07</v>
          </cell>
          <cell r="I362">
            <v>-29.07</v>
          </cell>
          <cell r="J362">
            <v>-29.07</v>
          </cell>
        </row>
        <row r="363">
          <cell r="D363" t="str">
            <v>7300</v>
          </cell>
          <cell r="E363" t="str">
            <v>Diferencias de cambio, netas (pérdida)</v>
          </cell>
          <cell r="F363">
            <v>378.19</v>
          </cell>
          <cell r="G363">
            <v>13.51</v>
          </cell>
          <cell r="H363">
            <v>24.63</v>
          </cell>
          <cell r="I363">
            <v>-11.12</v>
          </cell>
          <cell r="J363">
            <v>367.07</v>
          </cell>
        </row>
        <row r="364">
          <cell r="D364" t="str">
            <v>7301</v>
          </cell>
          <cell r="E364" t="str">
            <v>Diferencias de cambio, netas (pérdida)</v>
          </cell>
          <cell r="F364">
            <v>378.19</v>
          </cell>
          <cell r="G364">
            <v>13.51</v>
          </cell>
          <cell r="H364">
            <v>24.63</v>
          </cell>
          <cell r="I364">
            <v>-11.12</v>
          </cell>
          <cell r="J364">
            <v>367.07</v>
          </cell>
        </row>
        <row r="365">
          <cell r="D365" t="str">
            <v>73011</v>
          </cell>
          <cell r="E365" t="str">
            <v xml:space="preserve">    Ganancias por diferencial cambiario</v>
          </cell>
          <cell r="F365">
            <v>-143.05000000000001</v>
          </cell>
          <cell r="G365" t="str">
            <v/>
          </cell>
          <cell r="H365">
            <v>24.63</v>
          </cell>
          <cell r="I365">
            <v>-24.63</v>
          </cell>
          <cell r="J365">
            <v>-167.68</v>
          </cell>
        </row>
        <row r="366">
          <cell r="D366" t="str">
            <v>730112</v>
          </cell>
          <cell r="E366" t="str">
            <v xml:space="preserve">      Ganancias por Mesa de Cambio</v>
          </cell>
          <cell r="F366">
            <v>-139.08000000000001</v>
          </cell>
          <cell r="G366" t="str">
            <v/>
          </cell>
          <cell r="H366">
            <v>24.62</v>
          </cell>
          <cell r="I366">
            <v>-24.62</v>
          </cell>
          <cell r="J366">
            <v>-163.69999999999999</v>
          </cell>
        </row>
        <row r="367">
          <cell r="D367" t="str">
            <v>730113</v>
          </cell>
          <cell r="E367" t="str">
            <v xml:space="preserve">      Ganancia por Efecto de Conversión</v>
          </cell>
          <cell r="F367">
            <v>-3.97</v>
          </cell>
          <cell r="G367" t="str">
            <v/>
          </cell>
          <cell r="H367">
            <v>0.01</v>
          </cell>
          <cell r="I367">
            <v>-0.01</v>
          </cell>
          <cell r="J367">
            <v>-3.98</v>
          </cell>
        </row>
        <row r="368">
          <cell r="D368" t="str">
            <v>73012</v>
          </cell>
          <cell r="E368" t="str">
            <v xml:space="preserve">    Pérdidas por diferencial cambiario</v>
          </cell>
          <cell r="F368">
            <v>521.24</v>
          </cell>
          <cell r="G368">
            <v>13.51</v>
          </cell>
          <cell r="H368" t="str">
            <v/>
          </cell>
          <cell r="I368">
            <v>13.51</v>
          </cell>
          <cell r="J368">
            <v>534.75</v>
          </cell>
        </row>
        <row r="369">
          <cell r="D369" t="str">
            <v>730122</v>
          </cell>
          <cell r="E369" t="str">
            <v xml:space="preserve">      Perdida por Mesa de Cambio</v>
          </cell>
          <cell r="F369">
            <v>494.06</v>
          </cell>
          <cell r="G369" t="str">
            <v/>
          </cell>
          <cell r="H369" t="str">
            <v/>
          </cell>
          <cell r="I369">
            <v>0</v>
          </cell>
          <cell r="J369">
            <v>494.06</v>
          </cell>
        </row>
        <row r="370">
          <cell r="D370" t="str">
            <v>730123</v>
          </cell>
          <cell r="E370" t="str">
            <v xml:space="preserve">      Pérdida por Efecto de Conversión</v>
          </cell>
          <cell r="F370">
            <v>27.18</v>
          </cell>
          <cell r="G370">
            <v>13.51</v>
          </cell>
          <cell r="H370" t="str">
            <v/>
          </cell>
          <cell r="I370">
            <v>13.51</v>
          </cell>
          <cell r="J370">
            <v>40.69</v>
          </cell>
        </row>
        <row r="371">
          <cell r="D371">
            <v>9000</v>
          </cell>
          <cell r="E371" t="str">
            <v>GANANCIAS(PERDIDAS) EXTRAORDINARIAS</v>
          </cell>
          <cell r="F371">
            <v>-556.05999999999995</v>
          </cell>
          <cell r="G371" t="str">
            <v/>
          </cell>
          <cell r="H371">
            <v>87.99</v>
          </cell>
          <cell r="I371">
            <v>-87.99</v>
          </cell>
          <cell r="J371">
            <v>-644.04999999999995</v>
          </cell>
        </row>
        <row r="372">
          <cell r="D372" t="str">
            <v>9100</v>
          </cell>
          <cell r="E372" t="str">
            <v>Ganancias (Pérdidas) Extraordinarias</v>
          </cell>
          <cell r="F372">
            <v>-556.05999999999995</v>
          </cell>
          <cell r="G372" t="str">
            <v/>
          </cell>
          <cell r="H372">
            <v>87.99</v>
          </cell>
          <cell r="I372">
            <v>-87.99</v>
          </cell>
          <cell r="J372">
            <v>-644.04999999999995</v>
          </cell>
        </row>
        <row r="373">
          <cell r="D373" t="str">
            <v>9101</v>
          </cell>
          <cell r="E373" t="str">
            <v>Ganancia (Pérdida)  Extraordinarias</v>
          </cell>
          <cell r="F373">
            <v>-556.05999999999995</v>
          </cell>
          <cell r="G373" t="str">
            <v/>
          </cell>
          <cell r="H373">
            <v>87.99</v>
          </cell>
          <cell r="I373">
            <v>-87.99</v>
          </cell>
          <cell r="J373">
            <v>-644.04999999999995</v>
          </cell>
        </row>
        <row r="374">
          <cell r="D374" t="str">
            <v>91016</v>
          </cell>
          <cell r="E374" t="str">
            <v xml:space="preserve">    Sobrante de Inventario.</v>
          </cell>
          <cell r="F374">
            <v>-556.05999999999995</v>
          </cell>
          <cell r="G374" t="str">
            <v/>
          </cell>
          <cell r="H374">
            <v>87.99</v>
          </cell>
          <cell r="I374">
            <v>-87.99</v>
          </cell>
          <cell r="J374">
            <v>-644.04999999999995</v>
          </cell>
        </row>
      </sheetData>
      <sheetData sheetId="13" refreshError="1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D"/>
      <sheetName val="Real"/>
      <sheetName val="SvsC"/>
      <sheetName val="Analisis ER"/>
      <sheetName val="Gral"/>
      <sheetName val="Graficos"/>
      <sheetName val="ER Dic 2013"/>
      <sheetName val="BG Dic 2013"/>
      <sheetName val="Anexos BG"/>
      <sheetName val="Anexos ER"/>
      <sheetName val="Analisis y Recomendaciones"/>
      <sheetName val="BP SMM"/>
      <sheetName val="BG"/>
      <sheetName val="ER"/>
      <sheetName val="Jan"/>
      <sheetName val="Feb"/>
      <sheetName val="Mar"/>
      <sheetName val="Apr"/>
      <sheetName val="Ind. RR"/>
      <sheetName val="bc apr"/>
      <sheetName val="Activos"/>
      <sheetName val="Pasivos &amp; Patrimonio"/>
      <sheetName val="Ajuste"/>
    </sheetNames>
    <sheetDataSet>
      <sheetData sheetId="0" refreshError="1"/>
      <sheetData sheetId="1">
        <row r="1">
          <cell r="A1" t="str">
            <v xml:space="preserve">     ACTIVO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53">
          <cell r="B53">
            <v>-157693.31999999983</v>
          </cell>
        </row>
      </sheetData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A1" t="str">
            <v xml:space="preserve">     ACTIVO</v>
          </cell>
          <cell r="B1">
            <v>272993.84999999998</v>
          </cell>
          <cell r="C1">
            <v>61356.88</v>
          </cell>
          <cell r="D1">
            <v>334350.73</v>
          </cell>
          <cell r="F1" t="str">
            <v xml:space="preserve">     INGRESOS</v>
          </cell>
          <cell r="G1" t="str">
            <v/>
          </cell>
          <cell r="H1" t="str">
            <v/>
          </cell>
          <cell r="I1">
            <v>2.2799999999999998</v>
          </cell>
          <cell r="J1">
            <v>-2.2799999999999998</v>
          </cell>
          <cell r="K1">
            <v>-2.2799999999999998</v>
          </cell>
        </row>
        <row r="2">
          <cell r="A2" t="str">
            <v xml:space="preserve">     CIRCULANTE</v>
          </cell>
          <cell r="B2">
            <v>262133.4</v>
          </cell>
          <cell r="C2">
            <v>62217.33</v>
          </cell>
          <cell r="D2">
            <v>324350.73</v>
          </cell>
          <cell r="F2" t="str">
            <v xml:space="preserve">     INGRESOS CORRIENTES</v>
          </cell>
          <cell r="G2" t="str">
            <v/>
          </cell>
          <cell r="H2" t="str">
            <v/>
          </cell>
          <cell r="I2">
            <v>2.2799999999999998</v>
          </cell>
          <cell r="J2">
            <v>-2.2799999999999998</v>
          </cell>
          <cell r="K2">
            <v>-2.2799999999999998</v>
          </cell>
        </row>
        <row r="3">
          <cell r="A3" t="str">
            <v xml:space="preserve">     CAJA Y BANCOS</v>
          </cell>
          <cell r="B3">
            <v>1589.47</v>
          </cell>
          <cell r="C3">
            <v>-60.64</v>
          </cell>
          <cell r="D3">
            <v>1528.83</v>
          </cell>
          <cell r="F3" t="str">
            <v xml:space="preserve">     OTROS INGRESOS</v>
          </cell>
          <cell r="G3" t="str">
            <v/>
          </cell>
          <cell r="H3" t="str">
            <v/>
          </cell>
          <cell r="I3">
            <v>2.2799999999999998</v>
          </cell>
          <cell r="J3">
            <v>-2.2799999999999998</v>
          </cell>
          <cell r="K3">
            <v>-2.2799999999999998</v>
          </cell>
        </row>
        <row r="4">
          <cell r="A4" t="str">
            <v>Caja</v>
          </cell>
          <cell r="B4">
            <v>208</v>
          </cell>
          <cell r="C4" t="str">
            <v/>
          </cell>
          <cell r="D4">
            <v>208</v>
          </cell>
          <cell r="F4" t="str">
            <v>OTROS INGRESOS</v>
          </cell>
          <cell r="G4" t="str">
            <v/>
          </cell>
          <cell r="H4" t="str">
            <v/>
          </cell>
          <cell r="I4">
            <v>2.2799999999999998</v>
          </cell>
          <cell r="J4">
            <v>-2.2799999999999998</v>
          </cell>
          <cell r="K4">
            <v>-2.2799999999999998</v>
          </cell>
        </row>
        <row r="5">
          <cell r="A5" t="str">
            <v>Bancos Moneda Nacional</v>
          </cell>
          <cell r="B5">
            <v>273.54000000000002</v>
          </cell>
          <cell r="C5">
            <v>231.92</v>
          </cell>
          <cell r="D5">
            <v>505.46</v>
          </cell>
          <cell r="F5" t="str">
            <v>Venta de Madera Ripios, Costoneras,chatarras,otros</v>
          </cell>
          <cell r="G5" t="str">
            <v/>
          </cell>
          <cell r="H5" t="str">
            <v/>
          </cell>
          <cell r="I5">
            <v>2.2799999999999998</v>
          </cell>
          <cell r="J5">
            <v>-2.2799999999999998</v>
          </cell>
          <cell r="K5">
            <v>-2.2799999999999998</v>
          </cell>
        </row>
        <row r="6">
          <cell r="A6" t="str">
            <v>Bancos Moneda Extranjera</v>
          </cell>
          <cell r="B6">
            <v>1107.93</v>
          </cell>
          <cell r="C6">
            <v>-292.56</v>
          </cell>
          <cell r="D6">
            <v>815.37</v>
          </cell>
          <cell r="F6" t="str">
            <v xml:space="preserve">     EGRESOS</v>
          </cell>
          <cell r="G6" t="str">
            <v/>
          </cell>
          <cell r="H6">
            <v>40115.53</v>
          </cell>
          <cell r="I6">
            <v>7820.13</v>
          </cell>
          <cell r="J6">
            <v>32295.4</v>
          </cell>
          <cell r="K6">
            <v>32295.4</v>
          </cell>
        </row>
        <row r="7">
          <cell r="A7" t="str">
            <v xml:space="preserve">     CUENTAS POR COBRAR</v>
          </cell>
          <cell r="B7">
            <v>134721.17000000001</v>
          </cell>
          <cell r="C7">
            <v>11748.34</v>
          </cell>
          <cell r="D7">
            <v>146469.51</v>
          </cell>
          <cell r="F7" t="str">
            <v xml:space="preserve">     EGRESOS CORRIENTES</v>
          </cell>
          <cell r="G7" t="str">
            <v/>
          </cell>
          <cell r="H7">
            <v>40115.53</v>
          </cell>
          <cell r="I7">
            <v>7820.13</v>
          </cell>
          <cell r="J7">
            <v>32295.4</v>
          </cell>
          <cell r="K7">
            <v>32295.4</v>
          </cell>
        </row>
        <row r="8">
          <cell r="A8" t="str">
            <v>Cuentas por cobrar</v>
          </cell>
          <cell r="B8">
            <v>126556.29</v>
          </cell>
          <cell r="C8">
            <v>-121591.82</v>
          </cell>
          <cell r="D8">
            <v>4964.47</v>
          </cell>
          <cell r="F8" t="str">
            <v xml:space="preserve">     COSTOS Y GASTOS</v>
          </cell>
          <cell r="G8" t="str">
            <v/>
          </cell>
          <cell r="H8">
            <v>40115.53</v>
          </cell>
          <cell r="I8">
            <v>7820.13</v>
          </cell>
          <cell r="J8">
            <v>32295.4</v>
          </cell>
          <cell r="K8">
            <v>32295.4</v>
          </cell>
        </row>
        <row r="9">
          <cell r="A9" t="str">
            <v>CXC Intercompañías</v>
          </cell>
          <cell r="B9">
            <v>3397.88</v>
          </cell>
          <cell r="C9">
            <v>133313.5</v>
          </cell>
          <cell r="D9">
            <v>136711.38</v>
          </cell>
          <cell r="F9" t="str">
            <v>GASTOS DE VENTA (Selling Expenses)</v>
          </cell>
          <cell r="G9" t="str">
            <v/>
          </cell>
          <cell r="H9">
            <v>2720.33</v>
          </cell>
          <cell r="I9" t="str">
            <v/>
          </cell>
          <cell r="J9">
            <v>2720.33</v>
          </cell>
          <cell r="K9">
            <v>2720.33</v>
          </cell>
        </row>
        <row r="10">
          <cell r="A10" t="str">
            <v>Pagos Anticipados</v>
          </cell>
          <cell r="B10">
            <v>4767</v>
          </cell>
          <cell r="C10">
            <v>26.66</v>
          </cell>
          <cell r="D10">
            <v>4793.66</v>
          </cell>
          <cell r="F10" t="str">
            <v>GV. Sueldos y Salarios</v>
          </cell>
          <cell r="G10" t="str">
            <v/>
          </cell>
          <cell r="H10">
            <v>2720.33</v>
          </cell>
          <cell r="I10" t="str">
            <v/>
          </cell>
          <cell r="J10">
            <v>2720.33</v>
          </cell>
          <cell r="K10">
            <v>2720.33</v>
          </cell>
        </row>
        <row r="11">
          <cell r="A11" t="str">
            <v xml:space="preserve">     INVENTARIOS</v>
          </cell>
          <cell r="B11">
            <v>125822.76</v>
          </cell>
          <cell r="C11">
            <v>50529.63</v>
          </cell>
          <cell r="D11">
            <v>176352.39</v>
          </cell>
          <cell r="F11" t="str">
            <v xml:space="preserve">            Salario Efectivo</v>
          </cell>
          <cell r="G11" t="str">
            <v/>
          </cell>
          <cell r="H11">
            <v>1902.46</v>
          </cell>
          <cell r="I11" t="str">
            <v/>
          </cell>
          <cell r="J11">
            <v>1902.46</v>
          </cell>
          <cell r="K11">
            <v>1902.46</v>
          </cell>
        </row>
        <row r="12">
          <cell r="A12" t="str">
            <v>Materias Primas</v>
          </cell>
          <cell r="B12">
            <v>55273.65</v>
          </cell>
          <cell r="C12">
            <v>-20789.13</v>
          </cell>
          <cell r="D12">
            <v>34484.519999999997</v>
          </cell>
          <cell r="F12" t="str">
            <v xml:space="preserve">            Vacaciones</v>
          </cell>
          <cell r="G12" t="str">
            <v/>
          </cell>
          <cell r="H12">
            <v>158.47999999999999</v>
          </cell>
          <cell r="I12" t="str">
            <v/>
          </cell>
          <cell r="J12">
            <v>158.47999999999999</v>
          </cell>
          <cell r="K12">
            <v>158.47999999999999</v>
          </cell>
        </row>
        <row r="13">
          <cell r="A13" t="str">
            <v>Productos en Proceso</v>
          </cell>
          <cell r="B13">
            <v>64647.67</v>
          </cell>
          <cell r="C13">
            <v>67778.990000000005</v>
          </cell>
          <cell r="D13">
            <v>132426.66</v>
          </cell>
          <cell r="F13" t="str">
            <v xml:space="preserve">            Treceavo mes Aguinaldo</v>
          </cell>
          <cell r="G13" t="str">
            <v/>
          </cell>
          <cell r="H13">
            <v>158.47999999999999</v>
          </cell>
          <cell r="I13" t="str">
            <v/>
          </cell>
          <cell r="J13">
            <v>158.47999999999999</v>
          </cell>
          <cell r="K13">
            <v>158.47999999999999</v>
          </cell>
        </row>
        <row r="14">
          <cell r="A14" t="str">
            <v>Materiales y Suministros</v>
          </cell>
          <cell r="B14">
            <v>1730.37</v>
          </cell>
          <cell r="C14">
            <v>389.05</v>
          </cell>
          <cell r="D14">
            <v>2119.42</v>
          </cell>
          <cell r="F14" t="str">
            <v xml:space="preserve">            Indemnizacion</v>
          </cell>
          <cell r="G14" t="str">
            <v/>
          </cell>
          <cell r="H14">
            <v>158.47999999999999</v>
          </cell>
          <cell r="I14" t="str">
            <v/>
          </cell>
          <cell r="J14">
            <v>158.47999999999999</v>
          </cell>
          <cell r="K14">
            <v>158.47999999999999</v>
          </cell>
        </row>
        <row r="15">
          <cell r="A15" t="str">
            <v>Pedidos en Transito</v>
          </cell>
          <cell r="B15">
            <v>4171.07</v>
          </cell>
          <cell r="C15">
            <v>684.78</v>
          </cell>
          <cell r="D15">
            <v>4855.8500000000004</v>
          </cell>
          <cell r="F15" t="str">
            <v xml:space="preserve">            Seguro Social Patronal</v>
          </cell>
          <cell r="G15" t="str">
            <v/>
          </cell>
          <cell r="H15">
            <v>304.39</v>
          </cell>
          <cell r="I15" t="str">
            <v/>
          </cell>
          <cell r="J15">
            <v>304.39</v>
          </cell>
          <cell r="K15">
            <v>304.39</v>
          </cell>
        </row>
        <row r="16">
          <cell r="A16" t="str">
            <v>Productos Terminados</v>
          </cell>
          <cell r="B16" t="str">
            <v/>
          </cell>
          <cell r="C16">
            <v>2465.94</v>
          </cell>
          <cell r="D16">
            <v>2465.94</v>
          </cell>
          <cell r="F16" t="str">
            <v xml:space="preserve">            Inatec</v>
          </cell>
          <cell r="G16" t="str">
            <v/>
          </cell>
          <cell r="H16">
            <v>38.04</v>
          </cell>
          <cell r="I16" t="str">
            <v/>
          </cell>
          <cell r="J16">
            <v>38.04</v>
          </cell>
          <cell r="K16">
            <v>38.04</v>
          </cell>
        </row>
        <row r="17">
          <cell r="A17" t="str">
            <v xml:space="preserve">     ACTIVO FIJO</v>
          </cell>
          <cell r="B17">
            <v>860.45</v>
          </cell>
          <cell r="C17">
            <v>-860.45</v>
          </cell>
          <cell r="D17" t="str">
            <v/>
          </cell>
          <cell r="F17" t="str">
            <v>GASTOS DE ADMINISTRACION (Administracion Expenses)</v>
          </cell>
          <cell r="G17">
            <v>0.01</v>
          </cell>
          <cell r="H17">
            <v>30070.799999999999</v>
          </cell>
          <cell r="I17">
            <v>6000</v>
          </cell>
          <cell r="J17">
            <v>24070.799999999999</v>
          </cell>
          <cell r="K17">
            <v>24070.81</v>
          </cell>
        </row>
        <row r="18">
          <cell r="A18" t="str">
            <v>Construcciones en Proceso</v>
          </cell>
          <cell r="B18">
            <v>860.45</v>
          </cell>
          <cell r="C18">
            <v>-860.45</v>
          </cell>
          <cell r="D18" t="str">
            <v/>
          </cell>
          <cell r="F18" t="str">
            <v>GA. Sueldos y Salarios</v>
          </cell>
          <cell r="G18" t="str">
            <v/>
          </cell>
          <cell r="H18">
            <v>7927.23</v>
          </cell>
          <cell r="I18" t="str">
            <v/>
          </cell>
          <cell r="J18">
            <v>7927.23</v>
          </cell>
          <cell r="K18">
            <v>7927.23</v>
          </cell>
        </row>
        <row r="19">
          <cell r="A19" t="str">
            <v xml:space="preserve">     OTROS ACTIVOS</v>
          </cell>
          <cell r="B19">
            <v>10000</v>
          </cell>
          <cell r="C19" t="str">
            <v/>
          </cell>
          <cell r="D19">
            <v>10000</v>
          </cell>
          <cell r="F19" t="str">
            <v xml:space="preserve">            Salario Efectivo</v>
          </cell>
          <cell r="G19" t="str">
            <v/>
          </cell>
          <cell r="H19">
            <v>5543.9</v>
          </cell>
          <cell r="I19" t="str">
            <v/>
          </cell>
          <cell r="J19">
            <v>5543.9</v>
          </cell>
          <cell r="K19">
            <v>5543.9</v>
          </cell>
        </row>
        <row r="20">
          <cell r="A20" t="str">
            <v>Depósitos en Garantía</v>
          </cell>
          <cell r="B20">
            <v>10000</v>
          </cell>
          <cell r="C20" t="str">
            <v/>
          </cell>
          <cell r="D20">
            <v>10000</v>
          </cell>
          <cell r="F20" t="str">
            <v xml:space="preserve">            Vacaciones</v>
          </cell>
          <cell r="G20" t="str">
            <v/>
          </cell>
          <cell r="H20">
            <v>461.81</v>
          </cell>
          <cell r="I20" t="str">
            <v/>
          </cell>
          <cell r="J20">
            <v>461.81</v>
          </cell>
          <cell r="K20">
            <v>461.81</v>
          </cell>
        </row>
        <row r="21">
          <cell r="A21" t="str">
            <v xml:space="preserve">     PASIVO</v>
          </cell>
          <cell r="B21">
            <v>-288690.95</v>
          </cell>
          <cell r="C21">
            <v>-103747.84</v>
          </cell>
          <cell r="D21">
            <v>-392438.79</v>
          </cell>
          <cell r="F21" t="str">
            <v xml:space="preserve">            Treceavo mes Aguinaldo</v>
          </cell>
          <cell r="G21" t="str">
            <v/>
          </cell>
          <cell r="H21">
            <v>461.81</v>
          </cell>
          <cell r="I21" t="str">
            <v/>
          </cell>
          <cell r="J21">
            <v>461.81</v>
          </cell>
          <cell r="K21">
            <v>461.81</v>
          </cell>
        </row>
        <row r="22">
          <cell r="A22" t="str">
            <v xml:space="preserve">     PASIVO CIRCULANTE</v>
          </cell>
          <cell r="B22">
            <v>-288690.95</v>
          </cell>
          <cell r="C22">
            <v>-103747.84</v>
          </cell>
          <cell r="D22">
            <v>-392438.79</v>
          </cell>
          <cell r="F22" t="str">
            <v xml:space="preserve">            Indemnizacion</v>
          </cell>
          <cell r="G22" t="str">
            <v/>
          </cell>
          <cell r="H22">
            <v>461.81</v>
          </cell>
          <cell r="I22" t="str">
            <v/>
          </cell>
          <cell r="J22">
            <v>461.81</v>
          </cell>
          <cell r="K22">
            <v>461.81</v>
          </cell>
        </row>
        <row r="23">
          <cell r="A23" t="str">
            <v xml:space="preserve">     DOCUMENTOS Y CUENTAS POR PAGAR</v>
          </cell>
          <cell r="B23">
            <v>-288690.95</v>
          </cell>
          <cell r="C23">
            <v>-103747.84</v>
          </cell>
          <cell r="D23">
            <v>-392438.79</v>
          </cell>
          <cell r="F23" t="str">
            <v xml:space="preserve">            Seguro Social Patronal</v>
          </cell>
          <cell r="G23" t="str">
            <v/>
          </cell>
          <cell r="H23">
            <v>887.02</v>
          </cell>
          <cell r="I23" t="str">
            <v/>
          </cell>
          <cell r="J23">
            <v>887.02</v>
          </cell>
          <cell r="K23">
            <v>887.02</v>
          </cell>
        </row>
        <row r="24">
          <cell r="A24" t="str">
            <v>Cuentas por Pagar</v>
          </cell>
          <cell r="B24">
            <v>-55273.65</v>
          </cell>
          <cell r="C24">
            <v>-111727.96</v>
          </cell>
          <cell r="D24">
            <v>-167001.60999999999</v>
          </cell>
          <cell r="F24" t="str">
            <v xml:space="preserve">            Inatec</v>
          </cell>
          <cell r="G24" t="str">
            <v/>
          </cell>
          <cell r="H24">
            <v>110.88</v>
          </cell>
          <cell r="I24" t="str">
            <v/>
          </cell>
          <cell r="J24">
            <v>110.88</v>
          </cell>
          <cell r="K24">
            <v>110.88</v>
          </cell>
        </row>
        <row r="25">
          <cell r="A25" t="str">
            <v>Anticipo de Clientes</v>
          </cell>
          <cell r="B25">
            <v>-145092.1</v>
          </cell>
          <cell r="C25">
            <v>-16474.8</v>
          </cell>
          <cell r="D25">
            <v>-161566.9</v>
          </cell>
          <cell r="F25" t="str">
            <v>GA. Servicios Básicos</v>
          </cell>
          <cell r="G25" t="str">
            <v/>
          </cell>
          <cell r="H25">
            <v>1589.77</v>
          </cell>
          <cell r="I25" t="str">
            <v/>
          </cell>
          <cell r="J25">
            <v>1589.77</v>
          </cell>
          <cell r="K25">
            <v>1589.77</v>
          </cell>
        </row>
        <row r="26">
          <cell r="A26" t="str">
            <v>CXP Intercompañías</v>
          </cell>
          <cell r="B26">
            <v>-88922.97</v>
          </cell>
          <cell r="C26">
            <v>28073.68</v>
          </cell>
          <cell r="D26">
            <v>-60849.29</v>
          </cell>
          <cell r="F26" t="str">
            <v xml:space="preserve">            Agua y Alcantarillado</v>
          </cell>
          <cell r="G26" t="str">
            <v/>
          </cell>
          <cell r="H26">
            <v>76.42</v>
          </cell>
          <cell r="I26" t="str">
            <v/>
          </cell>
          <cell r="J26">
            <v>76.42</v>
          </cell>
          <cell r="K26">
            <v>76.42</v>
          </cell>
        </row>
        <row r="27">
          <cell r="A27" t="str">
            <v>Impuestos Acumulados por Pagar</v>
          </cell>
          <cell r="B27">
            <v>597.77</v>
          </cell>
          <cell r="C27">
            <v>-618.76</v>
          </cell>
          <cell r="D27">
            <v>-20.99</v>
          </cell>
          <cell r="F27" t="str">
            <v xml:space="preserve">            Telefonos</v>
          </cell>
          <cell r="G27" t="str">
            <v/>
          </cell>
          <cell r="H27">
            <v>742.67</v>
          </cell>
          <cell r="I27" t="str">
            <v/>
          </cell>
          <cell r="J27">
            <v>742.67</v>
          </cell>
          <cell r="K27">
            <v>742.67</v>
          </cell>
        </row>
        <row r="28">
          <cell r="A28" t="str">
            <v>Gastos Acumulados por Pagar</v>
          </cell>
          <cell r="B28" t="str">
            <v/>
          </cell>
          <cell r="C28">
            <v>-3000</v>
          </cell>
          <cell r="D28">
            <v>-3000</v>
          </cell>
          <cell r="F28" t="str">
            <v xml:space="preserve">            Telefonos Celulares</v>
          </cell>
          <cell r="G28" t="str">
            <v/>
          </cell>
          <cell r="H28">
            <v>687.47</v>
          </cell>
          <cell r="I28" t="str">
            <v/>
          </cell>
          <cell r="J28">
            <v>687.47</v>
          </cell>
          <cell r="K28">
            <v>687.47</v>
          </cell>
        </row>
        <row r="29">
          <cell r="A29" t="str">
            <v xml:space="preserve">     PASIVO FIJO</v>
          </cell>
          <cell r="F29" t="str">
            <v xml:space="preserve">            Internet</v>
          </cell>
          <cell r="G29" t="str">
            <v/>
          </cell>
          <cell r="H29">
            <v>83.21</v>
          </cell>
          <cell r="I29" t="str">
            <v/>
          </cell>
          <cell r="J29">
            <v>83.21</v>
          </cell>
          <cell r="K29">
            <v>83.21</v>
          </cell>
        </row>
        <row r="30">
          <cell r="A30" t="str">
            <v xml:space="preserve">     PATRIMONIO</v>
          </cell>
          <cell r="B30">
            <v>15697.1</v>
          </cell>
          <cell r="C30">
            <v>40404.94</v>
          </cell>
          <cell r="D30">
            <v>55688.06</v>
          </cell>
          <cell r="F30" t="str">
            <v>GA. Impuesto y Seguros</v>
          </cell>
          <cell r="G30" t="str">
            <v/>
          </cell>
          <cell r="H30">
            <v>20.85</v>
          </cell>
          <cell r="I30" t="str">
            <v/>
          </cell>
          <cell r="J30">
            <v>20.85</v>
          </cell>
          <cell r="K30">
            <v>20.85</v>
          </cell>
        </row>
        <row r="31">
          <cell r="A31" t="str">
            <v xml:space="preserve">     PATRIMONIO Y RESERVAS</v>
          </cell>
          <cell r="B31">
            <v>-4247.3500000000004</v>
          </cell>
          <cell r="C31" t="str">
            <v/>
          </cell>
          <cell r="D31">
            <v>-4247.3500000000004</v>
          </cell>
          <cell r="F31" t="str">
            <v xml:space="preserve">            Impuestos sobre ventas Alcaldia</v>
          </cell>
          <cell r="G31" t="str">
            <v/>
          </cell>
          <cell r="H31">
            <v>20.85</v>
          </cell>
          <cell r="I31" t="str">
            <v/>
          </cell>
          <cell r="J31">
            <v>20.85</v>
          </cell>
          <cell r="K31">
            <v>20.85</v>
          </cell>
        </row>
        <row r="32">
          <cell r="A32" t="str">
            <v xml:space="preserve">     PATRIMONIO</v>
          </cell>
          <cell r="B32">
            <v>-4247.3500000000004</v>
          </cell>
          <cell r="C32" t="str">
            <v/>
          </cell>
          <cell r="D32">
            <v>-4247.3500000000004</v>
          </cell>
          <cell r="F32" t="str">
            <v>GA. Mantenimiento, Reparaciones y Limpieza</v>
          </cell>
          <cell r="G32" t="str">
            <v/>
          </cell>
          <cell r="H32">
            <v>2765.22</v>
          </cell>
          <cell r="I32" t="str">
            <v/>
          </cell>
          <cell r="J32">
            <v>2765.22</v>
          </cell>
          <cell r="K32">
            <v>2765.22</v>
          </cell>
        </row>
        <row r="33">
          <cell r="A33" t="str">
            <v>Capital Autorizado</v>
          </cell>
          <cell r="B33">
            <v>-4247.3500000000004</v>
          </cell>
          <cell r="C33" t="str">
            <v/>
          </cell>
          <cell r="D33">
            <v>-4247.3500000000004</v>
          </cell>
          <cell r="F33" t="str">
            <v xml:space="preserve">            Materiales y Suministros</v>
          </cell>
          <cell r="G33" t="str">
            <v/>
          </cell>
          <cell r="H33">
            <v>6.83</v>
          </cell>
          <cell r="I33" t="str">
            <v/>
          </cell>
          <cell r="J33">
            <v>6.83</v>
          </cell>
          <cell r="K33">
            <v>6.83</v>
          </cell>
        </row>
        <row r="34">
          <cell r="A34" t="str">
            <v xml:space="preserve">     RESULTADOS</v>
          </cell>
          <cell r="B34">
            <v>19944.45</v>
          </cell>
          <cell r="C34">
            <v>40404.94</v>
          </cell>
          <cell r="D34">
            <v>59935.41</v>
          </cell>
          <cell r="F34" t="str">
            <v xml:space="preserve">            Repuestos y Accesorios</v>
          </cell>
          <cell r="G34" t="str">
            <v/>
          </cell>
          <cell r="H34">
            <v>17.68</v>
          </cell>
          <cell r="I34" t="str">
            <v/>
          </cell>
          <cell r="J34">
            <v>17.68</v>
          </cell>
          <cell r="K34">
            <v>17.68</v>
          </cell>
        </row>
        <row r="35">
          <cell r="A35" t="str">
            <v>Utilidad o Perdida Acumulada</v>
          </cell>
          <cell r="B35">
            <v>19944.47</v>
          </cell>
          <cell r="C35">
            <v>10511.82</v>
          </cell>
          <cell r="D35">
            <v>30456.29</v>
          </cell>
          <cell r="F35" t="str">
            <v xml:space="preserve">            Combustibles y Lubricantes</v>
          </cell>
          <cell r="G35" t="str">
            <v/>
          </cell>
          <cell r="H35">
            <v>2129.9</v>
          </cell>
          <cell r="I35" t="str">
            <v/>
          </cell>
          <cell r="J35">
            <v>2129.9</v>
          </cell>
          <cell r="K35">
            <v>2129.9</v>
          </cell>
        </row>
        <row r="36">
          <cell r="A36" t="str">
            <v>Utilidad o Perdida del Ejercicio</v>
          </cell>
          <cell r="B36">
            <v>-0.02</v>
          </cell>
          <cell r="C36">
            <v>29893.119999999999</v>
          </cell>
          <cell r="D36">
            <v>29479.119999999999</v>
          </cell>
          <cell r="F36" t="str">
            <v xml:space="preserve">            Mantenimiento y Reparaciones</v>
          </cell>
          <cell r="G36" t="str">
            <v/>
          </cell>
          <cell r="H36">
            <v>562.29999999999995</v>
          </cell>
          <cell r="I36" t="str">
            <v/>
          </cell>
          <cell r="J36">
            <v>562.29999999999995</v>
          </cell>
          <cell r="K36">
            <v>562.29999999999995</v>
          </cell>
        </row>
        <row r="37">
          <cell r="A37" t="str">
            <v>PASIVO &amp; CAPITAL</v>
          </cell>
          <cell r="B37">
            <v>-272993.84999999998</v>
          </cell>
          <cell r="C37">
            <v>-63342.9</v>
          </cell>
          <cell r="D37">
            <v>-336750.73</v>
          </cell>
          <cell r="F37" t="str">
            <v xml:space="preserve">            Higiene y Limpieza</v>
          </cell>
          <cell r="G37" t="str">
            <v/>
          </cell>
          <cell r="H37">
            <v>48.51</v>
          </cell>
          <cell r="I37" t="str">
            <v/>
          </cell>
          <cell r="J37">
            <v>48.51</v>
          </cell>
          <cell r="K37">
            <v>48.51</v>
          </cell>
        </row>
        <row r="38">
          <cell r="F38" t="str">
            <v>GA. Servicios Técnicos y Profesionales</v>
          </cell>
          <cell r="G38" t="str">
            <v/>
          </cell>
          <cell r="H38">
            <v>5117.3100000000004</v>
          </cell>
          <cell r="I38" t="str">
            <v/>
          </cell>
          <cell r="J38">
            <v>5117.3100000000004</v>
          </cell>
          <cell r="K38">
            <v>5117.3100000000004</v>
          </cell>
        </row>
        <row r="39">
          <cell r="F39" t="str">
            <v xml:space="preserve">            Capacitación</v>
          </cell>
          <cell r="G39" t="str">
            <v/>
          </cell>
          <cell r="H39">
            <v>3117.31</v>
          </cell>
          <cell r="I39" t="str">
            <v/>
          </cell>
          <cell r="J39">
            <v>3117.31</v>
          </cell>
          <cell r="K39">
            <v>3117.31</v>
          </cell>
        </row>
        <row r="40">
          <cell r="F40" t="str">
            <v xml:space="preserve">            Vigilancia</v>
          </cell>
          <cell r="G40" t="str">
            <v/>
          </cell>
          <cell r="H40">
            <v>900</v>
          </cell>
          <cell r="I40" t="str">
            <v/>
          </cell>
          <cell r="J40">
            <v>900</v>
          </cell>
          <cell r="K40">
            <v>900</v>
          </cell>
        </row>
        <row r="41">
          <cell r="F41" t="str">
            <v xml:space="preserve">            Administracion</v>
          </cell>
          <cell r="G41" t="str">
            <v/>
          </cell>
          <cell r="H41">
            <v>1100</v>
          </cell>
          <cell r="I41" t="str">
            <v/>
          </cell>
          <cell r="J41">
            <v>1100</v>
          </cell>
          <cell r="K41">
            <v>1100</v>
          </cell>
        </row>
        <row r="42">
          <cell r="F42" t="str">
            <v>GA. Servicios Comerciales</v>
          </cell>
          <cell r="G42">
            <v>0.01</v>
          </cell>
          <cell r="H42">
            <v>6650.42</v>
          </cell>
          <cell r="I42">
            <v>6000</v>
          </cell>
          <cell r="J42">
            <v>650.41999999999996</v>
          </cell>
          <cell r="K42">
            <v>650.42999999999995</v>
          </cell>
        </row>
        <row r="43">
          <cell r="F43" t="str">
            <v xml:space="preserve">            Transporte y Almacenaje</v>
          </cell>
          <cell r="G43" t="str">
            <v/>
          </cell>
          <cell r="H43">
            <v>10.61</v>
          </cell>
          <cell r="I43" t="str">
            <v/>
          </cell>
          <cell r="J43">
            <v>10.61</v>
          </cell>
          <cell r="K43">
            <v>10.61</v>
          </cell>
        </row>
        <row r="44">
          <cell r="F44" t="str">
            <v xml:space="preserve">            Papelería y Útiles de Oficina</v>
          </cell>
          <cell r="G44">
            <v>0.01</v>
          </cell>
          <cell r="H44">
            <v>132.46</v>
          </cell>
          <cell r="I44" t="str">
            <v/>
          </cell>
          <cell r="J44">
            <v>132.46</v>
          </cell>
          <cell r="K44">
            <v>132.47</v>
          </cell>
        </row>
        <row r="45">
          <cell r="F45" t="str">
            <v xml:space="preserve">            Viatico y alimentacion</v>
          </cell>
          <cell r="G45" t="str">
            <v/>
          </cell>
          <cell r="H45">
            <v>385.81</v>
          </cell>
          <cell r="I45" t="str">
            <v/>
          </cell>
          <cell r="J45">
            <v>385.81</v>
          </cell>
          <cell r="K45">
            <v>385.81</v>
          </cell>
        </row>
        <row r="46">
          <cell r="F46" t="str">
            <v xml:space="preserve">            Afilado de Herramientas</v>
          </cell>
          <cell r="G46" t="str">
            <v/>
          </cell>
          <cell r="H46">
            <v>45.86</v>
          </cell>
          <cell r="I46" t="str">
            <v/>
          </cell>
          <cell r="J46">
            <v>45.86</v>
          </cell>
          <cell r="K46">
            <v>45.86</v>
          </cell>
        </row>
        <row r="47">
          <cell r="F47" t="str">
            <v xml:space="preserve">            Hospedaje</v>
          </cell>
          <cell r="G47" t="str">
            <v/>
          </cell>
          <cell r="H47">
            <v>75.680000000000007</v>
          </cell>
          <cell r="I47" t="str">
            <v/>
          </cell>
          <cell r="J47">
            <v>75.680000000000007</v>
          </cell>
          <cell r="K47">
            <v>75.680000000000007</v>
          </cell>
        </row>
        <row r="48">
          <cell r="F48" t="str">
            <v xml:space="preserve">      Dietas</v>
          </cell>
          <cell r="G48" t="str">
            <v/>
          </cell>
          <cell r="H48">
            <v>6000</v>
          </cell>
          <cell r="I48">
            <v>6000</v>
          </cell>
          <cell r="J48">
            <v>0</v>
          </cell>
          <cell r="K48">
            <v>0</v>
          </cell>
        </row>
        <row r="49">
          <cell r="F49" t="str">
            <v>GA. Dietas Junta Directiva</v>
          </cell>
          <cell r="G49" t="str">
            <v/>
          </cell>
          <cell r="H49">
            <v>6000</v>
          </cell>
          <cell r="I49" t="str">
            <v/>
          </cell>
          <cell r="J49">
            <v>6000</v>
          </cell>
          <cell r="K49">
            <v>6000</v>
          </cell>
        </row>
        <row r="50">
          <cell r="F50" t="str">
            <v>GASTOS DE MANTENIMIENTO (Maintenance Costs)</v>
          </cell>
          <cell r="G50" t="str">
            <v/>
          </cell>
          <cell r="H50">
            <v>4819.2700000000004</v>
          </cell>
          <cell r="I50">
            <v>1800</v>
          </cell>
          <cell r="J50">
            <v>3019.27</v>
          </cell>
          <cell r="K50">
            <v>3019.27</v>
          </cell>
        </row>
        <row r="51">
          <cell r="F51" t="str">
            <v>GM. Sueldos y Salarios</v>
          </cell>
          <cell r="G51" t="str">
            <v/>
          </cell>
          <cell r="H51">
            <v>3541.87</v>
          </cell>
          <cell r="I51">
            <v>1800</v>
          </cell>
          <cell r="J51">
            <v>1741.87</v>
          </cell>
          <cell r="K51">
            <v>1741.87</v>
          </cell>
        </row>
        <row r="52">
          <cell r="F52" t="str">
            <v xml:space="preserve">            Salario Efectivo</v>
          </cell>
          <cell r="G52" t="str">
            <v/>
          </cell>
          <cell r="H52">
            <v>3541.87</v>
          </cell>
          <cell r="I52">
            <v>1800</v>
          </cell>
          <cell r="J52">
            <v>1741.87</v>
          </cell>
          <cell r="K52">
            <v>1741.87</v>
          </cell>
        </row>
        <row r="53">
          <cell r="F53" t="str">
            <v>GM. Mantenimiento, Reparaciones y Combustibles</v>
          </cell>
          <cell r="G53" t="str">
            <v/>
          </cell>
          <cell r="H53">
            <v>1277.4000000000001</v>
          </cell>
          <cell r="I53" t="str">
            <v/>
          </cell>
          <cell r="J53">
            <v>1277.4000000000001</v>
          </cell>
          <cell r="K53">
            <v>1277.4000000000001</v>
          </cell>
        </row>
        <row r="54">
          <cell r="F54" t="str">
            <v xml:space="preserve">            Repuestos y Accesorios</v>
          </cell>
          <cell r="G54" t="str">
            <v/>
          </cell>
          <cell r="H54">
            <v>343.79</v>
          </cell>
          <cell r="I54" t="str">
            <v/>
          </cell>
          <cell r="J54">
            <v>343.79</v>
          </cell>
          <cell r="K54">
            <v>343.79</v>
          </cell>
        </row>
        <row r="55">
          <cell r="F55" t="str">
            <v xml:space="preserve">            Combustibles y Lubricantes</v>
          </cell>
          <cell r="G55" t="str">
            <v/>
          </cell>
          <cell r="H55">
            <v>439.32</v>
          </cell>
          <cell r="I55" t="str">
            <v/>
          </cell>
          <cell r="J55">
            <v>439.32</v>
          </cell>
          <cell r="K55">
            <v>439.32</v>
          </cell>
        </row>
        <row r="56">
          <cell r="F56" t="str">
            <v xml:space="preserve">            Mantenimiento y Reparaciones</v>
          </cell>
          <cell r="G56" t="str">
            <v/>
          </cell>
          <cell r="H56">
            <v>494.29</v>
          </cell>
          <cell r="I56" t="str">
            <v/>
          </cell>
          <cell r="J56">
            <v>494.29</v>
          </cell>
          <cell r="K56">
            <v>494.29</v>
          </cell>
        </row>
        <row r="57">
          <cell r="F57" t="str">
            <v>GASTOS FINANCIEROS (Financial Costs)</v>
          </cell>
          <cell r="G57">
            <v>-0.01</v>
          </cell>
          <cell r="H57">
            <v>105.13</v>
          </cell>
          <cell r="I57">
            <v>20.13</v>
          </cell>
          <cell r="J57">
            <v>85</v>
          </cell>
          <cell r="K57">
            <v>84.99</v>
          </cell>
        </row>
        <row r="58">
          <cell r="F58" t="str">
            <v xml:space="preserve">    Gastos Financieros</v>
          </cell>
          <cell r="G58">
            <v>-0.01</v>
          </cell>
          <cell r="H58">
            <v>105.13</v>
          </cell>
          <cell r="I58">
            <v>20.13</v>
          </cell>
          <cell r="J58">
            <v>85</v>
          </cell>
          <cell r="K58">
            <v>84.99</v>
          </cell>
        </row>
        <row r="59">
          <cell r="F59" t="str">
            <v>Comisiones</v>
          </cell>
          <cell r="G59">
            <v>-0.01</v>
          </cell>
          <cell r="H59">
            <v>97.27</v>
          </cell>
          <cell r="I59" t="str">
            <v/>
          </cell>
          <cell r="J59">
            <v>97.27</v>
          </cell>
          <cell r="K59">
            <v>97.26</v>
          </cell>
        </row>
        <row r="60">
          <cell r="F60" t="str">
            <v>Perdida Cambiaria</v>
          </cell>
          <cell r="G60" t="str">
            <v/>
          </cell>
          <cell r="H60">
            <v>7.86</v>
          </cell>
          <cell r="I60">
            <v>20.13</v>
          </cell>
          <cell r="J60">
            <v>-426.27</v>
          </cell>
          <cell r="K60">
            <v>-12.27</v>
          </cell>
        </row>
        <row r="61">
          <cell r="F61" t="str">
            <v>GASTOS NO DEDUCIBLES DE RENTA (Deductible Expenses Income)</v>
          </cell>
          <cell r="G61" t="str">
            <v/>
          </cell>
          <cell r="H61">
            <v>2400</v>
          </cell>
          <cell r="I61" t="str">
            <v/>
          </cell>
          <cell r="J61">
            <v>2400</v>
          </cell>
          <cell r="K61">
            <v>2400</v>
          </cell>
        </row>
        <row r="62">
          <cell r="F62" t="str">
            <v xml:space="preserve">    Multas y Reparos</v>
          </cell>
          <cell r="G62" t="str">
            <v/>
          </cell>
          <cell r="H62">
            <v>2400</v>
          </cell>
          <cell r="I62" t="str">
            <v/>
          </cell>
          <cell r="J62">
            <v>2400</v>
          </cell>
          <cell r="K62">
            <v>2400</v>
          </cell>
        </row>
      </sheetData>
      <sheetData sheetId="15">
        <row r="1">
          <cell r="A1" t="str">
            <v xml:space="preserve">     ACTIVO</v>
          </cell>
          <cell r="B1">
            <v>334350.73</v>
          </cell>
          <cell r="C1">
            <v>-1408</v>
          </cell>
          <cell r="D1">
            <v>332942.73</v>
          </cell>
        </row>
        <row r="2">
          <cell r="A2" t="str">
            <v xml:space="preserve">     CIRCULANTE</v>
          </cell>
          <cell r="B2">
            <v>324350.73</v>
          </cell>
          <cell r="C2">
            <v>-1408</v>
          </cell>
          <cell r="D2">
            <v>322942.73</v>
          </cell>
        </row>
        <row r="3">
          <cell r="A3" t="str">
            <v xml:space="preserve">     CAJA Y BANCOS</v>
          </cell>
          <cell r="B3">
            <v>1528.83</v>
          </cell>
          <cell r="C3">
            <v>-4045.15</v>
          </cell>
          <cell r="D3">
            <v>-2516.3200000000002</v>
          </cell>
        </row>
        <row r="4">
          <cell r="A4" t="str">
            <v>Caja</v>
          </cell>
          <cell r="B4">
            <v>208</v>
          </cell>
          <cell r="C4" t="str">
            <v/>
          </cell>
          <cell r="D4">
            <v>208</v>
          </cell>
        </row>
        <row r="5">
          <cell r="A5" t="str">
            <v>Bancos Moneda Nacional</v>
          </cell>
          <cell r="B5">
            <v>505.46</v>
          </cell>
          <cell r="C5">
            <v>-224.63</v>
          </cell>
          <cell r="D5">
            <v>280.83</v>
          </cell>
        </row>
        <row r="6">
          <cell r="A6" t="str">
            <v>Bancos Moneda Extranjera</v>
          </cell>
          <cell r="B6">
            <v>815.37</v>
          </cell>
          <cell r="C6">
            <v>-3820.52</v>
          </cell>
          <cell r="D6">
            <v>-3005.15</v>
          </cell>
        </row>
        <row r="7">
          <cell r="A7" t="str">
            <v xml:space="preserve">     CUENTAS POR COBRAR</v>
          </cell>
          <cell r="B7">
            <v>146469.51</v>
          </cell>
          <cell r="C7">
            <v>75220.19</v>
          </cell>
          <cell r="D7">
            <v>221689.7</v>
          </cell>
        </row>
        <row r="8">
          <cell r="A8" t="str">
            <v>Cuentas por cobrar</v>
          </cell>
          <cell r="B8">
            <v>4964.47</v>
          </cell>
          <cell r="C8">
            <v>60612.06</v>
          </cell>
          <cell r="D8">
            <v>65576.53</v>
          </cell>
        </row>
        <row r="9">
          <cell r="A9" t="str">
            <v>CXC Intercompañías</v>
          </cell>
          <cell r="B9">
            <v>136711.38</v>
          </cell>
          <cell r="C9">
            <v>14564.81</v>
          </cell>
          <cell r="D9">
            <v>151276.19</v>
          </cell>
        </row>
        <row r="10">
          <cell r="A10" t="str">
            <v>Pagos Anticipados</v>
          </cell>
          <cell r="B10">
            <v>4793.66</v>
          </cell>
          <cell r="C10">
            <v>43.32</v>
          </cell>
          <cell r="D10">
            <v>4836.9799999999996</v>
          </cell>
        </row>
        <row r="11">
          <cell r="A11" t="str">
            <v xml:space="preserve">     INVENTARIOS</v>
          </cell>
          <cell r="B11">
            <v>176352.39</v>
          </cell>
          <cell r="C11">
            <v>-72583.039999999994</v>
          </cell>
          <cell r="D11">
            <v>103769.35</v>
          </cell>
        </row>
        <row r="12">
          <cell r="A12" t="str">
            <v>Materias Primas</v>
          </cell>
          <cell r="B12">
            <v>34484.519999999997</v>
          </cell>
          <cell r="C12">
            <v>-19950.27</v>
          </cell>
          <cell r="D12">
            <v>14534.25</v>
          </cell>
        </row>
        <row r="13">
          <cell r="A13" t="str">
            <v>Productos en Proceso</v>
          </cell>
          <cell r="B13">
            <v>132426.66</v>
          </cell>
          <cell r="C13">
            <v>-65144.33</v>
          </cell>
          <cell r="D13">
            <v>67282.33</v>
          </cell>
        </row>
        <row r="14">
          <cell r="A14" t="str">
            <v>Materiales y Suministros</v>
          </cell>
          <cell r="B14">
            <v>2119.42</v>
          </cell>
          <cell r="C14">
            <v>4902.7</v>
          </cell>
          <cell r="D14">
            <v>7022.12</v>
          </cell>
        </row>
        <row r="15">
          <cell r="A15" t="str">
            <v>Pedidos en Transito</v>
          </cell>
          <cell r="B15">
            <v>4855.8500000000004</v>
          </cell>
          <cell r="C15">
            <v>-4048.2</v>
          </cell>
          <cell r="D15">
            <v>807.65</v>
          </cell>
        </row>
        <row r="16">
          <cell r="A16" t="str">
            <v>Productos Terminados</v>
          </cell>
          <cell r="B16">
            <v>2465.94</v>
          </cell>
          <cell r="C16">
            <v>11657.06</v>
          </cell>
          <cell r="D16">
            <v>14123</v>
          </cell>
        </row>
        <row r="17">
          <cell r="A17" t="str">
            <v xml:space="preserve">     OTROS ACTIVOS</v>
          </cell>
          <cell r="B17">
            <v>10000</v>
          </cell>
          <cell r="C17" t="str">
            <v/>
          </cell>
          <cell r="D17">
            <v>10000</v>
          </cell>
        </row>
        <row r="18">
          <cell r="A18" t="str">
            <v>Depósitos en Garantía</v>
          </cell>
          <cell r="B18">
            <v>10000</v>
          </cell>
          <cell r="C18" t="str">
            <v/>
          </cell>
          <cell r="D18">
            <v>10000</v>
          </cell>
        </row>
        <row r="19">
          <cell r="A19" t="str">
            <v xml:space="preserve">     PASIVO</v>
          </cell>
          <cell r="B19">
            <v>-392438.79</v>
          </cell>
          <cell r="C19">
            <v>-101574.52</v>
          </cell>
          <cell r="D19">
            <v>-494013.31</v>
          </cell>
        </row>
        <row r="20">
          <cell r="A20" t="str">
            <v xml:space="preserve">     PASIVO CIRCULANTE</v>
          </cell>
          <cell r="B20">
            <v>-392438.79</v>
          </cell>
          <cell r="C20">
            <v>-101574.52</v>
          </cell>
          <cell r="D20">
            <v>-494013.31</v>
          </cell>
        </row>
        <row r="21">
          <cell r="A21" t="str">
            <v xml:space="preserve">     DOCUMENTOS Y CUENTAS POR PAGAR</v>
          </cell>
          <cell r="B21">
            <v>-392438.79</v>
          </cell>
          <cell r="C21">
            <v>-101574.52</v>
          </cell>
          <cell r="D21">
            <v>-494013.31</v>
          </cell>
        </row>
        <row r="22">
          <cell r="A22" t="str">
            <v>Cuentas por Pagar</v>
          </cell>
          <cell r="B22">
            <v>-167001.60999999999</v>
          </cell>
          <cell r="C22">
            <v>-44888.99</v>
          </cell>
          <cell r="D22">
            <v>-211890.6</v>
          </cell>
        </row>
        <row r="23">
          <cell r="A23" t="str">
            <v>Anticipo de Clientes</v>
          </cell>
          <cell r="B23">
            <v>-161566.9</v>
          </cell>
          <cell r="C23" t="str">
            <v/>
          </cell>
          <cell r="D23">
            <v>-161566.9</v>
          </cell>
        </row>
        <row r="24">
          <cell r="A24" t="str">
            <v>CXP Intercompañías</v>
          </cell>
          <cell r="B24">
            <v>-60849.29</v>
          </cell>
          <cell r="C24">
            <v>-52846.81</v>
          </cell>
          <cell r="D24">
            <v>-113696.1</v>
          </cell>
        </row>
        <row r="25">
          <cell r="A25" t="str">
            <v>Impuestos Acumulados por Pagar</v>
          </cell>
          <cell r="B25">
            <v>-20.99</v>
          </cell>
          <cell r="C25">
            <v>-38.72</v>
          </cell>
          <cell r="D25">
            <v>-59.71</v>
          </cell>
        </row>
        <row r="26">
          <cell r="A26" t="str">
            <v>Gastos Acumulados por Pagar</v>
          </cell>
          <cell r="B26">
            <v>-3000</v>
          </cell>
          <cell r="C26">
            <v>-3800</v>
          </cell>
          <cell r="D26">
            <v>-6800</v>
          </cell>
        </row>
        <row r="27">
          <cell r="A27" t="str">
            <v xml:space="preserve">     PASIVO FIJO</v>
          </cell>
        </row>
        <row r="28">
          <cell r="A28" t="str">
            <v xml:space="preserve">     PATRIMONIO</v>
          </cell>
          <cell r="B28">
            <v>55688.06</v>
          </cell>
          <cell r="C28">
            <v>102982.32</v>
          </cell>
          <cell r="D28">
            <v>158670.57999999999</v>
          </cell>
        </row>
        <row r="29">
          <cell r="A29" t="str">
            <v xml:space="preserve">     PATRIMONIO Y RESERVAS</v>
          </cell>
          <cell r="B29">
            <v>-4247.3500000000004</v>
          </cell>
          <cell r="C29" t="str">
            <v/>
          </cell>
          <cell r="D29">
            <v>-4247.3500000000004</v>
          </cell>
        </row>
        <row r="30">
          <cell r="A30" t="str">
            <v xml:space="preserve">     PATRIMONIO</v>
          </cell>
          <cell r="B30">
            <v>-4247.3500000000004</v>
          </cell>
          <cell r="C30" t="str">
            <v/>
          </cell>
          <cell r="D30">
            <v>-4247.3500000000004</v>
          </cell>
        </row>
        <row r="31">
          <cell r="A31" t="str">
            <v>Capital Autorizado</v>
          </cell>
          <cell r="B31">
            <v>-4247.3500000000004</v>
          </cell>
          <cell r="C31" t="str">
            <v/>
          </cell>
          <cell r="D31">
            <v>-4247.3500000000004</v>
          </cell>
        </row>
        <row r="32">
          <cell r="A32" t="str">
            <v xml:space="preserve">     RESULTADOS</v>
          </cell>
          <cell r="B32">
            <v>59935.41</v>
          </cell>
          <cell r="C32">
            <v>102982.32</v>
          </cell>
          <cell r="D32">
            <v>162917.93</v>
          </cell>
        </row>
        <row r="33">
          <cell r="A33" t="str">
            <v>Utilidad o Perdida Acumulada</v>
          </cell>
          <cell r="B33">
            <v>30456.29</v>
          </cell>
          <cell r="C33" t="str">
            <v/>
          </cell>
          <cell r="D33">
            <v>30456.29</v>
          </cell>
        </row>
        <row r="34">
          <cell r="A34" t="str">
            <v>Utilidad o Perdida del Ejercicio</v>
          </cell>
          <cell r="B34">
            <v>29479.119999999999</v>
          </cell>
          <cell r="C34">
            <v>102982.32</v>
          </cell>
          <cell r="D34">
            <v>132461.64000000001</v>
          </cell>
        </row>
        <row r="35">
          <cell r="A35" t="str">
            <v>PASIVO &amp; CAPITAL</v>
          </cell>
          <cell r="B35">
            <v>-336750.73</v>
          </cell>
          <cell r="C35">
            <v>1407.8</v>
          </cell>
          <cell r="D35">
            <v>-335342.73</v>
          </cell>
        </row>
      </sheetData>
      <sheetData sheetId="16">
        <row r="1">
          <cell r="A1" t="str">
            <v xml:space="preserve">     ACTIVO</v>
          </cell>
          <cell r="B1">
            <v>332942.73</v>
          </cell>
          <cell r="C1">
            <v>266475.15000000002</v>
          </cell>
          <cell r="D1">
            <v>599417.88</v>
          </cell>
        </row>
        <row r="2">
          <cell r="A2" t="str">
            <v xml:space="preserve">     CIRCULANTE</v>
          </cell>
          <cell r="B2">
            <v>322942.73</v>
          </cell>
          <cell r="C2">
            <v>266475.15000000002</v>
          </cell>
          <cell r="D2">
            <v>589417.88</v>
          </cell>
        </row>
        <row r="3">
          <cell r="A3" t="str">
            <v xml:space="preserve">     CAJA Y BANCOS</v>
          </cell>
          <cell r="B3">
            <v>-2516.3200000000002</v>
          </cell>
          <cell r="C3">
            <v>12481.21</v>
          </cell>
          <cell r="D3">
            <v>9964.89</v>
          </cell>
        </row>
        <row r="4">
          <cell r="A4" t="str">
            <v>Caja</v>
          </cell>
          <cell r="B4">
            <v>208</v>
          </cell>
          <cell r="C4">
            <v>87.62</v>
          </cell>
          <cell r="D4">
            <v>295.62</v>
          </cell>
        </row>
        <row r="5">
          <cell r="A5" t="str">
            <v>Bancos Moneda Nacional</v>
          </cell>
          <cell r="B5">
            <v>280.83</v>
          </cell>
          <cell r="C5">
            <v>808.93</v>
          </cell>
          <cell r="D5">
            <v>1089.76</v>
          </cell>
        </row>
        <row r="6">
          <cell r="A6" t="str">
            <v>Bancos Moneda Extranjera</v>
          </cell>
          <cell r="B6">
            <v>-3005.15</v>
          </cell>
          <cell r="C6">
            <v>11584.66</v>
          </cell>
          <cell r="D6">
            <v>8579.51</v>
          </cell>
        </row>
        <row r="7">
          <cell r="A7" t="str">
            <v xml:space="preserve">     CUENTAS POR COBRAR</v>
          </cell>
          <cell r="B7">
            <v>221689.7</v>
          </cell>
          <cell r="C7">
            <v>29352.45</v>
          </cell>
          <cell r="D7">
            <v>251042.15</v>
          </cell>
        </row>
        <row r="8">
          <cell r="A8" t="str">
            <v>Cuentas por cobrar</v>
          </cell>
          <cell r="B8">
            <v>65576.53</v>
          </cell>
          <cell r="C8">
            <v>-42933.66</v>
          </cell>
          <cell r="D8">
            <v>22642.87</v>
          </cell>
        </row>
        <row r="9">
          <cell r="A9" t="str">
            <v>CXC Intercompañías</v>
          </cell>
          <cell r="B9">
            <v>151276.19</v>
          </cell>
          <cell r="C9">
            <v>76991.039999999994</v>
          </cell>
          <cell r="D9">
            <v>228267.23</v>
          </cell>
        </row>
        <row r="10">
          <cell r="A10" t="str">
            <v>Pagos Anticipados</v>
          </cell>
          <cell r="B10">
            <v>4836.9799999999996</v>
          </cell>
          <cell r="C10">
            <v>-4704.93</v>
          </cell>
          <cell r="D10">
            <v>132.05000000000001</v>
          </cell>
        </row>
        <row r="11">
          <cell r="A11" t="str">
            <v xml:space="preserve">     INVENTARIOS</v>
          </cell>
          <cell r="B11">
            <v>103769.35</v>
          </cell>
          <cell r="C11">
            <v>224641.49</v>
          </cell>
          <cell r="D11">
            <v>328410.84000000003</v>
          </cell>
        </row>
        <row r="12">
          <cell r="A12" t="str">
            <v>Materias Primas</v>
          </cell>
          <cell r="B12">
            <v>14534.25</v>
          </cell>
          <cell r="C12">
            <v>51236.69</v>
          </cell>
          <cell r="D12">
            <v>65770.94</v>
          </cell>
        </row>
        <row r="13">
          <cell r="A13" t="str">
            <v>Productos en Proceso</v>
          </cell>
          <cell r="B13">
            <v>67282.33</v>
          </cell>
          <cell r="C13">
            <v>28732.13</v>
          </cell>
          <cell r="D13">
            <v>96014.46</v>
          </cell>
        </row>
        <row r="14">
          <cell r="A14" t="str">
            <v>Materiales y Suministros</v>
          </cell>
          <cell r="B14">
            <v>7022.12</v>
          </cell>
          <cell r="C14">
            <v>63954.23</v>
          </cell>
          <cell r="D14">
            <v>70976.350000000006</v>
          </cell>
        </row>
        <row r="15">
          <cell r="A15" t="str">
            <v>Pedidos en Transito</v>
          </cell>
          <cell r="B15">
            <v>807.65</v>
          </cell>
          <cell r="C15">
            <v>254.27</v>
          </cell>
          <cell r="D15">
            <v>1061.92</v>
          </cell>
        </row>
        <row r="16">
          <cell r="A16" t="str">
            <v>Productos Terminados</v>
          </cell>
          <cell r="B16">
            <v>14123</v>
          </cell>
          <cell r="C16">
            <v>80464.17</v>
          </cell>
          <cell r="D16">
            <v>94587.17</v>
          </cell>
        </row>
        <row r="17">
          <cell r="A17" t="str">
            <v xml:space="preserve">     OTROS ACTIVOS</v>
          </cell>
          <cell r="B17">
            <v>10000</v>
          </cell>
          <cell r="C17" t="str">
            <v/>
          </cell>
          <cell r="D17">
            <v>10000</v>
          </cell>
        </row>
        <row r="18">
          <cell r="A18" t="str">
            <v>Depósitos en Garantía</v>
          </cell>
          <cell r="B18">
            <v>10000</v>
          </cell>
          <cell r="C18" t="str">
            <v/>
          </cell>
          <cell r="D18">
            <v>10000</v>
          </cell>
        </row>
        <row r="19">
          <cell r="A19" t="str">
            <v xml:space="preserve">     PASIVO</v>
          </cell>
          <cell r="B19">
            <v>-494013.31</v>
          </cell>
          <cell r="C19">
            <v>-296783.56</v>
          </cell>
          <cell r="D19">
            <v>-790796.87</v>
          </cell>
        </row>
        <row r="20">
          <cell r="A20" t="str">
            <v xml:space="preserve">     PASIVO CIRCULANTE</v>
          </cell>
          <cell r="B20">
            <v>-494013.31</v>
          </cell>
          <cell r="C20">
            <v>-296783.56</v>
          </cell>
          <cell r="D20">
            <v>-790796.87</v>
          </cell>
        </row>
        <row r="21">
          <cell r="A21" t="str">
            <v xml:space="preserve">     DOCUMENTOS Y CUENTAS POR PAGAR</v>
          </cell>
          <cell r="B21">
            <v>-494013.31</v>
          </cell>
          <cell r="C21">
            <v>-296783.56</v>
          </cell>
          <cell r="D21">
            <v>-790796.87</v>
          </cell>
        </row>
        <row r="22">
          <cell r="A22" t="str">
            <v>Cuentas por Pagar</v>
          </cell>
          <cell r="B22">
            <v>-211890.6</v>
          </cell>
          <cell r="C22">
            <v>-177444.06</v>
          </cell>
          <cell r="D22">
            <v>-389334.66</v>
          </cell>
        </row>
        <row r="23">
          <cell r="A23" t="str">
            <v>Anticipo de Clientes</v>
          </cell>
          <cell r="B23">
            <v>-161566.9</v>
          </cell>
          <cell r="C23">
            <v>-48613.67</v>
          </cell>
          <cell r="D23">
            <v>-210180.57</v>
          </cell>
        </row>
        <row r="24">
          <cell r="A24" t="str">
            <v>CXP Intercompañías</v>
          </cell>
          <cell r="B24">
            <v>-113696.1</v>
          </cell>
          <cell r="C24">
            <v>-66736.789999999994</v>
          </cell>
          <cell r="D24">
            <v>-180432.89</v>
          </cell>
        </row>
        <row r="25">
          <cell r="A25" t="str">
            <v>Impuestos Acumulados por Pagar</v>
          </cell>
          <cell r="B25">
            <v>-59.71</v>
          </cell>
          <cell r="C25">
            <v>-989.04</v>
          </cell>
          <cell r="D25">
            <v>-1048.75</v>
          </cell>
        </row>
        <row r="26">
          <cell r="A26" t="str">
            <v>Gastos Acumulados por Pagar</v>
          </cell>
          <cell r="B26">
            <v>-6800</v>
          </cell>
          <cell r="C26">
            <v>-3000</v>
          </cell>
          <cell r="D26">
            <v>-9800</v>
          </cell>
        </row>
        <row r="27">
          <cell r="A27" t="str">
            <v xml:space="preserve">     PASIVO FIJO</v>
          </cell>
        </row>
        <row r="28">
          <cell r="A28" t="str">
            <v xml:space="preserve">     PATRIMONIO</v>
          </cell>
          <cell r="B28">
            <v>158670.57999999999</v>
          </cell>
          <cell r="C28">
            <v>30308.14</v>
          </cell>
          <cell r="D28">
            <v>188978.99</v>
          </cell>
        </row>
        <row r="29">
          <cell r="A29" t="str">
            <v xml:space="preserve">     PATRIMONIO Y RESERVAS</v>
          </cell>
          <cell r="B29">
            <v>-4247.3500000000004</v>
          </cell>
          <cell r="C29" t="str">
            <v/>
          </cell>
          <cell r="D29">
            <v>-4247.3500000000004</v>
          </cell>
        </row>
        <row r="30">
          <cell r="A30" t="str">
            <v xml:space="preserve">     PATRIMONIO</v>
          </cell>
          <cell r="B30">
            <v>-4247.3500000000004</v>
          </cell>
          <cell r="C30" t="str">
            <v/>
          </cell>
          <cell r="D30">
            <v>-4247.3500000000004</v>
          </cell>
        </row>
        <row r="31">
          <cell r="A31" t="str">
            <v>Capital Autorizado</v>
          </cell>
          <cell r="B31">
            <v>-4247.3500000000004</v>
          </cell>
          <cell r="C31" t="str">
            <v/>
          </cell>
          <cell r="D31">
            <v>-4247.3500000000004</v>
          </cell>
        </row>
        <row r="32">
          <cell r="A32" t="str">
            <v xml:space="preserve">     RESULTADOS</v>
          </cell>
          <cell r="B32">
            <v>162917.93</v>
          </cell>
          <cell r="C32">
            <v>30308.14</v>
          </cell>
          <cell r="D32">
            <v>193226.34</v>
          </cell>
        </row>
        <row r="33">
          <cell r="A33" t="str">
            <v>Utilidad o Perdida Acumulada</v>
          </cell>
          <cell r="B33">
            <v>30456.29</v>
          </cell>
          <cell r="C33" t="str">
            <v/>
          </cell>
          <cell r="D33">
            <v>30456.29</v>
          </cell>
        </row>
        <row r="34">
          <cell r="A34" t="str">
            <v>Utilidad o Perdida del Ejercicio</v>
          </cell>
          <cell r="B34">
            <v>132461.64000000001</v>
          </cell>
          <cell r="C34">
            <v>30308.14</v>
          </cell>
          <cell r="D34">
            <v>162770.04999999999</v>
          </cell>
        </row>
        <row r="35">
          <cell r="A35" t="str">
            <v>PASIVO &amp; CAPITAL</v>
          </cell>
          <cell r="B35">
            <v>-335342.73</v>
          </cell>
          <cell r="C35">
            <v>-266475.42</v>
          </cell>
          <cell r="D35">
            <v>-601817.88</v>
          </cell>
        </row>
      </sheetData>
      <sheetData sheetId="17">
        <row r="1">
          <cell r="A1" t="str">
            <v xml:space="preserve">     ACTIVO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rdex Agosto-13"/>
      <sheetName val="Validaciones"/>
      <sheetName val="Hoja1"/>
      <sheetName val="Hoja2"/>
    </sheetNames>
    <sheetDataSet>
      <sheetData sheetId="0" refreshError="1"/>
      <sheetData sheetId="1" refreshError="1">
        <row r="5">
          <cell r="B5" t="str">
            <v>Caoba Africana</v>
          </cell>
          <cell r="C5" t="str">
            <v>Comun 1M</v>
          </cell>
        </row>
        <row r="6">
          <cell r="B6" t="str">
            <v>Cedro Macho</v>
          </cell>
          <cell r="C6" t="str">
            <v>Comun 2B</v>
          </cell>
        </row>
        <row r="7">
          <cell r="B7" t="str">
            <v>Cedro Real</v>
          </cell>
          <cell r="C7" t="str">
            <v>Comun 3M</v>
          </cell>
        </row>
        <row r="8">
          <cell r="B8" t="str">
            <v>Ceiba</v>
          </cell>
          <cell r="C8" t="str">
            <v>Mombacho</v>
          </cell>
        </row>
        <row r="9">
          <cell r="B9" t="str">
            <v>Cipres</v>
          </cell>
          <cell r="C9" t="str">
            <v>Estructural</v>
          </cell>
        </row>
        <row r="10">
          <cell r="B10" t="str">
            <v>Granadillo</v>
          </cell>
          <cell r="C10" t="str">
            <v>Cepillado A</v>
          </cell>
        </row>
        <row r="11">
          <cell r="B11" t="str">
            <v>Guanacaste</v>
          </cell>
          <cell r="C11" t="str">
            <v>Cepillado B</v>
          </cell>
        </row>
        <row r="12">
          <cell r="B12" t="str">
            <v>Guapinol</v>
          </cell>
          <cell r="C12" t="str">
            <v>Cepillado C</v>
          </cell>
        </row>
        <row r="13">
          <cell r="B13" t="str">
            <v>Guayabo Negro</v>
          </cell>
          <cell r="C13" t="str">
            <v>Cepillado M</v>
          </cell>
        </row>
        <row r="14">
          <cell r="B14" t="str">
            <v xml:space="preserve">Laurel </v>
          </cell>
          <cell r="C14" t="str">
            <v>Cepillado Z</v>
          </cell>
        </row>
        <row r="15">
          <cell r="B15" t="str">
            <v>Mora</v>
          </cell>
          <cell r="C15" t="str">
            <v>Mombacho Cepillado A</v>
          </cell>
        </row>
        <row r="16">
          <cell r="B16" t="str">
            <v>Nanciton</v>
          </cell>
          <cell r="C16" t="str">
            <v>Mombacho Cepillado B</v>
          </cell>
        </row>
        <row r="17">
          <cell r="B17" t="str">
            <v>Nogal</v>
          </cell>
          <cell r="C17" t="str">
            <v>Mombacho Cepillado C</v>
          </cell>
        </row>
        <row r="18">
          <cell r="B18" t="str">
            <v>Santa Maria</v>
          </cell>
        </row>
        <row r="19">
          <cell r="B19" t="str">
            <v>Leche Maria</v>
          </cell>
        </row>
        <row r="20">
          <cell r="B20" t="str">
            <v>Pochote</v>
          </cell>
        </row>
        <row r="21">
          <cell r="B21" t="str">
            <v>Genizaro</v>
          </cell>
        </row>
        <row r="22">
          <cell r="B22" t="str">
            <v>Mixto</v>
          </cell>
        </row>
        <row r="23">
          <cell r="B23" t="str">
            <v>Teca</v>
          </cell>
        </row>
        <row r="24">
          <cell r="B24" t="str">
            <v>Pino</v>
          </cell>
        </row>
        <row r="25">
          <cell r="B25" t="str">
            <v>Roble</v>
          </cell>
        </row>
        <row r="26">
          <cell r="B26" t="str">
            <v>Roble Macueliso</v>
          </cell>
        </row>
        <row r="27">
          <cell r="B27" t="str">
            <v>Varias</v>
          </cell>
        </row>
      </sheetData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onograma Extracción 2013"/>
      <sheetName val="Extraccion_2014"/>
      <sheetName val="Costo arbol"/>
      <sheetName val="plantaciones"/>
      <sheetName val="Adhesivos"/>
      <sheetName val="Arrendamiento"/>
      <sheetName val="Maquinaria y Equipo"/>
      <sheetName val="A6_Mano de Obra"/>
      <sheetName val="A5_Potencia"/>
      <sheetName val="Estadistica EE"/>
      <sheetName val="Mats&amp;Suministros"/>
      <sheetName val="Gts Fab_SLP_1"/>
      <sheetName val="Integracion Costos_SLP_1"/>
      <sheetName val="CostoProceso_SLP_2"/>
      <sheetName val="DOP SLP_AÑO2"/>
      <sheetName val="DOP Finger_Tablero_2"/>
      <sheetName val="Produccion Materia Prima"/>
      <sheetName val="Produccion Laminados"/>
      <sheetName val="Gts_fabrica_paneles"/>
      <sheetName val="Integracion costos paneles"/>
      <sheetName val="Costo_Proceso_panel"/>
      <sheetName val="Calculo margenes y ventas"/>
      <sheetName val="componentes BGE"/>
      <sheetName val="Presupuesto_produccion"/>
      <sheetName val="Flujo simplificado"/>
      <sheetName val="Variables y valores"/>
      <sheetName val="Cuadros Materia Prima (2)"/>
      <sheetName val="Flujograma del Proceso General"/>
      <sheetName val="Flujograma de Control"/>
      <sheetName val="Flujograma de Control OT"/>
      <sheetName val="Ecuacion Costo TECA"/>
      <sheetName val="Ecuacion Costo KHAYA"/>
      <sheetName val="Ecuacion Costo MEJORA_1"/>
      <sheetName val="Simulador HR"/>
      <sheetName val="Informe Mensual MP"/>
      <sheetName val="Movimiento Aserradero"/>
      <sheetName val="Movimiento Patios"/>
      <sheetName val="Cuadros"/>
      <sheetName val="Extraccion"/>
      <sheetName val="Aserradero"/>
      <sheetName val="Rendimientos"/>
      <sheetName val="Patios"/>
      <sheetName val="Flujograma (1)"/>
      <sheetName val="Flujograma (2)"/>
      <sheetName val="Flujograma (3)"/>
      <sheetName val="Flujograma (4)"/>
      <sheetName val="Flujograma (5)"/>
      <sheetName val="cuadro MP"/>
      <sheetName val="cuadro Laminados"/>
      <sheetName val="cuadro Laminados (2)"/>
      <sheetName val="HH_Manto"/>
      <sheetName val="Flujo"/>
      <sheetName val="cuadro MP (2)"/>
      <sheetName val="Diagrama"/>
      <sheetName val="cuadro MP (3)"/>
      <sheetName val="cuadro Laminados (3)"/>
      <sheetName val="produccion 2013"/>
      <sheetName val="Proyeccion 2014"/>
      <sheetName val="diagrama costos"/>
      <sheetName val="Cuadro Materia Prima"/>
      <sheetName val="Comp_BGE_plant"/>
      <sheetName val="TD madera_Plant"/>
      <sheetName val="Comp_BGE_TECA"/>
      <sheetName val="TD madera_TECA"/>
      <sheetName val="Productos_food_lovers"/>
      <sheetName val="diagrama costos $180 x m3"/>
      <sheetName val="costos convers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>
        <row r="65">
          <cell r="K65">
            <v>70.305735958565975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65">
          <cell r="K65">
            <v>80.139540445778593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13">
          <cell r="B13">
            <v>1.184948155292983</v>
          </cell>
          <cell r="C13">
            <v>0.9805627560130239</v>
          </cell>
          <cell r="D13">
            <v>2.6437827606674142</v>
          </cell>
        </row>
        <row r="18">
          <cell r="B18">
            <v>65476</v>
          </cell>
          <cell r="C18">
            <v>95210</v>
          </cell>
          <cell r="D18">
            <v>75815</v>
          </cell>
        </row>
        <row r="19">
          <cell r="B19">
            <v>137727</v>
          </cell>
          <cell r="C19">
            <v>0</v>
          </cell>
          <cell r="D19">
            <v>0</v>
          </cell>
        </row>
        <row r="20">
          <cell r="B20">
            <v>127296</v>
          </cell>
          <cell r="C20">
            <v>95210</v>
          </cell>
          <cell r="D20">
            <v>75815</v>
          </cell>
          <cell r="E20">
            <v>298321</v>
          </cell>
        </row>
        <row r="31">
          <cell r="B31">
            <v>9019</v>
          </cell>
          <cell r="C31">
            <v>16883</v>
          </cell>
          <cell r="D31">
            <v>21279</v>
          </cell>
        </row>
        <row r="33">
          <cell r="B33">
            <v>73960</v>
          </cell>
          <cell r="C33">
            <v>54448</v>
          </cell>
          <cell r="D33">
            <v>49671</v>
          </cell>
        </row>
        <row r="43">
          <cell r="E43">
            <v>46597.349999999991</v>
          </cell>
        </row>
        <row r="50">
          <cell r="E50">
            <v>34307.9</v>
          </cell>
        </row>
        <row r="51">
          <cell r="E51">
            <v>82284.55</v>
          </cell>
        </row>
        <row r="52">
          <cell r="E52">
            <v>3736.67</v>
          </cell>
        </row>
        <row r="53">
          <cell r="E53">
            <v>25685.74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GRESO PANELES ENERO 2014"/>
      <sheetName val="SALIDA PANELES ENERO 2014"/>
      <sheetName val="DEVOLUCION ENERO 2014"/>
      <sheetName val="INGRESO PANELES FEBRERO 2014"/>
      <sheetName val="SALIDA PANELES FEBRERO 2014"/>
      <sheetName val="HOJA COMPONENTES"/>
      <sheetName val="DEVOLUCION FEBRERO 2014"/>
      <sheetName val="INGRESO PANELES MARZO 2014"/>
      <sheetName val="SALIDA PANELES MARZO 2014"/>
      <sheetName val="DEVOLUCION MARZO 2014"/>
      <sheetName val="INGRESO PANELES ABRIL 2014"/>
      <sheetName val="SALIDA PANELES ABRIL 2014"/>
      <sheetName val="DEVOLUCION ABRIL 2014"/>
      <sheetName val="INGRESO PANELES MAYO 2014"/>
      <sheetName val="SALIDA PANELES MAYO 2014"/>
      <sheetName val="DEVOLUCION MAYO 2014"/>
      <sheetName val="INGRESO PANELES JUNIO 2014"/>
      <sheetName val="SALIDA PANELES JUNIO 2014"/>
      <sheetName val="DEVOLUCION JUNIO 2014"/>
      <sheetName val="INGRESO PANELES JULIO 2014"/>
      <sheetName val="SALIDA PANELES JULIO 2014"/>
      <sheetName val="DEVOLUCION JULIO 2014"/>
      <sheetName val="INGRESO PANELES AGOSTO 2014"/>
      <sheetName val="SALIDA PANELES AGOSTO 2014"/>
      <sheetName val="DEVOLUCION AGOSTO 2014"/>
      <sheetName val="Consolidado PANELES Millworks"/>
      <sheetName val="OT SISTEMA PROD"/>
    </sheetNames>
    <sheetDataSet>
      <sheetData sheetId="0"/>
      <sheetData sheetId="1"/>
      <sheetData sheetId="2"/>
      <sheetData sheetId="3"/>
      <sheetData sheetId="4"/>
      <sheetData sheetId="5" refreshError="1">
        <row r="4">
          <cell r="B4" t="str">
            <v>CANTO NATURAL</v>
          </cell>
        </row>
        <row r="5">
          <cell r="B5" t="str">
            <v>CUBIERTA CENTRAL</v>
          </cell>
        </row>
        <row r="6">
          <cell r="B6" t="str">
            <v>CUBIERTA CENTRAL 2</v>
          </cell>
        </row>
        <row r="7">
          <cell r="B7" t="str">
            <v>CUBIERTA LATERAL</v>
          </cell>
        </row>
        <row r="8">
          <cell r="B8" t="str">
            <v>CUBIERTA LATERAL 2</v>
          </cell>
        </row>
        <row r="9">
          <cell r="B9" t="str">
            <v>DUELA CENTRAL</v>
          </cell>
        </row>
        <row r="10">
          <cell r="B10" t="str">
            <v>ESQUINERO</v>
          </cell>
        </row>
        <row r="11">
          <cell r="B11" t="str">
            <v>FALDÓN CUBIERTA REPISA</v>
          </cell>
        </row>
        <row r="12">
          <cell r="B12" t="str">
            <v xml:space="preserve">MACHIMBRE </v>
          </cell>
        </row>
        <row r="13">
          <cell r="B13" t="str">
            <v>PISO</v>
          </cell>
        </row>
        <row r="14">
          <cell r="B14" t="str">
            <v>FALDÓN CORTO</v>
          </cell>
        </row>
        <row r="15">
          <cell r="B15" t="str">
            <v>FALDÓN CORTO REPISA</v>
          </cell>
        </row>
        <row r="16">
          <cell r="B16" t="str">
            <v>FALDÓN LARGO</v>
          </cell>
        </row>
        <row r="17">
          <cell r="B17" t="str">
            <v>MADERA ASERRADA</v>
          </cell>
        </row>
        <row r="18">
          <cell r="B18" t="str">
            <v>MESA DE PANELES / FALDONES</v>
          </cell>
        </row>
        <row r="19">
          <cell r="B19" t="str">
            <v>MUESTRA PANEL ALISTONADO</v>
          </cell>
        </row>
        <row r="20">
          <cell r="B20" t="str">
            <v>PANEL CUBIERTA</v>
          </cell>
        </row>
        <row r="21">
          <cell r="B21" t="str">
            <v>PANEL REPISA</v>
          </cell>
        </row>
        <row r="22">
          <cell r="B22" t="str">
            <v>PANELES ALISTONADOS</v>
          </cell>
        </row>
        <row r="23">
          <cell r="B23" t="str">
            <v>PANELES FJH</v>
          </cell>
        </row>
        <row r="24">
          <cell r="B24" t="str">
            <v>PATAS</v>
          </cell>
        </row>
        <row r="25">
          <cell r="B25" t="str">
            <v>PICACARNES</v>
          </cell>
        </row>
        <row r="26">
          <cell r="B26" t="str">
            <v>REPISA CENTRAL</v>
          </cell>
        </row>
        <row r="27">
          <cell r="B27" t="str">
            <v>REPISA CENTRAL 2</v>
          </cell>
        </row>
        <row r="28">
          <cell r="B28" t="str">
            <v>REPISA LATERAL</v>
          </cell>
        </row>
        <row r="29">
          <cell r="B29" t="str">
            <v>REPISA LATERAL 2</v>
          </cell>
        </row>
        <row r="30">
          <cell r="B30" t="str">
            <v>SOPORTE</v>
          </cell>
        </row>
        <row r="31">
          <cell r="B31" t="str">
            <v>SOPORTE LISTÓN</v>
          </cell>
        </row>
        <row r="32">
          <cell r="B32" t="str">
            <v>SOPORTES CORTOS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dores"/>
      <sheetName val="BG"/>
      <sheetName val="ER"/>
      <sheetName val="Jan"/>
      <sheetName val="Feb"/>
      <sheetName val="Mar"/>
    </sheetNames>
    <sheetDataSet>
      <sheetData sheetId="0" refreshError="1"/>
      <sheetData sheetId="1">
        <row r="1">
          <cell r="A1" t="str">
            <v xml:space="preserve">     ACTIVO</v>
          </cell>
        </row>
      </sheetData>
      <sheetData sheetId="2">
        <row r="1">
          <cell r="A1" t="str">
            <v xml:space="preserve">     ACTIVO</v>
          </cell>
        </row>
      </sheetData>
      <sheetData sheetId="3">
        <row r="1">
          <cell r="A1" t="str">
            <v xml:space="preserve">     ACTIVO</v>
          </cell>
          <cell r="F1" t="str">
            <v xml:space="preserve">     INGRESOS</v>
          </cell>
          <cell r="G1" t="str">
            <v/>
          </cell>
          <cell r="H1" t="str">
            <v/>
          </cell>
          <cell r="I1">
            <v>2.2799999999999998</v>
          </cell>
          <cell r="J1">
            <v>-2.2799999999999998</v>
          </cell>
          <cell r="K1">
            <v>-2.2799999999999998</v>
          </cell>
        </row>
        <row r="2">
          <cell r="F2" t="str">
            <v xml:space="preserve">     INGRESOS CORRIENTES</v>
          </cell>
          <cell r="G2" t="str">
            <v/>
          </cell>
          <cell r="H2" t="str">
            <v/>
          </cell>
          <cell r="I2">
            <v>2.2799999999999998</v>
          </cell>
          <cell r="J2">
            <v>-2.2799999999999998</v>
          </cell>
          <cell r="K2">
            <v>-2.2799999999999998</v>
          </cell>
        </row>
        <row r="3">
          <cell r="F3" t="str">
            <v xml:space="preserve">     OTROS INGRESOS</v>
          </cell>
          <cell r="G3" t="str">
            <v/>
          </cell>
          <cell r="H3" t="str">
            <v/>
          </cell>
          <cell r="I3">
            <v>2.2799999999999998</v>
          </cell>
          <cell r="J3">
            <v>-2.2799999999999998</v>
          </cell>
          <cell r="K3">
            <v>-2.2799999999999998</v>
          </cell>
        </row>
        <row r="4">
          <cell r="F4" t="str">
            <v>OTROS INGRESOS</v>
          </cell>
          <cell r="G4" t="str">
            <v/>
          </cell>
          <cell r="H4" t="str">
            <v/>
          </cell>
          <cell r="I4">
            <v>2.2799999999999998</v>
          </cell>
          <cell r="J4">
            <v>-2.2799999999999998</v>
          </cell>
          <cell r="K4">
            <v>-2.2799999999999998</v>
          </cell>
        </row>
        <row r="5">
          <cell r="F5" t="str">
            <v>Venta de Madera Ripios, Costoneras,chatarras,otros</v>
          </cell>
          <cell r="G5" t="str">
            <v/>
          </cell>
          <cell r="H5" t="str">
            <v/>
          </cell>
          <cell r="I5">
            <v>2.2799999999999998</v>
          </cell>
          <cell r="J5">
            <v>-2.2799999999999998</v>
          </cell>
          <cell r="K5">
            <v>-2.2799999999999998</v>
          </cell>
        </row>
        <row r="6">
          <cell r="F6" t="str">
            <v xml:space="preserve">     EGRESOS</v>
          </cell>
          <cell r="G6" t="str">
            <v/>
          </cell>
          <cell r="H6">
            <v>21726.11</v>
          </cell>
          <cell r="I6">
            <v>8.86</v>
          </cell>
          <cell r="J6">
            <v>21717.25</v>
          </cell>
          <cell r="K6">
            <v>21717.25</v>
          </cell>
        </row>
        <row r="7">
          <cell r="F7" t="str">
            <v xml:space="preserve">     EGRESOS CORRIENTES</v>
          </cell>
          <cell r="G7" t="str">
            <v/>
          </cell>
          <cell r="H7">
            <v>21726.11</v>
          </cell>
          <cell r="I7">
            <v>8.86</v>
          </cell>
          <cell r="J7">
            <v>21717.25</v>
          </cell>
          <cell r="K7">
            <v>21717.25</v>
          </cell>
        </row>
        <row r="8">
          <cell r="F8" t="str">
            <v xml:space="preserve">     COSTOS Y GASTOS</v>
          </cell>
          <cell r="G8" t="str">
            <v/>
          </cell>
          <cell r="H8">
            <v>21726.11</v>
          </cell>
          <cell r="I8">
            <v>8.86</v>
          </cell>
          <cell r="J8">
            <v>21717.25</v>
          </cell>
          <cell r="K8">
            <v>21717.25</v>
          </cell>
        </row>
        <row r="9">
          <cell r="F9" t="str">
            <v>GASTOS DE ADMINISTRACION (Administracion Expenses)</v>
          </cell>
          <cell r="G9">
            <v>0.01</v>
          </cell>
          <cell r="H9">
            <v>16143.58</v>
          </cell>
          <cell r="I9" t="str">
            <v/>
          </cell>
          <cell r="J9">
            <v>16143.58</v>
          </cell>
          <cell r="K9">
            <v>16143.59</v>
          </cell>
        </row>
        <row r="10">
          <cell r="F10" t="str">
            <v>Servicios Básicos</v>
          </cell>
          <cell r="G10" t="str">
            <v/>
          </cell>
          <cell r="H10">
            <v>1589.77</v>
          </cell>
          <cell r="I10" t="str">
            <v/>
          </cell>
          <cell r="J10">
            <v>1589.77</v>
          </cell>
          <cell r="K10">
            <v>1589.77</v>
          </cell>
        </row>
        <row r="11">
          <cell r="F11" t="str">
            <v xml:space="preserve">            Agua y Alcantarillado</v>
          </cell>
          <cell r="G11" t="str">
            <v/>
          </cell>
          <cell r="H11">
            <v>76.42</v>
          </cell>
          <cell r="I11" t="str">
            <v/>
          </cell>
          <cell r="J11">
            <v>76.42</v>
          </cell>
          <cell r="K11">
            <v>76.42</v>
          </cell>
        </row>
        <row r="12">
          <cell r="F12" t="str">
            <v xml:space="preserve">            Telefonos</v>
          </cell>
          <cell r="G12" t="str">
            <v/>
          </cell>
          <cell r="H12">
            <v>742.67</v>
          </cell>
          <cell r="I12" t="str">
            <v/>
          </cell>
          <cell r="J12">
            <v>742.67</v>
          </cell>
          <cell r="K12">
            <v>742.67</v>
          </cell>
        </row>
        <row r="13">
          <cell r="F13" t="str">
            <v xml:space="preserve">            Telefonos Celulares</v>
          </cell>
          <cell r="G13" t="str">
            <v/>
          </cell>
          <cell r="H13">
            <v>687.47</v>
          </cell>
          <cell r="I13" t="str">
            <v/>
          </cell>
          <cell r="J13">
            <v>687.47</v>
          </cell>
          <cell r="K13">
            <v>687.47</v>
          </cell>
        </row>
        <row r="14">
          <cell r="F14" t="str">
            <v xml:space="preserve">            Internet</v>
          </cell>
          <cell r="G14" t="str">
            <v/>
          </cell>
          <cell r="H14">
            <v>83.21</v>
          </cell>
          <cell r="I14" t="str">
            <v/>
          </cell>
          <cell r="J14">
            <v>83.21</v>
          </cell>
          <cell r="K14">
            <v>83.21</v>
          </cell>
        </row>
        <row r="15">
          <cell r="F15" t="str">
            <v>Impuesto y Seguros</v>
          </cell>
          <cell r="G15" t="str">
            <v/>
          </cell>
          <cell r="H15">
            <v>20.85</v>
          </cell>
          <cell r="I15" t="str">
            <v/>
          </cell>
          <cell r="J15">
            <v>20.85</v>
          </cell>
          <cell r="K15">
            <v>20.85</v>
          </cell>
        </row>
        <row r="16">
          <cell r="F16" t="str">
            <v xml:space="preserve">            Impuestos sobre ventas Alcaldia</v>
          </cell>
          <cell r="G16" t="str">
            <v/>
          </cell>
          <cell r="H16">
            <v>20.85</v>
          </cell>
          <cell r="I16" t="str">
            <v/>
          </cell>
          <cell r="J16">
            <v>20.85</v>
          </cell>
          <cell r="K16">
            <v>20.85</v>
          </cell>
        </row>
        <row r="17">
          <cell r="F17" t="str">
            <v>Mantenimiento, Reparaciones y Limpieza</v>
          </cell>
          <cell r="G17" t="str">
            <v/>
          </cell>
          <cell r="H17">
            <v>2765.23</v>
          </cell>
          <cell r="I17" t="str">
            <v/>
          </cell>
          <cell r="J17">
            <v>2765.23</v>
          </cell>
          <cell r="K17">
            <v>2765.23</v>
          </cell>
        </row>
        <row r="18">
          <cell r="F18" t="str">
            <v xml:space="preserve">            Materiales y Suministros</v>
          </cell>
          <cell r="G18" t="str">
            <v/>
          </cell>
          <cell r="H18">
            <v>6.83</v>
          </cell>
          <cell r="I18" t="str">
            <v/>
          </cell>
          <cell r="J18">
            <v>6.83</v>
          </cell>
          <cell r="K18">
            <v>6.83</v>
          </cell>
        </row>
        <row r="19">
          <cell r="F19" t="str">
            <v xml:space="preserve">            Repuestos y Accesorios</v>
          </cell>
          <cell r="G19" t="str">
            <v/>
          </cell>
          <cell r="H19">
            <v>17.68</v>
          </cell>
          <cell r="I19" t="str">
            <v/>
          </cell>
          <cell r="J19">
            <v>17.68</v>
          </cell>
          <cell r="K19">
            <v>17.68</v>
          </cell>
        </row>
        <row r="20">
          <cell r="F20" t="str">
            <v xml:space="preserve">            Combustibles y Lubricantes</v>
          </cell>
          <cell r="G20" t="str">
            <v/>
          </cell>
          <cell r="H20">
            <v>2129.9</v>
          </cell>
          <cell r="I20" t="str">
            <v/>
          </cell>
          <cell r="J20">
            <v>2129.9</v>
          </cell>
          <cell r="K20">
            <v>2129.9</v>
          </cell>
        </row>
        <row r="21">
          <cell r="F21" t="str">
            <v xml:space="preserve">            Mantenimiento y Reparaciones</v>
          </cell>
          <cell r="G21" t="str">
            <v/>
          </cell>
          <cell r="H21">
            <v>562.30999999999995</v>
          </cell>
          <cell r="I21" t="str">
            <v/>
          </cell>
          <cell r="J21">
            <v>562.30999999999995</v>
          </cell>
          <cell r="K21">
            <v>562.30999999999995</v>
          </cell>
        </row>
        <row r="22">
          <cell r="F22" t="str">
            <v xml:space="preserve">            Higiene y Limpieza</v>
          </cell>
          <cell r="G22" t="str">
            <v/>
          </cell>
          <cell r="H22">
            <v>48.51</v>
          </cell>
          <cell r="I22" t="str">
            <v/>
          </cell>
          <cell r="J22">
            <v>48.51</v>
          </cell>
          <cell r="K22">
            <v>48.51</v>
          </cell>
        </row>
        <row r="23">
          <cell r="F23" t="str">
            <v>Servicios Técnicos y Profesionales</v>
          </cell>
          <cell r="G23" t="str">
            <v/>
          </cell>
          <cell r="H23">
            <v>5117.3100000000004</v>
          </cell>
          <cell r="I23" t="str">
            <v/>
          </cell>
          <cell r="J23">
            <v>5117.3100000000004</v>
          </cell>
          <cell r="K23">
            <v>5117.3100000000004</v>
          </cell>
        </row>
        <row r="24">
          <cell r="F24" t="str">
            <v xml:space="preserve">            Capacitación</v>
          </cell>
          <cell r="G24" t="str">
            <v/>
          </cell>
          <cell r="H24">
            <v>3117.31</v>
          </cell>
          <cell r="I24" t="str">
            <v/>
          </cell>
          <cell r="J24">
            <v>3117.31</v>
          </cell>
          <cell r="K24">
            <v>3117.31</v>
          </cell>
        </row>
        <row r="25">
          <cell r="F25" t="str">
            <v xml:space="preserve">            Vigilancia</v>
          </cell>
          <cell r="G25" t="str">
            <v/>
          </cell>
          <cell r="H25">
            <v>900</v>
          </cell>
          <cell r="I25" t="str">
            <v/>
          </cell>
          <cell r="J25">
            <v>900</v>
          </cell>
          <cell r="K25">
            <v>900</v>
          </cell>
        </row>
        <row r="26">
          <cell r="F26" t="str">
            <v xml:space="preserve">            Administracion</v>
          </cell>
          <cell r="G26" t="str">
            <v/>
          </cell>
          <cell r="H26">
            <v>1100</v>
          </cell>
          <cell r="I26" t="str">
            <v/>
          </cell>
          <cell r="J26">
            <v>1100</v>
          </cell>
          <cell r="K26">
            <v>1100</v>
          </cell>
        </row>
        <row r="27">
          <cell r="F27" t="str">
            <v>Servicios Comerciales</v>
          </cell>
          <cell r="G27">
            <v>0.01</v>
          </cell>
          <cell r="H27">
            <v>6650.42</v>
          </cell>
          <cell r="I27" t="str">
            <v/>
          </cell>
          <cell r="J27">
            <v>6650.42</v>
          </cell>
          <cell r="K27">
            <v>6650.43</v>
          </cell>
        </row>
        <row r="28">
          <cell r="F28" t="str">
            <v xml:space="preserve">            Transporte y Almacenaje</v>
          </cell>
          <cell r="G28" t="str">
            <v/>
          </cell>
          <cell r="H28">
            <v>10.61</v>
          </cell>
          <cell r="I28" t="str">
            <v/>
          </cell>
          <cell r="J28">
            <v>10.61</v>
          </cell>
          <cell r="K28">
            <v>10.61</v>
          </cell>
        </row>
        <row r="29">
          <cell r="F29" t="str">
            <v xml:space="preserve">            Papelería y Útiles de Oficina</v>
          </cell>
          <cell r="G29">
            <v>0.01</v>
          </cell>
          <cell r="H29">
            <v>132.46</v>
          </cell>
          <cell r="I29" t="str">
            <v/>
          </cell>
          <cell r="J29">
            <v>132.46</v>
          </cell>
          <cell r="K29">
            <v>132.47</v>
          </cell>
        </row>
        <row r="30">
          <cell r="F30" t="str">
            <v xml:space="preserve">            Viatico y alimentacion</v>
          </cell>
          <cell r="G30" t="str">
            <v/>
          </cell>
          <cell r="H30">
            <v>385.81</v>
          </cell>
          <cell r="I30" t="str">
            <v/>
          </cell>
          <cell r="J30">
            <v>385.81</v>
          </cell>
          <cell r="K30">
            <v>385.81</v>
          </cell>
        </row>
        <row r="31">
          <cell r="F31" t="str">
            <v xml:space="preserve">            Afilado de Herramientas</v>
          </cell>
          <cell r="G31" t="str">
            <v/>
          </cell>
          <cell r="H31">
            <v>45.86</v>
          </cell>
          <cell r="I31" t="str">
            <v/>
          </cell>
          <cell r="J31">
            <v>45.86</v>
          </cell>
          <cell r="K31">
            <v>45.86</v>
          </cell>
        </row>
        <row r="32">
          <cell r="F32" t="str">
            <v xml:space="preserve">            Hospedaje</v>
          </cell>
          <cell r="G32" t="str">
            <v/>
          </cell>
          <cell r="H32">
            <v>75.680000000000007</v>
          </cell>
          <cell r="I32" t="str">
            <v/>
          </cell>
          <cell r="J32">
            <v>75.680000000000007</v>
          </cell>
          <cell r="K32">
            <v>75.680000000000007</v>
          </cell>
        </row>
        <row r="33">
          <cell r="F33" t="str">
            <v xml:space="preserve">      Dietas</v>
          </cell>
          <cell r="G33" t="str">
            <v/>
          </cell>
          <cell r="H33">
            <v>6000</v>
          </cell>
          <cell r="I33" t="str">
            <v/>
          </cell>
          <cell r="J33">
            <v>6000</v>
          </cell>
          <cell r="K33">
            <v>6000</v>
          </cell>
        </row>
        <row r="34">
          <cell r="F34" t="str">
            <v>GASTOS DE MANTENIMIENTO (Maintenance Costs)</v>
          </cell>
          <cell r="G34" t="str">
            <v/>
          </cell>
          <cell r="H34">
            <v>3077.4</v>
          </cell>
          <cell r="I34" t="str">
            <v/>
          </cell>
          <cell r="J34">
            <v>3077.4</v>
          </cell>
          <cell r="K34">
            <v>3077.4</v>
          </cell>
        </row>
        <row r="35">
          <cell r="F35" t="str">
            <v>Sueldos y Salarios</v>
          </cell>
          <cell r="G35" t="str">
            <v/>
          </cell>
          <cell r="H35">
            <v>1800</v>
          </cell>
          <cell r="I35" t="str">
            <v/>
          </cell>
          <cell r="J35">
            <v>1800</v>
          </cell>
          <cell r="K35">
            <v>1800</v>
          </cell>
        </row>
        <row r="36">
          <cell r="F36" t="str">
            <v xml:space="preserve">            Salario Efectivo</v>
          </cell>
          <cell r="G36" t="str">
            <v/>
          </cell>
          <cell r="H36">
            <v>1800</v>
          </cell>
          <cell r="I36" t="str">
            <v/>
          </cell>
          <cell r="J36">
            <v>1800</v>
          </cell>
          <cell r="K36">
            <v>1800</v>
          </cell>
        </row>
        <row r="37">
          <cell r="F37" t="str">
            <v>Mantenimiento, Reparaciones y Limpieza</v>
          </cell>
          <cell r="G37" t="str">
            <v/>
          </cell>
          <cell r="H37">
            <v>1277.4000000000001</v>
          </cell>
          <cell r="I37" t="str">
            <v/>
          </cell>
          <cell r="J37">
            <v>1277.4000000000001</v>
          </cell>
          <cell r="K37">
            <v>1277.4000000000001</v>
          </cell>
        </row>
        <row r="38">
          <cell r="F38" t="str">
            <v xml:space="preserve">            Repuestos y Accesorios</v>
          </cell>
          <cell r="G38" t="str">
            <v/>
          </cell>
          <cell r="H38">
            <v>343.79</v>
          </cell>
          <cell r="I38" t="str">
            <v/>
          </cell>
          <cell r="J38">
            <v>343.79</v>
          </cell>
          <cell r="K38">
            <v>343.79</v>
          </cell>
        </row>
        <row r="39">
          <cell r="F39" t="str">
            <v xml:space="preserve">            Combustibles y Lubricantes</v>
          </cell>
          <cell r="G39" t="str">
            <v/>
          </cell>
          <cell r="H39">
            <v>439.32</v>
          </cell>
          <cell r="I39" t="str">
            <v/>
          </cell>
          <cell r="J39">
            <v>439.32</v>
          </cell>
          <cell r="K39">
            <v>439.32</v>
          </cell>
        </row>
        <row r="40">
          <cell r="F40" t="str">
            <v xml:space="preserve">            Mantenimiento y Reparaciones</v>
          </cell>
          <cell r="G40" t="str">
            <v/>
          </cell>
          <cell r="H40">
            <v>494.29</v>
          </cell>
          <cell r="I40" t="str">
            <v/>
          </cell>
          <cell r="J40">
            <v>494.29</v>
          </cell>
          <cell r="K40">
            <v>494.29</v>
          </cell>
        </row>
        <row r="41">
          <cell r="F41" t="str">
            <v>GASTOS FINANCIEROS (Financial Costs)</v>
          </cell>
          <cell r="G41">
            <v>-0.01</v>
          </cell>
          <cell r="H41">
            <v>105.13</v>
          </cell>
          <cell r="I41">
            <v>8.86</v>
          </cell>
          <cell r="J41">
            <v>96.27</v>
          </cell>
          <cell r="K41">
            <v>96.26</v>
          </cell>
        </row>
        <row r="42">
          <cell r="F42" t="str">
            <v xml:space="preserve">    Gastos Financieros</v>
          </cell>
          <cell r="G42">
            <v>-0.01</v>
          </cell>
          <cell r="H42">
            <v>105.13</v>
          </cell>
          <cell r="I42">
            <v>8.86</v>
          </cell>
          <cell r="J42">
            <v>96.27</v>
          </cell>
          <cell r="K42">
            <v>96.26</v>
          </cell>
        </row>
        <row r="43">
          <cell r="F43" t="str">
            <v>Comisiones</v>
          </cell>
          <cell r="G43">
            <v>-0.01</v>
          </cell>
          <cell r="H43">
            <v>97.27</v>
          </cell>
          <cell r="I43" t="str">
            <v/>
          </cell>
          <cell r="J43">
            <v>97.27</v>
          </cell>
          <cell r="K43">
            <v>97.26</v>
          </cell>
        </row>
        <row r="44">
          <cell r="F44" t="str">
            <v>Perdida Cambiaria</v>
          </cell>
          <cell r="G44" t="str">
            <v/>
          </cell>
          <cell r="H44">
            <v>7.86</v>
          </cell>
          <cell r="I44">
            <v>8.86</v>
          </cell>
          <cell r="J44">
            <v>-1</v>
          </cell>
          <cell r="K44">
            <v>-1</v>
          </cell>
        </row>
        <row r="45">
          <cell r="F45" t="str">
            <v>GASTOS NO DEDUCIBLES DE RENTA (Deductible Expenses Income)</v>
          </cell>
          <cell r="G45" t="str">
            <v/>
          </cell>
          <cell r="H45">
            <v>2400</v>
          </cell>
          <cell r="I45" t="str">
            <v/>
          </cell>
          <cell r="J45">
            <v>2400</v>
          </cell>
          <cell r="K45">
            <v>2400</v>
          </cell>
        </row>
        <row r="46">
          <cell r="F46" t="str">
            <v xml:space="preserve">    Multas y Reparos</v>
          </cell>
          <cell r="G46" t="str">
            <v/>
          </cell>
          <cell r="H46">
            <v>2400</v>
          </cell>
          <cell r="I46" t="str">
            <v/>
          </cell>
          <cell r="J46">
            <v>2400</v>
          </cell>
          <cell r="K46">
            <v>2400</v>
          </cell>
        </row>
      </sheetData>
      <sheetData sheetId="4">
        <row r="1">
          <cell r="A1" t="str">
            <v xml:space="preserve">     ACTIVO</v>
          </cell>
          <cell r="F1" t="str">
            <v xml:space="preserve">     INGRESOS</v>
          </cell>
          <cell r="G1">
            <v>-2.2799999999999998</v>
          </cell>
          <cell r="H1" t="str">
            <v/>
          </cell>
          <cell r="I1">
            <v>65933.600000000006</v>
          </cell>
          <cell r="J1">
            <v>-65933.600000000006</v>
          </cell>
          <cell r="K1">
            <v>-65935.88</v>
          </cell>
        </row>
        <row r="2">
          <cell r="F2" t="str">
            <v xml:space="preserve">     INGRESOS CORRIENTES</v>
          </cell>
          <cell r="G2">
            <v>-2.2799999999999998</v>
          </cell>
          <cell r="H2" t="str">
            <v/>
          </cell>
          <cell r="I2">
            <v>65933.600000000006</v>
          </cell>
          <cell r="J2">
            <v>-65933.600000000006</v>
          </cell>
          <cell r="K2">
            <v>-65935.88</v>
          </cell>
        </row>
        <row r="3">
          <cell r="F3" t="str">
            <v xml:space="preserve">     INGRESOS POR VENTAS</v>
          </cell>
          <cell r="G3" t="str">
            <v/>
          </cell>
          <cell r="H3" t="str">
            <v/>
          </cell>
          <cell r="I3">
            <v>65933.600000000006</v>
          </cell>
          <cell r="J3">
            <v>-65933.600000000006</v>
          </cell>
          <cell r="K3">
            <v>-65933.600000000006</v>
          </cell>
        </row>
        <row r="4">
          <cell r="F4" t="str">
            <v>VENTAS DE EXPORTACION</v>
          </cell>
          <cell r="G4" t="str">
            <v/>
          </cell>
          <cell r="H4" t="str">
            <v/>
          </cell>
          <cell r="I4">
            <v>65933.600000000006</v>
          </cell>
          <cell r="J4">
            <v>-65933.600000000006</v>
          </cell>
          <cell r="K4">
            <v>-65933.600000000006</v>
          </cell>
        </row>
        <row r="5">
          <cell r="F5" t="str">
            <v xml:space="preserve">    Productos Terminados</v>
          </cell>
          <cell r="G5" t="str">
            <v/>
          </cell>
          <cell r="H5" t="str">
            <v/>
          </cell>
          <cell r="I5">
            <v>65933.600000000006</v>
          </cell>
          <cell r="J5">
            <v>-65933.600000000006</v>
          </cell>
          <cell r="K5">
            <v>-65933.600000000006</v>
          </cell>
        </row>
        <row r="6">
          <cell r="F6" t="str">
            <v>Muebles</v>
          </cell>
          <cell r="G6" t="str">
            <v/>
          </cell>
          <cell r="H6" t="str">
            <v/>
          </cell>
          <cell r="I6">
            <v>65933.600000000006</v>
          </cell>
          <cell r="J6">
            <v>-65933.600000000006</v>
          </cell>
          <cell r="K6">
            <v>-65933.600000000006</v>
          </cell>
        </row>
        <row r="7">
          <cell r="F7" t="str">
            <v xml:space="preserve">     OTROS INGRESOS</v>
          </cell>
          <cell r="G7">
            <v>-2.2799999999999998</v>
          </cell>
          <cell r="H7" t="str">
            <v/>
          </cell>
          <cell r="I7" t="str">
            <v/>
          </cell>
          <cell r="J7">
            <v>0</v>
          </cell>
          <cell r="K7">
            <v>-2.2799999999999998</v>
          </cell>
        </row>
        <row r="8">
          <cell r="F8" t="str">
            <v>OTROS INGRESOS</v>
          </cell>
          <cell r="G8">
            <v>-2.2799999999999998</v>
          </cell>
          <cell r="H8" t="str">
            <v/>
          </cell>
          <cell r="I8" t="str">
            <v/>
          </cell>
          <cell r="J8">
            <v>0</v>
          </cell>
          <cell r="K8">
            <v>-2.2799999999999998</v>
          </cell>
        </row>
        <row r="9">
          <cell r="F9" t="str">
            <v>Venta de Madera Ripios, Costoneras,chatarras,otros</v>
          </cell>
          <cell r="G9">
            <v>-2.2799999999999998</v>
          </cell>
          <cell r="H9" t="str">
            <v/>
          </cell>
          <cell r="I9" t="str">
            <v/>
          </cell>
          <cell r="J9">
            <v>0</v>
          </cell>
          <cell r="K9">
            <v>-2.2799999999999998</v>
          </cell>
        </row>
        <row r="10">
          <cell r="F10" t="str">
            <v xml:space="preserve">     EGRESOS</v>
          </cell>
          <cell r="G10">
            <v>21717.25</v>
          </cell>
          <cell r="H10">
            <v>184510.71</v>
          </cell>
          <cell r="I10">
            <v>4597.5600000000004</v>
          </cell>
          <cell r="J10">
            <v>179913.15</v>
          </cell>
          <cell r="K10">
            <v>201630.4</v>
          </cell>
        </row>
        <row r="11">
          <cell r="F11" t="str">
            <v xml:space="preserve">     EGRESOS CORRIENTES</v>
          </cell>
          <cell r="G11">
            <v>21717.25</v>
          </cell>
          <cell r="H11">
            <v>184510.71</v>
          </cell>
          <cell r="I11">
            <v>4597.5600000000004</v>
          </cell>
          <cell r="J11">
            <v>179913.15</v>
          </cell>
          <cell r="K11">
            <v>201630.4</v>
          </cell>
        </row>
        <row r="12">
          <cell r="F12" t="str">
            <v xml:space="preserve">     COSTOS Y GASTOS</v>
          </cell>
          <cell r="G12">
            <v>21717.25</v>
          </cell>
          <cell r="H12">
            <v>184510.71</v>
          </cell>
          <cell r="I12">
            <v>4597.5600000000004</v>
          </cell>
          <cell r="J12">
            <v>179913.15</v>
          </cell>
          <cell r="K12">
            <v>201630.4</v>
          </cell>
        </row>
        <row r="13">
          <cell r="F13" t="str">
            <v>COSTOS DE VENTAS (Cost of Sales)</v>
          </cell>
          <cell r="G13" t="str">
            <v/>
          </cell>
          <cell r="H13">
            <v>162052.91</v>
          </cell>
          <cell r="I13" t="str">
            <v/>
          </cell>
          <cell r="J13">
            <v>162052.91</v>
          </cell>
          <cell r="K13">
            <v>162052.91</v>
          </cell>
        </row>
        <row r="14">
          <cell r="F14" t="str">
            <v xml:space="preserve">    Productos Terminados</v>
          </cell>
          <cell r="G14" t="str">
            <v/>
          </cell>
          <cell r="H14">
            <v>162052.91</v>
          </cell>
          <cell r="I14" t="str">
            <v/>
          </cell>
          <cell r="J14">
            <v>162052.91</v>
          </cell>
          <cell r="K14">
            <v>162052.91</v>
          </cell>
        </row>
        <row r="15">
          <cell r="F15" t="str">
            <v>Muebles</v>
          </cell>
          <cell r="G15" t="str">
            <v/>
          </cell>
          <cell r="H15">
            <v>162052.91</v>
          </cell>
          <cell r="I15" t="str">
            <v/>
          </cell>
          <cell r="J15">
            <v>162052.91</v>
          </cell>
          <cell r="K15">
            <v>162052.91</v>
          </cell>
        </row>
        <row r="16">
          <cell r="F16" t="str">
            <v>GASTOS DE VENTA (Selling Expenses)</v>
          </cell>
          <cell r="G16" t="str">
            <v/>
          </cell>
          <cell r="H16">
            <v>2790.12</v>
          </cell>
          <cell r="I16" t="str">
            <v/>
          </cell>
          <cell r="J16">
            <v>2790.12</v>
          </cell>
          <cell r="K16">
            <v>2790.12</v>
          </cell>
        </row>
        <row r="17">
          <cell r="F17" t="str">
            <v>Impuesto y Seguros</v>
          </cell>
          <cell r="G17" t="str">
            <v/>
          </cell>
          <cell r="H17">
            <v>10.119999999999999</v>
          </cell>
          <cell r="I17" t="str">
            <v/>
          </cell>
          <cell r="J17">
            <v>10.119999999999999</v>
          </cell>
          <cell r="K17">
            <v>10.119999999999999</v>
          </cell>
        </row>
        <row r="18">
          <cell r="F18" t="str">
            <v xml:space="preserve">            Impuesto Exportacion</v>
          </cell>
          <cell r="G18" t="str">
            <v/>
          </cell>
          <cell r="H18">
            <v>10.119999999999999</v>
          </cell>
          <cell r="I18" t="str">
            <v/>
          </cell>
          <cell r="J18">
            <v>10.119999999999999</v>
          </cell>
          <cell r="K18">
            <v>10.119999999999999</v>
          </cell>
        </row>
        <row r="19">
          <cell r="F19" t="str">
            <v>Servicios Comerciales</v>
          </cell>
          <cell r="G19" t="str">
            <v/>
          </cell>
          <cell r="H19">
            <v>2780</v>
          </cell>
          <cell r="I19" t="str">
            <v/>
          </cell>
          <cell r="J19">
            <v>2780</v>
          </cell>
          <cell r="K19">
            <v>2780</v>
          </cell>
        </row>
        <row r="20">
          <cell r="F20" t="str">
            <v xml:space="preserve">            Publicidad y Propaganda</v>
          </cell>
          <cell r="G20" t="str">
            <v/>
          </cell>
          <cell r="H20">
            <v>2780</v>
          </cell>
          <cell r="I20" t="str">
            <v/>
          </cell>
          <cell r="J20">
            <v>2780</v>
          </cell>
          <cell r="K20">
            <v>2780</v>
          </cell>
        </row>
        <row r="21">
          <cell r="F21" t="str">
            <v>GASTOS DE ADMINISTRACION (Administracion Expenses)</v>
          </cell>
          <cell r="G21">
            <v>16143.59</v>
          </cell>
          <cell r="H21">
            <v>17571.71</v>
          </cell>
          <cell r="I21">
            <v>4583.17</v>
          </cell>
          <cell r="J21">
            <v>12988.54</v>
          </cell>
          <cell r="K21">
            <v>29132.13</v>
          </cell>
        </row>
        <row r="22">
          <cell r="F22" t="str">
            <v>Servicios Básicos</v>
          </cell>
          <cell r="G22">
            <v>1589.77</v>
          </cell>
          <cell r="H22">
            <v>6566.93</v>
          </cell>
          <cell r="I22">
            <v>4490.1899999999996</v>
          </cell>
          <cell r="J22">
            <v>2076.7399999999998</v>
          </cell>
          <cell r="K22">
            <v>3666.51</v>
          </cell>
        </row>
        <row r="23">
          <cell r="F23" t="str">
            <v xml:space="preserve">            Agua y Alcantarillado</v>
          </cell>
          <cell r="G23">
            <v>76.42</v>
          </cell>
          <cell r="H23">
            <v>75.75</v>
          </cell>
          <cell r="I23" t="str">
            <v/>
          </cell>
          <cell r="J23">
            <v>75.75</v>
          </cell>
          <cell r="K23">
            <v>152.16999999999999</v>
          </cell>
        </row>
        <row r="24">
          <cell r="F24" t="str">
            <v xml:space="preserve">            Energia Electrica</v>
          </cell>
          <cell r="G24" t="str">
            <v/>
          </cell>
          <cell r="H24">
            <v>4490.1899999999996</v>
          </cell>
          <cell r="I24">
            <v>4490.1899999999996</v>
          </cell>
          <cell r="J24">
            <v>0</v>
          </cell>
          <cell r="K24">
            <v>0</v>
          </cell>
        </row>
        <row r="25">
          <cell r="F25" t="str">
            <v xml:space="preserve">            Telefonos</v>
          </cell>
          <cell r="G25">
            <v>742.67</v>
          </cell>
          <cell r="H25">
            <v>1026.53</v>
          </cell>
          <cell r="I25" t="str">
            <v/>
          </cell>
          <cell r="J25">
            <v>1026.53</v>
          </cell>
          <cell r="K25">
            <v>1769.2</v>
          </cell>
        </row>
        <row r="26">
          <cell r="F26" t="str">
            <v xml:space="preserve">            Telefonos Celulares</v>
          </cell>
          <cell r="G26">
            <v>687.47</v>
          </cell>
          <cell r="H26">
            <v>891.11</v>
          </cell>
          <cell r="I26" t="str">
            <v/>
          </cell>
          <cell r="J26">
            <v>891.11</v>
          </cell>
          <cell r="K26">
            <v>1578.58</v>
          </cell>
        </row>
        <row r="27">
          <cell r="F27" t="str">
            <v xml:space="preserve">            Internet</v>
          </cell>
          <cell r="G27">
            <v>83.21</v>
          </cell>
          <cell r="H27">
            <v>83.35</v>
          </cell>
          <cell r="I27" t="str">
            <v/>
          </cell>
          <cell r="J27">
            <v>83.35</v>
          </cell>
          <cell r="K27">
            <v>166.56</v>
          </cell>
        </row>
        <row r="28">
          <cell r="F28" t="str">
            <v>Impuesto y Seguros</v>
          </cell>
          <cell r="G28">
            <v>20.85</v>
          </cell>
          <cell r="H28">
            <v>57.62</v>
          </cell>
          <cell r="I28">
            <v>28.81</v>
          </cell>
          <cell r="J28">
            <v>28.81</v>
          </cell>
          <cell r="K28">
            <v>49.66</v>
          </cell>
        </row>
        <row r="29">
          <cell r="F29" t="str">
            <v xml:space="preserve">            Aprovechamiento Forestal</v>
          </cell>
          <cell r="G29" t="str">
            <v/>
          </cell>
          <cell r="H29">
            <v>57.62</v>
          </cell>
          <cell r="I29">
            <v>28.81</v>
          </cell>
          <cell r="J29">
            <v>28.81</v>
          </cell>
          <cell r="K29">
            <v>28.81</v>
          </cell>
        </row>
        <row r="30">
          <cell r="F30" t="str">
            <v xml:space="preserve">            Impuestos sobre ventas Alcaldia</v>
          </cell>
          <cell r="G30">
            <v>20.85</v>
          </cell>
          <cell r="H30" t="str">
            <v/>
          </cell>
          <cell r="I30" t="str">
            <v/>
          </cell>
          <cell r="J30">
            <v>0</v>
          </cell>
          <cell r="K30">
            <v>20.85</v>
          </cell>
        </row>
        <row r="31">
          <cell r="F31" t="str">
            <v>Mantenimiento, Reparaciones y Limpieza</v>
          </cell>
          <cell r="G31">
            <v>2765.23</v>
          </cell>
          <cell r="H31">
            <v>2860.02</v>
          </cell>
          <cell r="I31">
            <v>14.17</v>
          </cell>
          <cell r="J31">
            <v>2845.85</v>
          </cell>
          <cell r="K31">
            <v>5611.08</v>
          </cell>
        </row>
        <row r="32">
          <cell r="F32" t="str">
            <v xml:space="preserve">            Materiales y Suministros</v>
          </cell>
          <cell r="G32">
            <v>6.83</v>
          </cell>
          <cell r="H32">
            <v>466.56</v>
          </cell>
          <cell r="I32">
            <v>14.17</v>
          </cell>
          <cell r="J32">
            <v>452.39</v>
          </cell>
          <cell r="K32">
            <v>459.22</v>
          </cell>
        </row>
        <row r="33">
          <cell r="F33" t="str">
            <v xml:space="preserve">            Repuestos y Accesorios</v>
          </cell>
          <cell r="G33">
            <v>17.68</v>
          </cell>
          <cell r="H33" t="str">
            <v/>
          </cell>
          <cell r="I33" t="str">
            <v/>
          </cell>
          <cell r="J33">
            <v>0</v>
          </cell>
          <cell r="K33">
            <v>17.68</v>
          </cell>
        </row>
        <row r="34">
          <cell r="F34" t="str">
            <v xml:space="preserve">            Combustibles y Lubricantes</v>
          </cell>
          <cell r="G34">
            <v>2129.9</v>
          </cell>
          <cell r="H34">
            <v>2039.16</v>
          </cell>
          <cell r="I34" t="str">
            <v/>
          </cell>
          <cell r="J34">
            <v>2039.16</v>
          </cell>
          <cell r="K34">
            <v>4169.0600000000004</v>
          </cell>
        </row>
        <row r="35">
          <cell r="F35" t="str">
            <v xml:space="preserve">            Mantenimiento y Reparaciones</v>
          </cell>
          <cell r="G35">
            <v>562.30999999999995</v>
          </cell>
          <cell r="H35">
            <v>354.3</v>
          </cell>
          <cell r="I35" t="str">
            <v/>
          </cell>
          <cell r="J35">
            <v>354.3</v>
          </cell>
          <cell r="K35">
            <v>916.61</v>
          </cell>
        </row>
        <row r="36">
          <cell r="F36" t="str">
            <v xml:space="preserve">            Higiene y Limpieza</v>
          </cell>
          <cell r="G36">
            <v>48.51</v>
          </cell>
          <cell r="H36" t="str">
            <v/>
          </cell>
          <cell r="I36" t="str">
            <v/>
          </cell>
          <cell r="J36">
            <v>0</v>
          </cell>
          <cell r="K36">
            <v>48.51</v>
          </cell>
        </row>
        <row r="37">
          <cell r="F37" t="str">
            <v>Servicios Técnicos y Profesionales</v>
          </cell>
          <cell r="G37">
            <v>5117.3100000000004</v>
          </cell>
          <cell r="H37">
            <v>1534.99</v>
          </cell>
          <cell r="I37" t="str">
            <v/>
          </cell>
          <cell r="J37">
            <v>1534.99</v>
          </cell>
          <cell r="K37">
            <v>6652.3</v>
          </cell>
        </row>
        <row r="38">
          <cell r="F38" t="str">
            <v xml:space="preserve">            Jurídicos</v>
          </cell>
          <cell r="G38" t="str">
            <v/>
          </cell>
          <cell r="H38">
            <v>28.81</v>
          </cell>
          <cell r="I38" t="str">
            <v/>
          </cell>
          <cell r="J38">
            <v>28.81</v>
          </cell>
          <cell r="K38">
            <v>28.81</v>
          </cell>
        </row>
        <row r="39">
          <cell r="F39" t="str">
            <v xml:space="preserve">            Capacitación</v>
          </cell>
          <cell r="G39">
            <v>3117.31</v>
          </cell>
          <cell r="H39">
            <v>651.17999999999995</v>
          </cell>
          <cell r="I39" t="str">
            <v/>
          </cell>
          <cell r="J39">
            <v>651.17999999999995</v>
          </cell>
          <cell r="K39">
            <v>3768.49</v>
          </cell>
        </row>
        <row r="40">
          <cell r="F40" t="str">
            <v xml:space="preserve">            Vigilancia</v>
          </cell>
          <cell r="G40">
            <v>900</v>
          </cell>
          <cell r="H40">
            <v>760</v>
          </cell>
          <cell r="I40" t="str">
            <v/>
          </cell>
          <cell r="J40">
            <v>760</v>
          </cell>
          <cell r="K40">
            <v>1660</v>
          </cell>
        </row>
        <row r="41">
          <cell r="F41" t="str">
            <v xml:space="preserve">            Otros</v>
          </cell>
          <cell r="G41" t="str">
            <v/>
          </cell>
          <cell r="H41">
            <v>95</v>
          </cell>
          <cell r="I41" t="str">
            <v/>
          </cell>
          <cell r="J41">
            <v>95</v>
          </cell>
          <cell r="K41">
            <v>95</v>
          </cell>
        </row>
        <row r="42">
          <cell r="F42" t="str">
            <v xml:space="preserve">            Administracion</v>
          </cell>
          <cell r="G42">
            <v>1100</v>
          </cell>
          <cell r="H42" t="str">
            <v/>
          </cell>
          <cell r="I42" t="str">
            <v/>
          </cell>
          <cell r="J42">
            <v>0</v>
          </cell>
          <cell r="K42">
            <v>1100</v>
          </cell>
        </row>
        <row r="43">
          <cell r="F43" t="str">
            <v>Servicios Comerciales</v>
          </cell>
          <cell r="G43">
            <v>6650.43</v>
          </cell>
          <cell r="H43">
            <v>6552.15</v>
          </cell>
          <cell r="I43">
            <v>50</v>
          </cell>
          <cell r="J43">
            <v>6502.15</v>
          </cell>
          <cell r="K43">
            <v>13152.58</v>
          </cell>
        </row>
        <row r="44">
          <cell r="F44" t="str">
            <v xml:space="preserve">            Transporte y Almacenaje</v>
          </cell>
          <cell r="G44">
            <v>10.61</v>
          </cell>
          <cell r="H44">
            <v>230.77</v>
          </cell>
          <cell r="I44">
            <v>50</v>
          </cell>
          <cell r="J44">
            <v>180.77</v>
          </cell>
          <cell r="K44">
            <v>191.38</v>
          </cell>
        </row>
        <row r="45">
          <cell r="F45" t="str">
            <v xml:space="preserve">            Papelería y Útiles de Oficina</v>
          </cell>
          <cell r="G45">
            <v>132.47</v>
          </cell>
          <cell r="H45">
            <v>241.58</v>
          </cell>
          <cell r="I45" t="str">
            <v/>
          </cell>
          <cell r="J45">
            <v>241.58</v>
          </cell>
          <cell r="K45">
            <v>374.05</v>
          </cell>
        </row>
        <row r="46">
          <cell r="F46" t="str">
            <v xml:space="preserve">            Viatico y alimentacion</v>
          </cell>
          <cell r="G46">
            <v>385.81</v>
          </cell>
          <cell r="H46">
            <v>79.8</v>
          </cell>
          <cell r="I46" t="str">
            <v/>
          </cell>
          <cell r="J46">
            <v>79.8</v>
          </cell>
          <cell r="K46">
            <v>465.61</v>
          </cell>
        </row>
        <row r="47">
          <cell r="F47" t="str">
            <v xml:space="preserve">            Afilado de Herramientas</v>
          </cell>
          <cell r="G47">
            <v>45.86</v>
          </cell>
          <cell r="H47" t="str">
            <v/>
          </cell>
          <cell r="I47" t="str">
            <v/>
          </cell>
          <cell r="J47">
            <v>0</v>
          </cell>
          <cell r="K47">
            <v>45.86</v>
          </cell>
        </row>
        <row r="48">
          <cell r="F48" t="str">
            <v xml:space="preserve">            Hospedaje</v>
          </cell>
          <cell r="G48">
            <v>75.680000000000007</v>
          </cell>
          <cell r="H48" t="str">
            <v/>
          </cell>
          <cell r="I48" t="str">
            <v/>
          </cell>
          <cell r="J48">
            <v>0</v>
          </cell>
          <cell r="K48">
            <v>75.680000000000007</v>
          </cell>
        </row>
        <row r="49">
          <cell r="F49" t="str">
            <v xml:space="preserve">      Dietas</v>
          </cell>
          <cell r="G49">
            <v>6000</v>
          </cell>
          <cell r="H49">
            <v>6000</v>
          </cell>
          <cell r="I49" t="str">
            <v/>
          </cell>
          <cell r="J49">
            <v>6000</v>
          </cell>
          <cell r="K49">
            <v>12000</v>
          </cell>
        </row>
        <row r="50">
          <cell r="F50" t="str">
            <v>GASTOS DE MANTENIMIENTO (Maintenance Costs)</v>
          </cell>
          <cell r="G50">
            <v>3077.4</v>
          </cell>
          <cell r="H50">
            <v>1889.01</v>
          </cell>
          <cell r="I50" t="str">
            <v/>
          </cell>
          <cell r="J50">
            <v>1889.01</v>
          </cell>
          <cell r="K50">
            <v>4966.41</v>
          </cell>
        </row>
        <row r="51">
          <cell r="F51" t="str">
            <v>Sueldos y Salarios</v>
          </cell>
          <cell r="G51">
            <v>1800</v>
          </cell>
          <cell r="H51">
            <v>1875</v>
          </cell>
          <cell r="I51" t="str">
            <v/>
          </cell>
          <cell r="J51">
            <v>1875</v>
          </cell>
          <cell r="K51">
            <v>3675</v>
          </cell>
        </row>
        <row r="52">
          <cell r="F52" t="str">
            <v xml:space="preserve">            Salario Efectivo</v>
          </cell>
          <cell r="G52">
            <v>1800</v>
          </cell>
          <cell r="H52">
            <v>1875</v>
          </cell>
          <cell r="I52" t="str">
            <v/>
          </cell>
          <cell r="J52">
            <v>1875</v>
          </cell>
          <cell r="K52">
            <v>3675</v>
          </cell>
        </row>
        <row r="53">
          <cell r="F53" t="str">
            <v>Mantenimiento, Reparaciones y Limpieza</v>
          </cell>
          <cell r="G53">
            <v>1277.4000000000001</v>
          </cell>
          <cell r="H53">
            <v>14.01</v>
          </cell>
          <cell r="I53" t="str">
            <v/>
          </cell>
          <cell r="J53">
            <v>14.01</v>
          </cell>
          <cell r="K53">
            <v>1291.4100000000001</v>
          </cell>
        </row>
        <row r="54">
          <cell r="F54" t="str">
            <v xml:space="preserve">            Materiales y Suministros</v>
          </cell>
          <cell r="G54" t="str">
            <v/>
          </cell>
          <cell r="H54">
            <v>14.01</v>
          </cell>
          <cell r="I54" t="str">
            <v/>
          </cell>
          <cell r="J54">
            <v>14.01</v>
          </cell>
          <cell r="K54">
            <v>14.01</v>
          </cell>
        </row>
        <row r="55">
          <cell r="F55" t="str">
            <v xml:space="preserve">            Repuestos y Accesorios</v>
          </cell>
          <cell r="G55">
            <v>343.79</v>
          </cell>
          <cell r="H55" t="str">
            <v/>
          </cell>
          <cell r="I55" t="str">
            <v/>
          </cell>
          <cell r="J55">
            <v>0</v>
          </cell>
          <cell r="K55">
            <v>343.79</v>
          </cell>
        </row>
        <row r="56">
          <cell r="F56" t="str">
            <v xml:space="preserve">            Combustibles y Lubricantes</v>
          </cell>
          <cell r="G56">
            <v>439.32</v>
          </cell>
          <cell r="H56" t="str">
            <v/>
          </cell>
          <cell r="I56" t="str">
            <v/>
          </cell>
          <cell r="J56">
            <v>0</v>
          </cell>
          <cell r="K56">
            <v>439.32</v>
          </cell>
        </row>
        <row r="57">
          <cell r="F57" t="str">
            <v xml:space="preserve">            Mantenimiento y Reparaciones</v>
          </cell>
          <cell r="G57">
            <v>494.29</v>
          </cell>
          <cell r="H57" t="str">
            <v/>
          </cell>
          <cell r="I57" t="str">
            <v/>
          </cell>
          <cell r="J57">
            <v>0</v>
          </cell>
          <cell r="K57">
            <v>494.29</v>
          </cell>
        </row>
        <row r="58">
          <cell r="F58" t="str">
            <v>GASTOS FINANCIEROS (Financial Costs)</v>
          </cell>
          <cell r="G58">
            <v>96.26</v>
          </cell>
          <cell r="H58">
            <v>206.96</v>
          </cell>
          <cell r="I58">
            <v>14.39</v>
          </cell>
          <cell r="J58">
            <v>192.57</v>
          </cell>
          <cell r="K58">
            <v>288.83</v>
          </cell>
        </row>
        <row r="59">
          <cell r="F59" t="str">
            <v xml:space="preserve">    Gastos Financieros</v>
          </cell>
          <cell r="G59">
            <v>96.26</v>
          </cell>
          <cell r="H59">
            <v>206.96</v>
          </cell>
          <cell r="I59">
            <v>14.39</v>
          </cell>
          <cell r="J59">
            <v>192.57</v>
          </cell>
          <cell r="K59">
            <v>288.83</v>
          </cell>
        </row>
        <row r="60">
          <cell r="F60" t="str">
            <v>Comisiones</v>
          </cell>
          <cell r="G60">
            <v>97.26</v>
          </cell>
          <cell r="H60">
            <v>203.42</v>
          </cell>
          <cell r="I60" t="str">
            <v/>
          </cell>
          <cell r="J60">
            <v>203.42</v>
          </cell>
          <cell r="K60">
            <v>300.68</v>
          </cell>
        </row>
        <row r="61">
          <cell r="F61" t="str">
            <v>Perdida Cambiaria</v>
          </cell>
          <cell r="G61">
            <v>-1</v>
          </cell>
          <cell r="H61">
            <v>3.54</v>
          </cell>
          <cell r="I61">
            <v>14.39</v>
          </cell>
          <cell r="J61">
            <v>-10.85</v>
          </cell>
          <cell r="K61">
            <v>-11.85</v>
          </cell>
        </row>
        <row r="62">
          <cell r="F62" t="str">
            <v>GASTOS NO DEDUCIBLES DE RENTA (Deductible Expenses Income)</v>
          </cell>
          <cell r="G62">
            <v>2400</v>
          </cell>
          <cell r="H62" t="str">
            <v/>
          </cell>
          <cell r="I62" t="str">
            <v/>
          </cell>
          <cell r="J62">
            <v>0</v>
          </cell>
          <cell r="K62">
            <v>2400</v>
          </cell>
        </row>
        <row r="63">
          <cell r="F63" t="str">
            <v xml:space="preserve">    Multas y Reparos</v>
          </cell>
          <cell r="G63">
            <v>2400</v>
          </cell>
          <cell r="H63" t="str">
            <v/>
          </cell>
          <cell r="I63" t="str">
            <v/>
          </cell>
          <cell r="J63">
            <v>0</v>
          </cell>
          <cell r="K63">
            <v>2400</v>
          </cell>
        </row>
      </sheetData>
      <sheetData sheetId="5">
        <row r="1">
          <cell r="A1" t="str">
            <v xml:space="preserve">     ACTIVO</v>
          </cell>
          <cell r="F1" t="str">
            <v xml:space="preserve">     INGRESOS</v>
          </cell>
          <cell r="G1">
            <v>-65935.88</v>
          </cell>
          <cell r="H1" t="str">
            <v/>
          </cell>
          <cell r="I1">
            <v>1350</v>
          </cell>
          <cell r="J1">
            <v>-1350</v>
          </cell>
          <cell r="K1">
            <v>-67285.88</v>
          </cell>
        </row>
        <row r="2">
          <cell r="F2" t="str">
            <v xml:space="preserve">     INGRESOS CORRIENTES</v>
          </cell>
          <cell r="G2">
            <v>-65935.88</v>
          </cell>
          <cell r="H2" t="str">
            <v/>
          </cell>
          <cell r="I2">
            <v>1350</v>
          </cell>
          <cell r="J2">
            <v>-1350</v>
          </cell>
          <cell r="K2">
            <v>-67285.88</v>
          </cell>
        </row>
        <row r="3">
          <cell r="F3" t="str">
            <v xml:space="preserve">     INGRESOS POR VENTAS</v>
          </cell>
          <cell r="G3">
            <v>-65933.600000000006</v>
          </cell>
          <cell r="H3" t="str">
            <v/>
          </cell>
          <cell r="I3">
            <v>1350</v>
          </cell>
          <cell r="J3">
            <v>-1350</v>
          </cell>
          <cell r="K3">
            <v>-67283.600000000006</v>
          </cell>
        </row>
        <row r="4">
          <cell r="F4" t="str">
            <v>VENTAS DE EXPORTACION</v>
          </cell>
          <cell r="G4">
            <v>-65933.600000000006</v>
          </cell>
          <cell r="H4" t="str">
            <v/>
          </cell>
          <cell r="I4">
            <v>1350</v>
          </cell>
          <cell r="J4">
            <v>-1350</v>
          </cell>
          <cell r="K4">
            <v>-67283.600000000006</v>
          </cell>
        </row>
        <row r="5">
          <cell r="F5" t="str">
            <v xml:space="preserve">    Productos Terminados</v>
          </cell>
          <cell r="G5">
            <v>-65933.600000000006</v>
          </cell>
          <cell r="H5" t="str">
            <v/>
          </cell>
          <cell r="I5">
            <v>1350</v>
          </cell>
          <cell r="J5">
            <v>-1350</v>
          </cell>
          <cell r="K5">
            <v>-67283.600000000006</v>
          </cell>
        </row>
        <row r="6">
          <cell r="F6" t="str">
            <v>Muebles</v>
          </cell>
          <cell r="G6">
            <v>-65933.600000000006</v>
          </cell>
          <cell r="H6" t="str">
            <v/>
          </cell>
          <cell r="I6">
            <v>1350</v>
          </cell>
          <cell r="J6">
            <v>-1350</v>
          </cell>
          <cell r="K6">
            <v>-67283.600000000006</v>
          </cell>
        </row>
        <row r="7">
          <cell r="F7" t="str">
            <v xml:space="preserve">     OTROS INGRESOS</v>
          </cell>
          <cell r="G7">
            <v>-2.2799999999999998</v>
          </cell>
          <cell r="H7" t="str">
            <v/>
          </cell>
          <cell r="I7" t="str">
            <v/>
          </cell>
          <cell r="J7">
            <v>0</v>
          </cell>
          <cell r="K7">
            <v>-2.2799999999999998</v>
          </cell>
        </row>
        <row r="8">
          <cell r="F8" t="str">
            <v>OTROS INGRESOS</v>
          </cell>
          <cell r="G8">
            <v>-2.2799999999999998</v>
          </cell>
          <cell r="H8" t="str">
            <v/>
          </cell>
          <cell r="I8" t="str">
            <v/>
          </cell>
          <cell r="J8">
            <v>0</v>
          </cell>
          <cell r="K8">
            <v>-2.2799999999999998</v>
          </cell>
        </row>
        <row r="9">
          <cell r="F9" t="str">
            <v>Venta de Madera Ripios, Costoneras,chatarras,otros</v>
          </cell>
          <cell r="G9">
            <v>-2.2799999999999998</v>
          </cell>
          <cell r="H9" t="str">
            <v/>
          </cell>
          <cell r="I9" t="str">
            <v/>
          </cell>
          <cell r="J9">
            <v>0</v>
          </cell>
          <cell r="K9">
            <v>-2.2799999999999998</v>
          </cell>
        </row>
        <row r="12">
          <cell r="F12" t="str">
            <v xml:space="preserve">     COSTOS Y GASTOS</v>
          </cell>
          <cell r="G12">
            <v>201630.4</v>
          </cell>
          <cell r="H12">
            <v>37841.870000000003</v>
          </cell>
          <cell r="I12">
            <v>57.36</v>
          </cell>
          <cell r="J12">
            <v>37784.51</v>
          </cell>
          <cell r="K12">
            <v>239414.91</v>
          </cell>
        </row>
        <row r="13">
          <cell r="F13" t="str">
            <v>COSTOS DE VENTAS (Cost of Sales)</v>
          </cell>
          <cell r="G13">
            <v>162052.91</v>
          </cell>
          <cell r="H13">
            <v>1550.47</v>
          </cell>
          <cell r="I13" t="str">
            <v/>
          </cell>
          <cell r="J13">
            <v>1550.47</v>
          </cell>
          <cell r="K13">
            <v>163603.38</v>
          </cell>
        </row>
        <row r="14">
          <cell r="F14" t="str">
            <v xml:space="preserve">    Productos Terminados</v>
          </cell>
          <cell r="G14">
            <v>162052.91</v>
          </cell>
          <cell r="H14">
            <v>1550.47</v>
          </cell>
          <cell r="I14" t="str">
            <v/>
          </cell>
          <cell r="J14">
            <v>1550.47</v>
          </cell>
          <cell r="K14">
            <v>163603.38</v>
          </cell>
        </row>
        <row r="15">
          <cell r="F15" t="str">
            <v>Muebles</v>
          </cell>
          <cell r="G15">
            <v>162052.91</v>
          </cell>
          <cell r="H15">
            <v>1550.47</v>
          </cell>
          <cell r="I15" t="str">
            <v/>
          </cell>
          <cell r="J15">
            <v>1550.47</v>
          </cell>
          <cell r="K15">
            <v>163603.38</v>
          </cell>
        </row>
        <row r="16">
          <cell r="F16" t="str">
            <v>GASTOS DE VENTA (Selling Expenses)</v>
          </cell>
          <cell r="G16">
            <v>2790.12</v>
          </cell>
          <cell r="H16">
            <v>41.73</v>
          </cell>
          <cell r="I16" t="str">
            <v/>
          </cell>
          <cell r="J16">
            <v>41.73</v>
          </cell>
          <cell r="K16">
            <v>2831.85</v>
          </cell>
        </row>
        <row r="17">
          <cell r="F17" t="str">
            <v>Impuesto y Seguros</v>
          </cell>
          <cell r="G17">
            <v>10.119999999999999</v>
          </cell>
          <cell r="H17" t="str">
            <v/>
          </cell>
          <cell r="I17" t="str">
            <v/>
          </cell>
          <cell r="J17">
            <v>0</v>
          </cell>
          <cell r="K17">
            <v>10.119999999999999</v>
          </cell>
        </row>
        <row r="18">
          <cell r="F18" t="str">
            <v xml:space="preserve">            Impuesto Exportacion</v>
          </cell>
          <cell r="G18">
            <v>10.119999999999999</v>
          </cell>
          <cell r="H18" t="str">
            <v/>
          </cell>
          <cell r="I18" t="str">
            <v/>
          </cell>
          <cell r="J18">
            <v>0</v>
          </cell>
          <cell r="K18">
            <v>10.119999999999999</v>
          </cell>
        </row>
        <row r="19">
          <cell r="F19" t="str">
            <v>Servicios Comerciales</v>
          </cell>
          <cell r="G19">
            <v>2780</v>
          </cell>
          <cell r="H19">
            <v>41.73</v>
          </cell>
          <cell r="I19" t="str">
            <v/>
          </cell>
          <cell r="J19">
            <v>41.73</v>
          </cell>
          <cell r="K19">
            <v>2821.73</v>
          </cell>
        </row>
        <row r="20">
          <cell r="F20" t="str">
            <v xml:space="preserve">            Transporte y Almacenaje</v>
          </cell>
          <cell r="G20" t="str">
            <v/>
          </cell>
          <cell r="H20">
            <v>41.73</v>
          </cell>
          <cell r="I20" t="str">
            <v/>
          </cell>
          <cell r="J20">
            <v>41.73</v>
          </cell>
          <cell r="K20">
            <v>41.73</v>
          </cell>
        </row>
        <row r="21">
          <cell r="F21" t="str">
            <v xml:space="preserve">            Publicidad y Propaganda</v>
          </cell>
          <cell r="G21">
            <v>2780</v>
          </cell>
          <cell r="H21" t="str">
            <v/>
          </cell>
          <cell r="I21" t="str">
            <v/>
          </cell>
          <cell r="J21">
            <v>0</v>
          </cell>
          <cell r="K21">
            <v>2780</v>
          </cell>
        </row>
        <row r="22">
          <cell r="F22" t="str">
            <v>GASTOS DE ADMINISTRACION (Administracion Expenses)</v>
          </cell>
          <cell r="G22">
            <v>29132.13</v>
          </cell>
          <cell r="H22">
            <v>34271.75</v>
          </cell>
          <cell r="I22" t="str">
            <v/>
          </cell>
          <cell r="J22">
            <v>34271.75</v>
          </cell>
          <cell r="K22">
            <v>63403.88</v>
          </cell>
        </row>
        <row r="23">
          <cell r="F23" t="str">
            <v>Sueldos y Salarios</v>
          </cell>
          <cell r="G23" t="str">
            <v/>
          </cell>
          <cell r="H23">
            <v>18386.439999999999</v>
          </cell>
          <cell r="I23" t="str">
            <v/>
          </cell>
          <cell r="J23">
            <v>18386.439999999999</v>
          </cell>
          <cell r="K23">
            <v>18386.439999999999</v>
          </cell>
        </row>
        <row r="24">
          <cell r="F24" t="str">
            <v xml:space="preserve">            Salario Efectivo</v>
          </cell>
          <cell r="G24" t="str">
            <v/>
          </cell>
          <cell r="H24">
            <v>10781.06</v>
          </cell>
          <cell r="I24" t="str">
            <v/>
          </cell>
          <cell r="J24">
            <v>10781.06</v>
          </cell>
          <cell r="K24">
            <v>10781.06</v>
          </cell>
        </row>
        <row r="25">
          <cell r="F25" t="str">
            <v xml:space="preserve">            Vacaciones</v>
          </cell>
          <cell r="G25" t="str">
            <v/>
          </cell>
          <cell r="H25">
            <v>1473.91</v>
          </cell>
          <cell r="I25" t="str">
            <v/>
          </cell>
          <cell r="J25">
            <v>1473.91</v>
          </cell>
          <cell r="K25">
            <v>1473.91</v>
          </cell>
        </row>
        <row r="26">
          <cell r="F26" t="str">
            <v xml:space="preserve">            Treceavo mes Aguinaldo</v>
          </cell>
          <cell r="G26" t="str">
            <v/>
          </cell>
          <cell r="H26">
            <v>1473.91</v>
          </cell>
          <cell r="I26" t="str">
            <v/>
          </cell>
          <cell r="J26">
            <v>1473.91</v>
          </cell>
          <cell r="K26">
            <v>1473.91</v>
          </cell>
        </row>
        <row r="27">
          <cell r="F27" t="str">
            <v xml:space="preserve">            Indemnizacion</v>
          </cell>
          <cell r="G27" t="str">
            <v/>
          </cell>
          <cell r="H27">
            <v>1473.91</v>
          </cell>
          <cell r="I27" t="str">
            <v/>
          </cell>
          <cell r="J27">
            <v>1473.91</v>
          </cell>
          <cell r="K27">
            <v>1473.91</v>
          </cell>
        </row>
        <row r="28">
          <cell r="F28" t="str">
            <v xml:space="preserve">            Seguro Social Patronal</v>
          </cell>
          <cell r="G28" t="str">
            <v/>
          </cell>
          <cell r="H28">
            <v>2829.91</v>
          </cell>
          <cell r="I28" t="str">
            <v/>
          </cell>
          <cell r="J28">
            <v>2829.91</v>
          </cell>
          <cell r="K28">
            <v>2829.91</v>
          </cell>
        </row>
        <row r="29">
          <cell r="F29" t="str">
            <v xml:space="preserve">            Inatec</v>
          </cell>
          <cell r="G29" t="str">
            <v/>
          </cell>
          <cell r="H29">
            <v>353.74</v>
          </cell>
          <cell r="I29" t="str">
            <v/>
          </cell>
          <cell r="J29">
            <v>353.74</v>
          </cell>
          <cell r="K29">
            <v>353.74</v>
          </cell>
        </row>
        <row r="30">
          <cell r="F30" t="str">
            <v>Servicios Básicos</v>
          </cell>
          <cell r="G30">
            <v>3666.51</v>
          </cell>
          <cell r="H30">
            <v>1848.65</v>
          </cell>
          <cell r="I30" t="str">
            <v/>
          </cell>
          <cell r="J30">
            <v>1848.65</v>
          </cell>
          <cell r="K30">
            <v>5515.16</v>
          </cell>
        </row>
        <row r="31">
          <cell r="F31" t="str">
            <v xml:space="preserve">            Agua y Alcantarillado</v>
          </cell>
          <cell r="G31">
            <v>152.16999999999999</v>
          </cell>
          <cell r="H31">
            <v>75.5</v>
          </cell>
          <cell r="I31" t="str">
            <v/>
          </cell>
          <cell r="J31">
            <v>75.5</v>
          </cell>
          <cell r="K31">
            <v>227.67</v>
          </cell>
        </row>
        <row r="32">
          <cell r="F32" t="str">
            <v xml:space="preserve">            Telefonos</v>
          </cell>
          <cell r="G32">
            <v>1769.2</v>
          </cell>
          <cell r="H32">
            <v>930</v>
          </cell>
          <cell r="I32" t="str">
            <v/>
          </cell>
          <cell r="J32">
            <v>930</v>
          </cell>
          <cell r="K32">
            <v>2699.2</v>
          </cell>
        </row>
        <row r="33">
          <cell r="F33" t="str">
            <v xml:space="preserve">            Telefonos Celulares</v>
          </cell>
          <cell r="G33">
            <v>1578.58</v>
          </cell>
          <cell r="H33">
            <v>759.76</v>
          </cell>
          <cell r="I33" t="str">
            <v/>
          </cell>
          <cell r="J33">
            <v>759.76</v>
          </cell>
          <cell r="K33">
            <v>2338.34</v>
          </cell>
        </row>
        <row r="34">
          <cell r="F34" t="str">
            <v xml:space="preserve">            Internet</v>
          </cell>
          <cell r="G34">
            <v>166.56</v>
          </cell>
          <cell r="H34">
            <v>83.39</v>
          </cell>
          <cell r="I34" t="str">
            <v/>
          </cell>
          <cell r="J34">
            <v>83.39</v>
          </cell>
          <cell r="K34">
            <v>249.95</v>
          </cell>
        </row>
        <row r="35">
          <cell r="F35" t="str">
            <v>Impuesto y Seguros</v>
          </cell>
          <cell r="G35">
            <v>49.66</v>
          </cell>
          <cell r="H35" t="str">
            <v/>
          </cell>
          <cell r="I35" t="str">
            <v/>
          </cell>
          <cell r="J35">
            <v>0</v>
          </cell>
          <cell r="K35">
            <v>49.66</v>
          </cell>
        </row>
        <row r="36">
          <cell r="F36" t="str">
            <v xml:space="preserve">            Aprovechamiento Forestal</v>
          </cell>
          <cell r="G36">
            <v>28.81</v>
          </cell>
          <cell r="H36" t="str">
            <v/>
          </cell>
          <cell r="I36" t="str">
            <v/>
          </cell>
          <cell r="J36">
            <v>0</v>
          </cell>
          <cell r="K36">
            <v>28.81</v>
          </cell>
        </row>
        <row r="37">
          <cell r="F37" t="str">
            <v xml:space="preserve">            Impuestos sobre ventas Alcaldia</v>
          </cell>
          <cell r="G37">
            <v>20.85</v>
          </cell>
          <cell r="H37" t="str">
            <v/>
          </cell>
          <cell r="I37" t="str">
            <v/>
          </cell>
          <cell r="J37">
            <v>0</v>
          </cell>
          <cell r="K37">
            <v>20.85</v>
          </cell>
        </row>
        <row r="38">
          <cell r="F38" t="str">
            <v>Alquileres y Derechos</v>
          </cell>
          <cell r="G38" t="str">
            <v/>
          </cell>
          <cell r="H38">
            <v>1101.5999999999999</v>
          </cell>
          <cell r="I38" t="str">
            <v/>
          </cell>
          <cell r="J38">
            <v>1101.5999999999999</v>
          </cell>
          <cell r="K38">
            <v>1101.5999999999999</v>
          </cell>
        </row>
        <row r="39">
          <cell r="F39" t="str">
            <v xml:space="preserve">            Alquiler de Imnuebles</v>
          </cell>
          <cell r="G39" t="str">
            <v/>
          </cell>
          <cell r="H39">
            <v>1101.5999999999999</v>
          </cell>
          <cell r="I39" t="str">
            <v/>
          </cell>
          <cell r="J39">
            <v>1101.5999999999999</v>
          </cell>
          <cell r="K39">
            <v>1101.5999999999999</v>
          </cell>
        </row>
        <row r="40">
          <cell r="F40" t="str">
            <v>Mantenimiento, Reparaciones y Limpieza</v>
          </cell>
          <cell r="G40">
            <v>5611.08</v>
          </cell>
          <cell r="H40">
            <v>2776.53</v>
          </cell>
          <cell r="I40" t="str">
            <v/>
          </cell>
          <cell r="J40">
            <v>2776.53</v>
          </cell>
          <cell r="K40">
            <v>8387.61</v>
          </cell>
        </row>
        <row r="41">
          <cell r="F41" t="str">
            <v xml:space="preserve">            Materiales y Suministros</v>
          </cell>
          <cell r="G41">
            <v>459.22</v>
          </cell>
          <cell r="H41" t="str">
            <v/>
          </cell>
          <cell r="I41" t="str">
            <v/>
          </cell>
          <cell r="J41">
            <v>0</v>
          </cell>
          <cell r="K41">
            <v>459.22</v>
          </cell>
        </row>
        <row r="42">
          <cell r="F42" t="str">
            <v xml:space="preserve">            Repuestos y Accesorios</v>
          </cell>
          <cell r="G42">
            <v>17.68</v>
          </cell>
          <cell r="H42">
            <v>5.84</v>
          </cell>
          <cell r="I42" t="str">
            <v/>
          </cell>
          <cell r="J42">
            <v>5.84</v>
          </cell>
          <cell r="K42">
            <v>23.52</v>
          </cell>
        </row>
        <row r="43">
          <cell r="F43" t="str">
            <v xml:space="preserve">            Combustibles y Lubricantes</v>
          </cell>
          <cell r="G43">
            <v>4169.0600000000004</v>
          </cell>
          <cell r="H43">
            <v>1407.95</v>
          </cell>
          <cell r="I43" t="str">
            <v/>
          </cell>
          <cell r="J43">
            <v>1407.95</v>
          </cell>
          <cell r="K43">
            <v>5577.01</v>
          </cell>
        </row>
        <row r="44">
          <cell r="F44" t="str">
            <v xml:space="preserve">            Mantenimiento y Reparaciones</v>
          </cell>
          <cell r="G44">
            <v>916.61</v>
          </cell>
          <cell r="H44">
            <v>1355.56</v>
          </cell>
          <cell r="I44" t="str">
            <v/>
          </cell>
          <cell r="J44">
            <v>1355.56</v>
          </cell>
          <cell r="K44">
            <v>2272.17</v>
          </cell>
        </row>
        <row r="45">
          <cell r="F45" t="str">
            <v xml:space="preserve">            Higiene y Limpieza</v>
          </cell>
          <cell r="G45">
            <v>48.51</v>
          </cell>
          <cell r="H45">
            <v>7.18</v>
          </cell>
          <cell r="I45" t="str">
            <v/>
          </cell>
          <cell r="J45">
            <v>7.18</v>
          </cell>
          <cell r="K45">
            <v>55.69</v>
          </cell>
        </row>
        <row r="46">
          <cell r="F46" t="str">
            <v>Servicios Técnicos y Profesionales</v>
          </cell>
          <cell r="G46">
            <v>6652.3</v>
          </cell>
          <cell r="H46">
            <v>3530</v>
          </cell>
          <cell r="I46" t="str">
            <v/>
          </cell>
          <cell r="J46">
            <v>3530</v>
          </cell>
          <cell r="K46">
            <v>10182.299999999999</v>
          </cell>
        </row>
        <row r="47">
          <cell r="F47" t="str">
            <v xml:space="preserve">            Jurídicos</v>
          </cell>
          <cell r="G47">
            <v>28.81</v>
          </cell>
          <cell r="H47" t="str">
            <v/>
          </cell>
          <cell r="I47" t="str">
            <v/>
          </cell>
          <cell r="J47">
            <v>0</v>
          </cell>
          <cell r="K47">
            <v>28.81</v>
          </cell>
        </row>
        <row r="48">
          <cell r="F48" t="str">
            <v xml:space="preserve">            Capacitación</v>
          </cell>
          <cell r="G48">
            <v>3768.49</v>
          </cell>
          <cell r="H48">
            <v>475</v>
          </cell>
          <cell r="I48" t="str">
            <v/>
          </cell>
          <cell r="J48">
            <v>475</v>
          </cell>
          <cell r="K48">
            <v>4243.49</v>
          </cell>
        </row>
        <row r="49">
          <cell r="F49" t="str">
            <v xml:space="preserve">            Informática y Sistemas Computarizados</v>
          </cell>
          <cell r="G49" t="str">
            <v/>
          </cell>
          <cell r="H49">
            <v>2200</v>
          </cell>
          <cell r="I49" t="str">
            <v/>
          </cell>
          <cell r="J49">
            <v>2200</v>
          </cell>
          <cell r="K49">
            <v>2200</v>
          </cell>
        </row>
        <row r="50">
          <cell r="F50" t="str">
            <v xml:space="preserve">            Vigilancia</v>
          </cell>
          <cell r="G50">
            <v>1660</v>
          </cell>
          <cell r="H50">
            <v>760</v>
          </cell>
          <cell r="I50" t="str">
            <v/>
          </cell>
          <cell r="J50">
            <v>760</v>
          </cell>
          <cell r="K50">
            <v>2420</v>
          </cell>
        </row>
        <row r="51">
          <cell r="F51" t="str">
            <v xml:space="preserve">            Otros</v>
          </cell>
          <cell r="G51">
            <v>95</v>
          </cell>
          <cell r="H51">
            <v>95</v>
          </cell>
          <cell r="I51" t="str">
            <v/>
          </cell>
          <cell r="J51">
            <v>95</v>
          </cell>
          <cell r="K51">
            <v>190</v>
          </cell>
        </row>
        <row r="52">
          <cell r="F52" t="str">
            <v xml:space="preserve">            Administracion</v>
          </cell>
          <cell r="G52">
            <v>1100</v>
          </cell>
          <cell r="H52" t="str">
            <v/>
          </cell>
          <cell r="I52" t="str">
            <v/>
          </cell>
          <cell r="J52">
            <v>0</v>
          </cell>
          <cell r="K52">
            <v>1100</v>
          </cell>
        </row>
        <row r="53">
          <cell r="F53" t="str">
            <v>Servicios Comerciales</v>
          </cell>
          <cell r="G53">
            <v>13152.58</v>
          </cell>
          <cell r="H53">
            <v>6628.53</v>
          </cell>
          <cell r="I53" t="str">
            <v/>
          </cell>
          <cell r="J53">
            <v>6628.53</v>
          </cell>
          <cell r="K53">
            <v>19781.11</v>
          </cell>
        </row>
        <row r="54">
          <cell r="F54" t="str">
            <v xml:space="preserve">            Transporte y Almacenaje</v>
          </cell>
          <cell r="G54">
            <v>191.38</v>
          </cell>
          <cell r="H54">
            <v>135.41</v>
          </cell>
          <cell r="I54" t="str">
            <v/>
          </cell>
          <cell r="J54">
            <v>135.41</v>
          </cell>
          <cell r="K54">
            <v>326.79000000000002</v>
          </cell>
        </row>
        <row r="55">
          <cell r="F55" t="str">
            <v xml:space="preserve">            Papelería y Útiles de Oficina</v>
          </cell>
          <cell r="G55">
            <v>374.05</v>
          </cell>
          <cell r="H55">
            <v>230.86</v>
          </cell>
          <cell r="I55" t="str">
            <v/>
          </cell>
          <cell r="J55">
            <v>230.86</v>
          </cell>
          <cell r="K55">
            <v>604.91</v>
          </cell>
        </row>
        <row r="56">
          <cell r="F56" t="str">
            <v xml:space="preserve">            Viatico y alimentacion</v>
          </cell>
          <cell r="G56">
            <v>465.61</v>
          </cell>
          <cell r="H56">
            <v>51.6</v>
          </cell>
          <cell r="I56" t="str">
            <v/>
          </cell>
          <cell r="J56">
            <v>51.6</v>
          </cell>
          <cell r="K56">
            <v>517.21</v>
          </cell>
        </row>
        <row r="57">
          <cell r="F57" t="str">
            <v xml:space="preserve">            Afilado de Herramientas</v>
          </cell>
          <cell r="G57">
            <v>45.86</v>
          </cell>
          <cell r="H57" t="str">
            <v/>
          </cell>
          <cell r="I57" t="str">
            <v/>
          </cell>
          <cell r="J57">
            <v>0</v>
          </cell>
          <cell r="K57">
            <v>45.86</v>
          </cell>
        </row>
        <row r="58">
          <cell r="F58" t="str">
            <v xml:space="preserve">            Aduaneros</v>
          </cell>
          <cell r="G58" t="str">
            <v/>
          </cell>
          <cell r="H58">
            <v>210.66</v>
          </cell>
          <cell r="I58" t="str">
            <v/>
          </cell>
          <cell r="J58">
            <v>210.66</v>
          </cell>
          <cell r="K58">
            <v>210.66</v>
          </cell>
        </row>
        <row r="59">
          <cell r="F59" t="str">
            <v xml:space="preserve">            Hospedaje</v>
          </cell>
          <cell r="G59">
            <v>75.680000000000007</v>
          </cell>
          <cell r="H59" t="str">
            <v/>
          </cell>
          <cell r="I59" t="str">
            <v/>
          </cell>
          <cell r="J59">
            <v>0</v>
          </cell>
          <cell r="K59">
            <v>75.680000000000007</v>
          </cell>
        </row>
        <row r="60">
          <cell r="F60" t="str">
            <v xml:space="preserve">      Dietas</v>
          </cell>
          <cell r="G60">
            <v>12000</v>
          </cell>
          <cell r="H60">
            <v>6000</v>
          </cell>
          <cell r="I60" t="str">
            <v/>
          </cell>
          <cell r="J60">
            <v>6000</v>
          </cell>
          <cell r="K60">
            <v>18000</v>
          </cell>
        </row>
        <row r="61">
          <cell r="F61" t="str">
            <v>GASTOS DE MANTENIMIENTO (Maintenance Costs)</v>
          </cell>
          <cell r="G61">
            <v>4966.41</v>
          </cell>
          <cell r="H61">
            <v>1655.16</v>
          </cell>
          <cell r="I61" t="str">
            <v/>
          </cell>
          <cell r="J61">
            <v>1655.16</v>
          </cell>
          <cell r="K61">
            <v>6621.57</v>
          </cell>
        </row>
        <row r="62">
          <cell r="F62" t="str">
            <v>Sueldos y Salarios</v>
          </cell>
          <cell r="G62">
            <v>3675</v>
          </cell>
          <cell r="H62">
            <v>1500</v>
          </cell>
          <cell r="I62" t="str">
            <v/>
          </cell>
          <cell r="J62">
            <v>1500</v>
          </cell>
          <cell r="K62">
            <v>5175</v>
          </cell>
        </row>
        <row r="63">
          <cell r="F63" t="str">
            <v xml:space="preserve">            Salario Efectivo</v>
          </cell>
          <cell r="G63">
            <v>3675</v>
          </cell>
          <cell r="H63">
            <v>1500</v>
          </cell>
          <cell r="I63" t="str">
            <v/>
          </cell>
          <cell r="J63">
            <v>1500</v>
          </cell>
          <cell r="K63">
            <v>5175</v>
          </cell>
        </row>
        <row r="64">
          <cell r="F64" t="str">
            <v>Mantenimiento, Reparaciones y Limpieza</v>
          </cell>
          <cell r="G64">
            <v>1291.4100000000001</v>
          </cell>
          <cell r="H64">
            <v>155.16</v>
          </cell>
          <cell r="I64" t="str">
            <v/>
          </cell>
          <cell r="J64">
            <v>155.16</v>
          </cell>
          <cell r="K64">
            <v>1446.57</v>
          </cell>
        </row>
        <row r="65">
          <cell r="F65" t="str">
            <v xml:space="preserve">            Materiales y Suministros</v>
          </cell>
          <cell r="G65">
            <v>14.01</v>
          </cell>
          <cell r="H65">
            <v>155.16</v>
          </cell>
          <cell r="I65" t="str">
            <v/>
          </cell>
          <cell r="J65">
            <v>155.16</v>
          </cell>
          <cell r="K65">
            <v>169.17</v>
          </cell>
        </row>
        <row r="66">
          <cell r="F66" t="str">
            <v xml:space="preserve">            Repuestos y Accesorios</v>
          </cell>
          <cell r="G66">
            <v>343.79</v>
          </cell>
          <cell r="H66" t="str">
            <v/>
          </cell>
          <cell r="I66" t="str">
            <v/>
          </cell>
          <cell r="J66">
            <v>0</v>
          </cell>
          <cell r="K66">
            <v>343.79</v>
          </cell>
        </row>
        <row r="67">
          <cell r="F67" t="str">
            <v xml:space="preserve">            Combustibles y Lubricantes</v>
          </cell>
          <cell r="G67">
            <v>439.32</v>
          </cell>
          <cell r="H67" t="str">
            <v/>
          </cell>
          <cell r="I67" t="str">
            <v/>
          </cell>
          <cell r="J67">
            <v>0</v>
          </cell>
          <cell r="K67">
            <v>439.32</v>
          </cell>
        </row>
        <row r="68">
          <cell r="F68" t="str">
            <v xml:space="preserve">            Mantenimiento y Reparaciones</v>
          </cell>
          <cell r="G68">
            <v>494.29</v>
          </cell>
          <cell r="H68" t="str">
            <v/>
          </cell>
          <cell r="I68" t="str">
            <v/>
          </cell>
          <cell r="J68">
            <v>0</v>
          </cell>
          <cell r="K68">
            <v>494.29</v>
          </cell>
        </row>
        <row r="69">
          <cell r="F69" t="str">
            <v>GASTOS FINANCIEROS (Financial Costs)</v>
          </cell>
          <cell r="G69">
            <v>288.83</v>
          </cell>
          <cell r="H69">
            <v>322.76</v>
          </cell>
          <cell r="I69">
            <v>57.36</v>
          </cell>
          <cell r="J69">
            <v>265.39999999999998</v>
          </cell>
          <cell r="K69">
            <v>554.23</v>
          </cell>
        </row>
        <row r="70">
          <cell r="F70" t="str">
            <v xml:space="preserve">    Gastos Financieros</v>
          </cell>
          <cell r="G70">
            <v>288.83</v>
          </cell>
          <cell r="H70">
            <v>322.76</v>
          </cell>
          <cell r="I70">
            <v>57.36</v>
          </cell>
          <cell r="J70">
            <v>265.39999999999998</v>
          </cell>
          <cell r="K70">
            <v>554.23</v>
          </cell>
        </row>
        <row r="71">
          <cell r="F71" t="str">
            <v>Comisiones</v>
          </cell>
          <cell r="G71">
            <v>300.68</v>
          </cell>
          <cell r="H71">
            <v>293.39</v>
          </cell>
          <cell r="I71" t="str">
            <v/>
          </cell>
          <cell r="J71">
            <v>293.39</v>
          </cell>
          <cell r="K71">
            <v>594.07000000000005</v>
          </cell>
        </row>
        <row r="72">
          <cell r="F72" t="str">
            <v>Perdida Cambiaria</v>
          </cell>
          <cell r="G72">
            <v>-11.85</v>
          </cell>
          <cell r="H72">
            <v>29.37</v>
          </cell>
          <cell r="I72">
            <v>57.36</v>
          </cell>
          <cell r="J72">
            <v>-27.99</v>
          </cell>
          <cell r="K72">
            <v>-39.840000000000003</v>
          </cell>
        </row>
        <row r="73">
          <cell r="F73" t="str">
            <v>GASTOS NO DEDUCIBLES DE RENTA (Deductible Expenses Income)</v>
          </cell>
          <cell r="G73">
            <v>2400</v>
          </cell>
          <cell r="H73" t="str">
            <v/>
          </cell>
          <cell r="I73" t="str">
            <v/>
          </cell>
          <cell r="J73">
            <v>0</v>
          </cell>
          <cell r="K73">
            <v>2400</v>
          </cell>
        </row>
        <row r="74">
          <cell r="F74" t="str">
            <v xml:space="preserve">    Multas y Reparos</v>
          </cell>
          <cell r="G74">
            <v>2400</v>
          </cell>
          <cell r="H74" t="str">
            <v/>
          </cell>
          <cell r="I74" t="str">
            <v/>
          </cell>
          <cell r="J74">
            <v>0</v>
          </cell>
          <cell r="K74">
            <v>2400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progress-tracker/package/ref=ppx_yo_dt_b_track_package?_encoding=UTF8&amp;itemId=klkkksmmsknrwn&amp;orderId=111-1838395-8952224&amp;packageIndex=0&amp;shipmentId=DfH6t33G1&amp;vt=YOUR_ORDERS" TargetMode="External"/><Relationship Id="rId3" Type="http://schemas.openxmlformats.org/officeDocument/2006/relationships/hyperlink" Target="https://www.ups.com/track?loc=en_US&amp;tracknum=1Z199TT00392477425&amp;requester=WT/trackdetails" TargetMode="External"/><Relationship Id="rId7" Type="http://schemas.openxmlformats.org/officeDocument/2006/relationships/hyperlink" Target="https://www.rlcarriers.com/freight/shipping/shipment-tracing?pro=27577900-8&amp;docType=PRO&amp;source=web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desunia.com/components/chair-glides/3-4-dia.-nylon-glides-brown-en/" TargetMode="External"/><Relationship Id="rId1" Type="http://schemas.openxmlformats.org/officeDocument/2006/relationships/hyperlink" Target="https://www.gordonelectricsupply.com/index~path~product~part~6209258~ds~dept~process~search~qdx~0~text~RDZBK" TargetMode="External"/><Relationship Id="rId6" Type="http://schemas.openxmlformats.org/officeDocument/2006/relationships/hyperlink" Target="https://www.rivetsonline.com/ribbed-l-series-rivet-nuts-rn2520165alr/rn2520165alr" TargetMode="External"/><Relationship Id="rId11" Type="http://schemas.openxmlformats.org/officeDocument/2006/relationships/hyperlink" Target="https://www.amazon.com/gp/product/B002UEC6HO/ref=ox_sc_act_title_1?smid=AFLT987H7WA7G&amp;psc=1" TargetMode="External"/><Relationship Id="rId5" Type="http://schemas.openxmlformats.org/officeDocument/2006/relationships/hyperlink" Target="https://www.fedex.com/apps/fedextrack/?action=track&amp;trackingnumber=103590283874&amp;cntry_code=us&amp;locale=en_US" TargetMode="External"/><Relationship Id="rId10" Type="http://schemas.openxmlformats.org/officeDocument/2006/relationships/hyperlink" Target="https://www.amazon.com/gp/product/B07VKMN82N/ref=ox_sc_act_title_3?smid=A1THAZDOWP300U&amp;psc=1" TargetMode="External"/><Relationship Id="rId4" Type="http://schemas.openxmlformats.org/officeDocument/2006/relationships/hyperlink" Target="https://www.fedex.com/apps/fedextrack/?action=track&amp;trackingnumber=775543874453&amp;cntry_code=ni&amp;locale=es_NI" TargetMode="External"/><Relationship Id="rId9" Type="http://schemas.openxmlformats.org/officeDocument/2006/relationships/hyperlink" Target="https://www.amazon.com/gp/product/B0087YG7U8/ref=ox_sc_act_title_2?smid=A1THAZDOWP300U&amp;psc=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ools.usps.com/go/TrackConfirmAction?tRef=fullpage&amp;tLc=2&amp;text28777=&amp;tLabels=420331729405511699000468314797%2C" TargetMode="External"/><Relationship Id="rId13" Type="http://schemas.openxmlformats.org/officeDocument/2006/relationships/hyperlink" Target="https://www.ups.com/WebTracking?track.x=Track&amp;trackNums=1Z9E62A60344068829/trackdetails" TargetMode="External"/><Relationship Id="rId3" Type="http://schemas.openxmlformats.org/officeDocument/2006/relationships/hyperlink" Target="https://www.amazon.com/gp/product/B002UEC6HO/ref=ox_sc_act_title_1?smid=AFLT987H7WA7G&amp;psc=1" TargetMode="External"/><Relationship Id="rId7" Type="http://schemas.openxmlformats.org/officeDocument/2006/relationships/hyperlink" Target="http://www.franksupply.com/caning/press-in-caning.html" TargetMode="External"/><Relationship Id="rId12" Type="http://schemas.openxmlformats.org/officeDocument/2006/relationships/hyperlink" Target="https://www.amazon.com/gp/product/B0002FTY82/ref=ox_sc_act_title_2?smid=A3OFRILN9EI60O&amp;psc=1" TargetMode="External"/><Relationship Id="rId2" Type="http://schemas.openxmlformats.org/officeDocument/2006/relationships/hyperlink" Target="https://www.amazon.com/gp/product/B07VKMN82N/ref=ox_sc_act_title_3?smid=A1THAZDOWP300U&amp;psc=1" TargetMode="External"/><Relationship Id="rId1" Type="http://schemas.openxmlformats.org/officeDocument/2006/relationships/hyperlink" Target="https://www.amazon.com/gp/product/B0087YG7U8/ref=ox_sc_act_title_2?smid=A1THAZDOWP300U&amp;psc=1" TargetMode="External"/><Relationship Id="rId6" Type="http://schemas.openxmlformats.org/officeDocument/2006/relationships/hyperlink" Target="http://www.franksupply.com/caning/press-in-caning.html" TargetMode="External"/><Relationship Id="rId11" Type="http://schemas.openxmlformats.org/officeDocument/2006/relationships/hyperlink" Target="https://www.amazon.com/gp/product/B000I1CHX4/ref=ox_sc_act_title_1?smid=A1T1R9Q3ML5YGI&amp;psc=1" TargetMode="External"/><Relationship Id="rId5" Type="http://schemas.openxmlformats.org/officeDocument/2006/relationships/hyperlink" Target="https://www.rivetsonline.com/ribbed-l-series-rivet-nuts-rn2520165slr/rn2520165slr" TargetMode="External"/><Relationship Id="rId10" Type="http://schemas.openxmlformats.org/officeDocument/2006/relationships/hyperlink" Target="https://www.onlinemetals.com/en/buy/brass/0-5-x-3-5-brass-rectangle-bar-360-h02-extruded/pid/20233" TargetMode="External"/><Relationship Id="rId4" Type="http://schemas.openxmlformats.org/officeDocument/2006/relationships/hyperlink" Target="https://www.amazon.com/gp/product/B01FTZESK8/ref=ox_sc_act_title_1?smid=A2IU5AHCG4DBD4&amp;psc=1" TargetMode="External"/><Relationship Id="rId9" Type="http://schemas.openxmlformats.org/officeDocument/2006/relationships/hyperlink" Target="https://tools.usps.com/go/TrackConfirmAction?qtc_tLabels1=9361289677090381202144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odworkerexpress.com/counterbalance-cas325-flip-up-counters-black.html" TargetMode="External"/><Relationship Id="rId13" Type="http://schemas.openxmlformats.org/officeDocument/2006/relationships/hyperlink" Target="https://www.amazon.com/gp/product/B07QNJ9QTN/ref=ox_sc_saved_title_4?smid=A184HNFH59P9IR&amp;psc=1" TargetMode="External"/><Relationship Id="rId18" Type="http://schemas.openxmlformats.org/officeDocument/2006/relationships/hyperlink" Target="https://www.homedepot.com/p/DuPont-9-ft-x-150-ft-Tyvek-HomeWrap-with-Flashing-Tape-FlexWrap-NF-and-Seam-Tape-Kit-HDXXTYVK2/205143433" TargetMode="External"/><Relationship Id="rId3" Type="http://schemas.openxmlformats.org/officeDocument/2006/relationships/hyperlink" Target="http://www.shopmaninc.com/kk121.html" TargetMode="External"/><Relationship Id="rId7" Type="http://schemas.openxmlformats.org/officeDocument/2006/relationships/hyperlink" Target="https://www.fedex.com/apps/fedextrack/?action=track&amp;tracknumbers=780479874564&amp;locale=en_US&amp;cntry_code=us" TargetMode="External"/><Relationship Id="rId12" Type="http://schemas.openxmlformats.org/officeDocument/2006/relationships/hyperlink" Target="https://thebuilderssupply.com/richelieu-stainless-steel-leveling-glide-bp750025170" TargetMode="External"/><Relationship Id="rId17" Type="http://schemas.openxmlformats.org/officeDocument/2006/relationships/hyperlink" Target="https://www.homedepot.com/p/Stinger-3-8-in-StaplePac-2016-per-Box-0136420/203583570" TargetMode="External"/><Relationship Id="rId2" Type="http://schemas.openxmlformats.org/officeDocument/2006/relationships/hyperlink" Target="https://www.amazon.com/gp/product/B0002FTY82/ref=ox_sc_act_title_2?smid=A3OFRILN9EI60O&amp;psc=1" TargetMode="External"/><Relationship Id="rId16" Type="http://schemas.openxmlformats.org/officeDocument/2006/relationships/hyperlink" Target="https://www.amazon.com/gp/product/B06Y3DBKT2/ref=ox_sc_saved_title_1?smid=A1TEJ2OMWDLGPI&amp;psc=1" TargetMode="External"/><Relationship Id="rId1" Type="http://schemas.openxmlformats.org/officeDocument/2006/relationships/hyperlink" Target="https://www.amazon.com/gp/product/B000I1CHX4/ref=ox_sc_act_title_1?smid=A1T1R9Q3ML5YGI&amp;psc=1" TargetMode="External"/><Relationship Id="rId6" Type="http://schemas.openxmlformats.org/officeDocument/2006/relationships/hyperlink" Target="https://www.fedex.com/apps/fedextrack/?action=track&amp;tracknumbers=780480602048&amp;locale=en_US&amp;cntry_code=us" TargetMode="External"/><Relationship Id="rId11" Type="http://schemas.openxmlformats.org/officeDocument/2006/relationships/hyperlink" Target="https://sagamachinery.en.alibaba.com/product/62118238216-807924835/High_Frequency_Electron_Tube_ITL_12_1_Air_Cooled_Triode_EIMAC_Oscillator_Tube_3CX10000D3.html" TargetMode="External"/><Relationship Id="rId5" Type="http://schemas.openxmlformats.org/officeDocument/2006/relationships/hyperlink" Target="https://www.amazon.com/Baldwin-Satin-Nickel-Square-Hinge/dp/B00KYDQRGO/ref=sr_1_1?keywords=Baldwin+3.5+in.+x+3.5+in.+Satin+Nickel+Square+Hinge&amp;qid=1571332874&amp;s=industrial&amp;sr=1-1" TargetMode="External"/><Relationship Id="rId15" Type="http://schemas.openxmlformats.org/officeDocument/2006/relationships/hyperlink" Target="https://www.amazon.com/gp/product/B008N3GGS6/ref=ox_sc_saved_title_2?smid=A2ME0KHFGTCK2M&amp;psc=1" TargetMode="External"/><Relationship Id="rId10" Type="http://schemas.openxmlformats.org/officeDocument/2006/relationships/hyperlink" Target="https://www.ups.com/WebTracking?loc=en_US&amp;Requester=NES&amp;tracknum=1ZE2857Y0368949572&amp;AgreeToTermsAndConditions=yes&amp;WT.z_eCTAid=ct1_eml_Tracking__ct1_eml_qvn_eml_5shp&amp;WT.z_edatesent=11202019/trackdetails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s://www.amazon.com/gp/product/B01HOXQPO0/ref=ox_sc_act_title_2?smid=AYX4QZIGCPIZG&amp;psc=1" TargetMode="External"/><Relationship Id="rId9" Type="http://schemas.openxmlformats.org/officeDocument/2006/relationships/hyperlink" Target="https://www.fedex.com/apps/fedextrack/?action=track&amp;trackingnumber=778180236106&amp;cntry_code=us&amp;locale=en_US" TargetMode="External"/><Relationship Id="rId14" Type="http://schemas.openxmlformats.org/officeDocument/2006/relationships/hyperlink" Target="https://www.amazon.com/gp/product/B07VF4PB3K/ref=ox_sc_saved_title_3?smid=A3UWGAZTVSFUQQ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Y127"/>
  <sheetViews>
    <sheetView view="pageBreakPreview" zoomScale="50" zoomScaleNormal="60" zoomScaleSheetLayoutView="50" workbookViewId="0">
      <pane xSplit="2" topLeftCell="C1" activePane="topRight" state="frozen"/>
      <selection activeCell="B1" sqref="B1"/>
      <selection pane="topRight" activeCell="A92" sqref="A92:A101"/>
    </sheetView>
  </sheetViews>
  <sheetFormatPr baseColWidth="10" defaultRowHeight="15" x14ac:dyDescent="0.25"/>
  <cols>
    <col min="1" max="1" width="28.7109375" style="3" customWidth="1"/>
    <col min="2" max="2" width="34.42578125" style="3" customWidth="1"/>
    <col min="3" max="3" width="15" style="3" customWidth="1"/>
    <col min="4" max="4" width="23.42578125" style="172" customWidth="1"/>
    <col min="5" max="5" width="70.140625" customWidth="1"/>
    <col min="6" max="6" width="11.42578125" customWidth="1"/>
    <col min="7" max="7" width="7.28515625" style="154" customWidth="1"/>
    <col min="8" max="8" width="11.42578125" customWidth="1"/>
    <col min="9" max="9" width="15.85546875" style="8" customWidth="1"/>
    <col min="10" max="10" width="18.140625" style="8" customWidth="1"/>
    <col min="11" max="12" width="18.5703125" style="8" customWidth="1"/>
    <col min="13" max="14" width="18.85546875" style="8" customWidth="1"/>
    <col min="15" max="15" width="21.85546875" style="6" customWidth="1"/>
    <col min="16" max="17" width="16.7109375" style="8" customWidth="1"/>
    <col min="18" max="18" width="12.85546875" style="8" customWidth="1"/>
    <col min="19" max="22" width="14.5703125" style="8" customWidth="1"/>
    <col min="23" max="23" width="14.85546875" customWidth="1"/>
    <col min="24" max="24" width="14" customWidth="1"/>
  </cols>
  <sheetData>
    <row r="1" spans="1:24" ht="31.5" x14ac:dyDescent="0.5">
      <c r="A1" s="1858" t="s">
        <v>12</v>
      </c>
      <c r="B1" s="1859"/>
      <c r="C1" s="1859"/>
      <c r="D1" s="1859"/>
      <c r="E1" s="1859"/>
      <c r="F1" s="1859"/>
      <c r="G1" s="1859"/>
      <c r="H1" s="1859"/>
      <c r="I1" s="1859"/>
      <c r="J1" s="1859"/>
      <c r="K1" s="1859"/>
      <c r="L1" s="1859"/>
      <c r="M1" s="1859"/>
      <c r="N1" s="1859"/>
      <c r="O1" s="1859"/>
      <c r="P1" s="1859"/>
      <c r="Q1" s="1859"/>
      <c r="R1" s="1859"/>
      <c r="S1" s="1859"/>
      <c r="T1" s="1859"/>
      <c r="U1" s="1859"/>
      <c r="V1" s="1859"/>
      <c r="W1" s="1860"/>
    </row>
    <row r="2" spans="1:24" s="1" customFormat="1" ht="37.5" x14ac:dyDescent="0.3">
      <c r="A2" s="11" t="s">
        <v>14</v>
      </c>
      <c r="B2" s="11" t="s">
        <v>15</v>
      </c>
      <c r="C2" s="29" t="s">
        <v>38</v>
      </c>
      <c r="D2" s="156" t="s">
        <v>0</v>
      </c>
      <c r="E2" s="11" t="s">
        <v>2</v>
      </c>
      <c r="F2" s="11" t="s">
        <v>1</v>
      </c>
      <c r="G2" s="11" t="s">
        <v>102</v>
      </c>
      <c r="H2" s="11" t="s">
        <v>3</v>
      </c>
      <c r="I2" s="12" t="s">
        <v>4</v>
      </c>
      <c r="J2" s="13" t="s">
        <v>69</v>
      </c>
      <c r="K2" s="13" t="s">
        <v>32</v>
      </c>
      <c r="L2" s="14" t="s">
        <v>33</v>
      </c>
      <c r="M2" s="14" t="s">
        <v>34</v>
      </c>
      <c r="N2" s="14" t="s">
        <v>5</v>
      </c>
      <c r="O2" s="15" t="s">
        <v>6</v>
      </c>
      <c r="P2" s="12" t="s">
        <v>7</v>
      </c>
      <c r="Q2" s="15" t="s">
        <v>36</v>
      </c>
      <c r="R2" s="15" t="s">
        <v>10</v>
      </c>
      <c r="S2" s="16" t="s">
        <v>8</v>
      </c>
      <c r="T2" s="16" t="s">
        <v>236</v>
      </c>
      <c r="U2" s="15" t="s">
        <v>281</v>
      </c>
      <c r="V2" s="16" t="s">
        <v>237</v>
      </c>
      <c r="W2" s="15" t="s">
        <v>9</v>
      </c>
      <c r="X2"/>
    </row>
    <row r="3" spans="1:24" ht="15" customHeight="1" x14ac:dyDescent="0.25">
      <c r="A3" s="1885" t="s">
        <v>13</v>
      </c>
      <c r="B3" s="1829" t="s">
        <v>23</v>
      </c>
      <c r="C3" s="1835">
        <v>43636</v>
      </c>
      <c r="D3" s="157" t="s">
        <v>16</v>
      </c>
      <c r="E3" s="24" t="s">
        <v>24</v>
      </c>
      <c r="F3" s="18">
        <v>2</v>
      </c>
      <c r="G3" s="141"/>
      <c r="H3" s="19"/>
      <c r="I3" s="25">
        <v>188</v>
      </c>
      <c r="J3" s="25">
        <f t="shared" ref="J3:J29" si="0">+I3*F3</f>
        <v>376</v>
      </c>
      <c r="K3" s="25">
        <f>+J3*19.2517307409%</f>
        <v>72.386507585784003</v>
      </c>
      <c r="L3" s="25">
        <f t="shared" ref="L3:L32" si="1">+J3-K3</f>
        <v>303.61349241421601</v>
      </c>
      <c r="M3" s="20">
        <v>142.77920164972701</v>
      </c>
      <c r="N3" s="20">
        <f>+M3+L3</f>
        <v>446.39269406394305</v>
      </c>
      <c r="O3" s="28">
        <f t="shared" ref="O3:O11" si="2">+M3+L3</f>
        <v>446.39269406394305</v>
      </c>
      <c r="P3" s="26" t="s">
        <v>35</v>
      </c>
      <c r="Q3" s="1832" t="s">
        <v>37</v>
      </c>
      <c r="R3" s="21"/>
      <c r="S3" s="435"/>
      <c r="T3" s="322">
        <v>43661</v>
      </c>
      <c r="U3" s="435">
        <v>43663</v>
      </c>
      <c r="V3" s="435">
        <v>43667</v>
      </c>
      <c r="W3" s="488">
        <v>43672</v>
      </c>
    </row>
    <row r="4" spans="1:24" ht="15" customHeight="1" x14ac:dyDescent="0.25">
      <c r="A4" s="1886"/>
      <c r="B4" s="1830"/>
      <c r="C4" s="1836"/>
      <c r="D4" s="157" t="s">
        <v>17</v>
      </c>
      <c r="E4" s="24" t="s">
        <v>25</v>
      </c>
      <c r="F4" s="18">
        <v>4</v>
      </c>
      <c r="G4" s="141"/>
      <c r="H4" s="22"/>
      <c r="I4" s="25">
        <v>46</v>
      </c>
      <c r="J4" s="25">
        <f t="shared" si="0"/>
        <v>184</v>
      </c>
      <c r="K4" s="25">
        <f t="shared" ref="K4:K10" si="3">+J4*19.2517307409%</f>
        <v>35.423184563256001</v>
      </c>
      <c r="L4" s="25">
        <f t="shared" si="1"/>
        <v>148.576815436744</v>
      </c>
      <c r="M4" s="20">
        <v>69.870673147738984</v>
      </c>
      <c r="N4" s="20">
        <f t="shared" ref="N4:N10" si="4">+M4+L4</f>
        <v>218.44748858448298</v>
      </c>
      <c r="O4" s="28">
        <f t="shared" si="2"/>
        <v>218.44748858448298</v>
      </c>
      <c r="P4" s="26" t="s">
        <v>35</v>
      </c>
      <c r="Q4" s="1833"/>
      <c r="R4" s="21"/>
      <c r="S4" s="435"/>
      <c r="T4" s="322"/>
      <c r="U4" s="435"/>
      <c r="V4" s="435"/>
      <c r="W4" s="488"/>
    </row>
    <row r="5" spans="1:24" ht="15" customHeight="1" x14ac:dyDescent="0.25">
      <c r="A5" s="1886"/>
      <c r="B5" s="1830"/>
      <c r="C5" s="1836"/>
      <c r="D5" s="157" t="s">
        <v>18</v>
      </c>
      <c r="E5" s="24" t="s">
        <v>26</v>
      </c>
      <c r="F5" s="18">
        <v>2</v>
      </c>
      <c r="G5" s="141"/>
      <c r="H5" s="22"/>
      <c r="I5" s="25">
        <v>25.4</v>
      </c>
      <c r="J5" s="25">
        <f t="shared" si="0"/>
        <v>50.8</v>
      </c>
      <c r="K5" s="25">
        <f t="shared" si="3"/>
        <v>9.7798792163771999</v>
      </c>
      <c r="L5" s="25">
        <f t="shared" si="1"/>
        <v>41.020120783622801</v>
      </c>
      <c r="M5" s="20">
        <v>19.290381499484461</v>
      </c>
      <c r="N5" s="20">
        <f t="shared" si="4"/>
        <v>60.310502283107262</v>
      </c>
      <c r="O5" s="28">
        <f t="shared" si="2"/>
        <v>60.310502283107262</v>
      </c>
      <c r="P5" s="26" t="s">
        <v>35</v>
      </c>
      <c r="Q5" s="1833"/>
      <c r="R5" s="21"/>
      <c r="S5" s="435"/>
      <c r="T5" s="322"/>
      <c r="U5" s="435"/>
      <c r="V5" s="435"/>
      <c r="W5" s="488"/>
    </row>
    <row r="6" spans="1:24" ht="15" customHeight="1" x14ac:dyDescent="0.25">
      <c r="A6" s="1886"/>
      <c r="B6" s="1830"/>
      <c r="C6" s="1836"/>
      <c r="D6" s="157" t="s">
        <v>19</v>
      </c>
      <c r="E6" s="24" t="s">
        <v>27</v>
      </c>
      <c r="F6" s="18">
        <v>4</v>
      </c>
      <c r="G6" s="141"/>
      <c r="H6" s="22"/>
      <c r="I6" s="25">
        <v>36</v>
      </c>
      <c r="J6" s="25">
        <f t="shared" si="0"/>
        <v>144</v>
      </c>
      <c r="K6" s="25">
        <f t="shared" si="3"/>
        <v>27.722492266896001</v>
      </c>
      <c r="L6" s="25">
        <f t="shared" si="1"/>
        <v>116.277507733104</v>
      </c>
      <c r="M6" s="20">
        <v>54.681396376491385</v>
      </c>
      <c r="N6" s="20">
        <f t="shared" si="4"/>
        <v>170.95890410959538</v>
      </c>
      <c r="O6" s="28">
        <f t="shared" si="2"/>
        <v>170.95890410959538</v>
      </c>
      <c r="P6" s="26" t="s">
        <v>35</v>
      </c>
      <c r="Q6" s="1833"/>
      <c r="R6" s="21"/>
      <c r="S6" s="435"/>
      <c r="T6" s="322"/>
      <c r="U6" s="435"/>
      <c r="V6" s="435"/>
      <c r="W6" s="488"/>
    </row>
    <row r="7" spans="1:24" ht="15" customHeight="1" x14ac:dyDescent="0.25">
      <c r="A7" s="1886"/>
      <c r="B7" s="1830"/>
      <c r="C7" s="1836"/>
      <c r="D7" s="157" t="s">
        <v>20</v>
      </c>
      <c r="E7" s="24" t="s">
        <v>28</v>
      </c>
      <c r="F7" s="18">
        <v>1</v>
      </c>
      <c r="G7" s="141"/>
      <c r="H7" s="22"/>
      <c r="I7" s="25">
        <v>52</v>
      </c>
      <c r="J7" s="25">
        <f t="shared" si="0"/>
        <v>52</v>
      </c>
      <c r="K7" s="25">
        <f t="shared" si="3"/>
        <v>10.010899985268001</v>
      </c>
      <c r="L7" s="25">
        <f t="shared" si="1"/>
        <v>41.989100014732003</v>
      </c>
      <c r="M7" s="20">
        <v>19.746059802621886</v>
      </c>
      <c r="N7" s="20">
        <f t="shared" si="4"/>
        <v>61.735159817353889</v>
      </c>
      <c r="O7" s="28">
        <f t="shared" si="2"/>
        <v>61.735159817353889</v>
      </c>
      <c r="P7" s="26" t="s">
        <v>35</v>
      </c>
      <c r="Q7" s="1833"/>
      <c r="R7" s="21"/>
      <c r="S7" s="435"/>
      <c r="T7" s="322"/>
      <c r="U7" s="435"/>
      <c r="V7" s="435"/>
      <c r="W7" s="488"/>
    </row>
    <row r="8" spans="1:24" ht="15" customHeight="1" x14ac:dyDescent="0.25">
      <c r="A8" s="1886"/>
      <c r="B8" s="1830"/>
      <c r="C8" s="1836"/>
      <c r="D8" s="157" t="s">
        <v>21</v>
      </c>
      <c r="E8" s="24" t="s">
        <v>29</v>
      </c>
      <c r="F8" s="18">
        <v>2</v>
      </c>
      <c r="G8" s="141"/>
      <c r="H8" s="22"/>
      <c r="I8" s="25">
        <v>122</v>
      </c>
      <c r="J8" s="25">
        <f t="shared" si="0"/>
        <v>244</v>
      </c>
      <c r="K8" s="25">
        <f t="shared" si="3"/>
        <v>46.974223007795999</v>
      </c>
      <c r="L8" s="25">
        <f t="shared" si="1"/>
        <v>197.02577699220399</v>
      </c>
      <c r="M8" s="20">
        <v>92.6545883046104</v>
      </c>
      <c r="N8" s="20">
        <f t="shared" si="4"/>
        <v>289.68036529681439</v>
      </c>
      <c r="O8" s="28">
        <f t="shared" si="2"/>
        <v>289.68036529681439</v>
      </c>
      <c r="P8" s="26" t="s">
        <v>35</v>
      </c>
      <c r="Q8" s="1833"/>
      <c r="R8" s="21"/>
      <c r="S8" s="435"/>
      <c r="T8" s="322"/>
      <c r="U8" s="435"/>
      <c r="V8" s="435"/>
      <c r="W8" s="488"/>
    </row>
    <row r="9" spans="1:24" ht="15" customHeight="1" x14ac:dyDescent="0.25">
      <c r="A9" s="1886"/>
      <c r="B9" s="1830"/>
      <c r="C9" s="1836"/>
      <c r="D9" s="157" t="s">
        <v>21</v>
      </c>
      <c r="E9" s="24" t="s">
        <v>30</v>
      </c>
      <c r="F9" s="18">
        <v>1</v>
      </c>
      <c r="G9" s="141"/>
      <c r="H9" s="22"/>
      <c r="I9" s="25">
        <v>146</v>
      </c>
      <c r="J9" s="25">
        <f t="shared" si="0"/>
        <v>146</v>
      </c>
      <c r="K9" s="25">
        <f t="shared" si="3"/>
        <v>28.107526881714001</v>
      </c>
      <c r="L9" s="25">
        <f t="shared" si="1"/>
        <v>117.89247311828601</v>
      </c>
      <c r="M9" s="20">
        <v>55.440860215053767</v>
      </c>
      <c r="N9" s="20">
        <f t="shared" si="4"/>
        <v>173.33333333333977</v>
      </c>
      <c r="O9" s="28">
        <f t="shared" si="2"/>
        <v>173.33333333333977</v>
      </c>
      <c r="P9" s="26" t="s">
        <v>35</v>
      </c>
      <c r="Q9" s="1833"/>
      <c r="R9" s="21"/>
      <c r="S9" s="435"/>
      <c r="T9" s="322"/>
      <c r="U9" s="435"/>
      <c r="V9" s="435"/>
      <c r="W9" s="488"/>
    </row>
    <row r="10" spans="1:24" ht="15" customHeight="1" thickBot="1" x14ac:dyDescent="0.3">
      <c r="A10" s="1886"/>
      <c r="B10" s="1831"/>
      <c r="C10" s="1837"/>
      <c r="D10" s="158" t="s">
        <v>22</v>
      </c>
      <c r="E10" s="36" t="s">
        <v>31</v>
      </c>
      <c r="F10" s="38">
        <v>1</v>
      </c>
      <c r="G10" s="142"/>
      <c r="H10" s="40"/>
      <c r="I10" s="41">
        <v>161</v>
      </c>
      <c r="J10" s="41">
        <f t="shared" si="0"/>
        <v>161</v>
      </c>
      <c r="K10" s="41">
        <f t="shared" si="3"/>
        <v>30.995286492849001</v>
      </c>
      <c r="L10" s="41">
        <f t="shared" si="1"/>
        <v>130.004713507151</v>
      </c>
      <c r="M10" s="42">
        <v>61.136839004271614</v>
      </c>
      <c r="N10" s="20">
        <f t="shared" si="4"/>
        <v>191.14155251142262</v>
      </c>
      <c r="O10" s="43">
        <f t="shared" si="2"/>
        <v>191.14155251142262</v>
      </c>
      <c r="P10" s="44" t="s">
        <v>35</v>
      </c>
      <c r="Q10" s="1834"/>
      <c r="R10" s="37"/>
      <c r="S10" s="435"/>
      <c r="T10" s="323"/>
      <c r="U10" s="487"/>
      <c r="V10" s="487"/>
      <c r="W10" s="489"/>
    </row>
    <row r="11" spans="1:24" ht="15" customHeight="1" thickTop="1" thickBot="1" x14ac:dyDescent="0.3">
      <c r="A11" s="1886"/>
      <c r="B11" s="52" t="s">
        <v>39</v>
      </c>
      <c r="C11" s="108">
        <v>43637</v>
      </c>
      <c r="D11" s="159" t="s">
        <v>40</v>
      </c>
      <c r="E11" s="53" t="s">
        <v>41</v>
      </c>
      <c r="F11" s="45">
        <v>2</v>
      </c>
      <c r="G11" s="143"/>
      <c r="H11" s="46" t="s">
        <v>42</v>
      </c>
      <c r="I11" s="47">
        <v>61.09</v>
      </c>
      <c r="J11" s="47">
        <f t="shared" si="0"/>
        <v>122.18</v>
      </c>
      <c r="K11" s="47">
        <v>0</v>
      </c>
      <c r="L11" s="47">
        <f t="shared" si="1"/>
        <v>122.18</v>
      </c>
      <c r="M11" s="47">
        <v>10.3</v>
      </c>
      <c r="N11" s="47">
        <f>+M11+L11</f>
        <v>132.48000000000002</v>
      </c>
      <c r="O11" s="47">
        <f t="shared" si="2"/>
        <v>132.48000000000002</v>
      </c>
      <c r="P11" s="48" t="s">
        <v>35</v>
      </c>
      <c r="Q11" s="73">
        <v>43640</v>
      </c>
      <c r="R11" s="49"/>
      <c r="S11" s="252">
        <v>43654</v>
      </c>
      <c r="T11" s="320"/>
      <c r="U11" s="252"/>
      <c r="V11" s="252"/>
      <c r="W11" s="490"/>
    </row>
    <row r="12" spans="1:24" ht="15" customHeight="1" thickTop="1" x14ac:dyDescent="0.25">
      <c r="A12" s="1886"/>
      <c r="B12" s="1864" t="s">
        <v>43</v>
      </c>
      <c r="C12" s="1866">
        <v>43637</v>
      </c>
      <c r="D12" s="160"/>
      <c r="E12" s="54" t="s">
        <v>44</v>
      </c>
      <c r="F12" s="31">
        <v>1</v>
      </c>
      <c r="G12" s="144"/>
      <c r="H12" s="33"/>
      <c r="I12" s="34">
        <v>6589.78</v>
      </c>
      <c r="J12" s="34">
        <f t="shared" si="0"/>
        <v>6589.78</v>
      </c>
      <c r="K12" s="34">
        <f>+J12*4.99998496532%</f>
        <v>329.48800924766431</v>
      </c>
      <c r="L12" s="34">
        <f t="shared" si="1"/>
        <v>6260.2919907523356</v>
      </c>
      <c r="M12" s="34">
        <v>0</v>
      </c>
      <c r="N12" s="34">
        <f>+M12+L12</f>
        <v>6260.2919907523356</v>
      </c>
      <c r="O12" s="34">
        <f>+N12</f>
        <v>6260.2919907523356</v>
      </c>
      <c r="P12" s="99" t="s">
        <v>35</v>
      </c>
      <c r="Q12" s="1838" t="s">
        <v>212</v>
      </c>
      <c r="R12" s="30"/>
      <c r="S12" s="327"/>
      <c r="T12" s="324"/>
      <c r="U12" s="324"/>
      <c r="V12" s="324"/>
      <c r="W12" s="324"/>
      <c r="X12" s="50"/>
    </row>
    <row r="13" spans="1:24" ht="15" customHeight="1" x14ac:dyDescent="0.25">
      <c r="A13" s="1886"/>
      <c r="B13" s="1865"/>
      <c r="C13" s="1867"/>
      <c r="D13" s="157"/>
      <c r="E13" s="24" t="s">
        <v>45</v>
      </c>
      <c r="F13" s="18">
        <v>1</v>
      </c>
      <c r="G13" s="141"/>
      <c r="H13" s="22"/>
      <c r="I13" s="25">
        <v>5216.91</v>
      </c>
      <c r="J13" s="25">
        <f t="shared" si="0"/>
        <v>5216.91</v>
      </c>
      <c r="K13" s="25">
        <f t="shared" ref="K13:K24" si="5">+J13*4.99998496532%</f>
        <v>260.84471565427566</v>
      </c>
      <c r="L13" s="25">
        <f t="shared" si="1"/>
        <v>4956.0652843457246</v>
      </c>
      <c r="M13" s="25">
        <v>0</v>
      </c>
      <c r="N13" s="34">
        <f t="shared" ref="N13:N24" si="6">+M13+L13</f>
        <v>4956.0652843457246</v>
      </c>
      <c r="O13" s="34">
        <f t="shared" ref="O13:O23" si="7">+N13</f>
        <v>4956.0652843457246</v>
      </c>
      <c r="P13" s="99" t="s">
        <v>35</v>
      </c>
      <c r="Q13" s="1833"/>
      <c r="R13" s="21"/>
      <c r="S13" s="328"/>
      <c r="T13" s="325"/>
      <c r="U13" s="325"/>
      <c r="V13" s="325"/>
      <c r="W13" s="480"/>
    </row>
    <row r="14" spans="1:24" ht="15" customHeight="1" x14ac:dyDescent="0.25">
      <c r="A14" s="1886"/>
      <c r="B14" s="1865"/>
      <c r="C14" s="1867"/>
      <c r="D14" s="157"/>
      <c r="E14" s="24" t="s">
        <v>46</v>
      </c>
      <c r="F14" s="18">
        <v>1</v>
      </c>
      <c r="G14" s="141"/>
      <c r="H14" s="22"/>
      <c r="I14" s="25">
        <v>4190.22</v>
      </c>
      <c r="J14" s="25">
        <f t="shared" si="0"/>
        <v>4190.22</v>
      </c>
      <c r="K14" s="25">
        <f t="shared" si="5"/>
        <v>209.51037001383173</v>
      </c>
      <c r="L14" s="25">
        <f t="shared" si="1"/>
        <v>3980.7096299861687</v>
      </c>
      <c r="M14" s="25">
        <v>0</v>
      </c>
      <c r="N14" s="34">
        <f t="shared" si="6"/>
        <v>3980.7096299861687</v>
      </c>
      <c r="O14" s="34">
        <f t="shared" si="7"/>
        <v>3980.7096299861687</v>
      </c>
      <c r="P14" s="99" t="s">
        <v>35</v>
      </c>
      <c r="Q14" s="1833"/>
      <c r="R14" s="21"/>
      <c r="S14" s="328"/>
      <c r="T14" s="325"/>
      <c r="U14" s="325"/>
      <c r="V14" s="325"/>
      <c r="W14" s="480"/>
      <c r="X14" s="51"/>
    </row>
    <row r="15" spans="1:24" ht="15" customHeight="1" x14ac:dyDescent="0.25">
      <c r="A15" s="1886"/>
      <c r="B15" s="1865"/>
      <c r="C15" s="1867"/>
      <c r="D15" s="157"/>
      <c r="E15" s="24" t="s">
        <v>47</v>
      </c>
      <c r="F15" s="18">
        <v>1</v>
      </c>
      <c r="G15" s="141"/>
      <c r="H15" s="22"/>
      <c r="I15" s="25">
        <v>2851.31</v>
      </c>
      <c r="J15" s="25">
        <f t="shared" si="0"/>
        <v>2851.31</v>
      </c>
      <c r="K15" s="25">
        <f t="shared" si="5"/>
        <v>142.56507131466572</v>
      </c>
      <c r="L15" s="25">
        <f t="shared" si="1"/>
        <v>2708.7449286853343</v>
      </c>
      <c r="M15" s="25">
        <v>0</v>
      </c>
      <c r="N15" s="34">
        <f t="shared" si="6"/>
        <v>2708.7449286853343</v>
      </c>
      <c r="O15" s="34">
        <f t="shared" si="7"/>
        <v>2708.7449286853343</v>
      </c>
      <c r="P15" s="99" t="s">
        <v>35</v>
      </c>
      <c r="Q15" s="1833"/>
      <c r="R15" s="21"/>
      <c r="S15" s="328"/>
      <c r="T15" s="325"/>
      <c r="U15" s="325"/>
      <c r="V15" s="325"/>
      <c r="W15" s="480"/>
    </row>
    <row r="16" spans="1:24" ht="15" customHeight="1" x14ac:dyDescent="0.25">
      <c r="A16" s="1886"/>
      <c r="B16" s="1865"/>
      <c r="C16" s="1867"/>
      <c r="D16" s="157"/>
      <c r="E16" s="24" t="s">
        <v>48</v>
      </c>
      <c r="F16" s="18">
        <v>1</v>
      </c>
      <c r="G16" s="141"/>
      <c r="H16" s="22"/>
      <c r="I16" s="25">
        <v>4594.67</v>
      </c>
      <c r="J16" s="25">
        <f t="shared" si="0"/>
        <v>4594.67</v>
      </c>
      <c r="K16" s="25">
        <f t="shared" si="5"/>
        <v>229.73280920606848</v>
      </c>
      <c r="L16" s="25">
        <f t="shared" si="1"/>
        <v>4364.9371907939312</v>
      </c>
      <c r="M16" s="25">
        <v>0</v>
      </c>
      <c r="N16" s="34">
        <f t="shared" si="6"/>
        <v>4364.9371907939312</v>
      </c>
      <c r="O16" s="34">
        <f t="shared" si="7"/>
        <v>4364.9371907939312</v>
      </c>
      <c r="P16" s="99" t="s">
        <v>35</v>
      </c>
      <c r="Q16" s="1833"/>
      <c r="R16" s="21"/>
      <c r="S16" s="328"/>
      <c r="T16" s="325"/>
      <c r="U16" s="325"/>
      <c r="V16" s="325"/>
      <c r="W16" s="480"/>
    </row>
    <row r="17" spans="1:23" ht="15" customHeight="1" x14ac:dyDescent="0.25">
      <c r="A17" s="1886"/>
      <c r="B17" s="1865"/>
      <c r="C17" s="1867"/>
      <c r="D17" s="157"/>
      <c r="E17" s="24" t="s">
        <v>49</v>
      </c>
      <c r="F17" s="18">
        <v>1</v>
      </c>
      <c r="G17" s="141"/>
      <c r="H17" s="22"/>
      <c r="I17" s="25">
        <v>572.21</v>
      </c>
      <c r="J17" s="25">
        <f t="shared" si="0"/>
        <v>572.21</v>
      </c>
      <c r="K17" s="25">
        <f t="shared" si="5"/>
        <v>28.610413970057579</v>
      </c>
      <c r="L17" s="25">
        <f t="shared" si="1"/>
        <v>543.59958602994243</v>
      </c>
      <c r="M17" s="25">
        <v>0</v>
      </c>
      <c r="N17" s="34">
        <f t="shared" si="6"/>
        <v>543.59958602994243</v>
      </c>
      <c r="O17" s="34">
        <f t="shared" si="7"/>
        <v>543.59958602994243</v>
      </c>
      <c r="P17" s="99" t="s">
        <v>35</v>
      </c>
      <c r="Q17" s="1833"/>
      <c r="R17" s="21"/>
      <c r="S17" s="328"/>
      <c r="T17" s="325"/>
      <c r="U17" s="325"/>
      <c r="V17" s="325"/>
      <c r="W17" s="480"/>
    </row>
    <row r="18" spans="1:23" ht="15" customHeight="1" x14ac:dyDescent="0.25">
      <c r="A18" s="1886"/>
      <c r="B18" s="1865"/>
      <c r="C18" s="1867"/>
      <c r="D18" s="157"/>
      <c r="E18" s="24" t="s">
        <v>50</v>
      </c>
      <c r="F18" s="18">
        <v>1</v>
      </c>
      <c r="G18" s="141"/>
      <c r="H18" s="22"/>
      <c r="I18" s="25">
        <v>502.03</v>
      </c>
      <c r="J18" s="25">
        <f t="shared" si="0"/>
        <v>502.03</v>
      </c>
      <c r="K18" s="25">
        <f t="shared" si="5"/>
        <v>25.101424521395998</v>
      </c>
      <c r="L18" s="25">
        <f t="shared" si="1"/>
        <v>476.92857547860399</v>
      </c>
      <c r="M18" s="25">
        <v>0</v>
      </c>
      <c r="N18" s="34">
        <f t="shared" si="6"/>
        <v>476.92857547860399</v>
      </c>
      <c r="O18" s="34">
        <f t="shared" si="7"/>
        <v>476.92857547860399</v>
      </c>
      <c r="P18" s="99" t="s">
        <v>35</v>
      </c>
      <c r="Q18" s="1833"/>
      <c r="R18" s="21"/>
      <c r="S18" s="328"/>
      <c r="T18" s="325"/>
      <c r="U18" s="325"/>
      <c r="V18" s="325"/>
      <c r="W18" s="480"/>
    </row>
    <row r="19" spans="1:23" ht="15" customHeight="1" x14ac:dyDescent="0.25">
      <c r="A19" s="1886"/>
      <c r="B19" s="1865"/>
      <c r="C19" s="1867"/>
      <c r="D19" s="157"/>
      <c r="E19" s="24" t="s">
        <v>51</v>
      </c>
      <c r="F19" s="18">
        <v>1</v>
      </c>
      <c r="G19" s="141"/>
      <c r="H19" s="22"/>
      <c r="I19" s="25">
        <v>782.75</v>
      </c>
      <c r="J19" s="25">
        <f t="shared" si="0"/>
        <v>782.75</v>
      </c>
      <c r="K19" s="25">
        <f t="shared" si="5"/>
        <v>39.137382316042306</v>
      </c>
      <c r="L19" s="25">
        <f t="shared" si="1"/>
        <v>743.61261768395775</v>
      </c>
      <c r="M19" s="25">
        <v>0</v>
      </c>
      <c r="N19" s="34">
        <f t="shared" si="6"/>
        <v>743.61261768395775</v>
      </c>
      <c r="O19" s="34">
        <f t="shared" si="7"/>
        <v>743.61261768395775</v>
      </c>
      <c r="P19" s="99" t="s">
        <v>35</v>
      </c>
      <c r="Q19" s="1833"/>
      <c r="R19" s="21"/>
      <c r="S19" s="328"/>
      <c r="T19" s="325"/>
      <c r="U19" s="325"/>
      <c r="V19" s="325"/>
      <c r="W19" s="480"/>
    </row>
    <row r="20" spans="1:23" ht="15" customHeight="1" x14ac:dyDescent="0.25">
      <c r="A20" s="1886"/>
      <c r="B20" s="1865"/>
      <c r="C20" s="1867"/>
      <c r="D20" s="157"/>
      <c r="E20" s="24" t="s">
        <v>52</v>
      </c>
      <c r="F20" s="18">
        <v>1</v>
      </c>
      <c r="G20" s="141"/>
      <c r="H20" s="22"/>
      <c r="I20" s="25">
        <v>897.41</v>
      </c>
      <c r="J20" s="25">
        <f t="shared" si="0"/>
        <v>897.41</v>
      </c>
      <c r="K20" s="25">
        <f t="shared" si="5"/>
        <v>44.870365077278215</v>
      </c>
      <c r="L20" s="25">
        <f t="shared" si="1"/>
        <v>852.5396349227218</v>
      </c>
      <c r="M20" s="25">
        <v>0</v>
      </c>
      <c r="N20" s="34">
        <f t="shared" si="6"/>
        <v>852.5396349227218</v>
      </c>
      <c r="O20" s="34">
        <f t="shared" si="7"/>
        <v>852.5396349227218</v>
      </c>
      <c r="P20" s="99" t="s">
        <v>35</v>
      </c>
      <c r="Q20" s="1833"/>
      <c r="R20" s="21"/>
      <c r="S20" s="328"/>
      <c r="T20" s="325"/>
      <c r="U20" s="325"/>
      <c r="V20" s="325"/>
      <c r="W20" s="480"/>
    </row>
    <row r="21" spans="1:23" ht="15" customHeight="1" x14ac:dyDescent="0.25">
      <c r="A21" s="1886"/>
      <c r="B21" s="1865"/>
      <c r="C21" s="1867"/>
      <c r="D21" s="157"/>
      <c r="E21" s="24" t="s">
        <v>53</v>
      </c>
      <c r="F21" s="18">
        <v>1</v>
      </c>
      <c r="G21" s="141"/>
      <c r="H21" s="22"/>
      <c r="I21" s="25">
        <v>2095.06</v>
      </c>
      <c r="J21" s="25">
        <f t="shared" si="0"/>
        <v>2095.06</v>
      </c>
      <c r="K21" s="25">
        <f t="shared" si="5"/>
        <v>104.7526850144332</v>
      </c>
      <c r="L21" s="25">
        <f t="shared" si="1"/>
        <v>1990.3073149855668</v>
      </c>
      <c r="M21" s="25">
        <v>0</v>
      </c>
      <c r="N21" s="34">
        <f t="shared" si="6"/>
        <v>1990.3073149855668</v>
      </c>
      <c r="O21" s="34">
        <f t="shared" si="7"/>
        <v>1990.3073149855668</v>
      </c>
      <c r="P21" s="99" t="s">
        <v>35</v>
      </c>
      <c r="Q21" s="1833"/>
      <c r="R21" s="21"/>
      <c r="S21" s="328"/>
      <c r="T21" s="325"/>
      <c r="U21" s="325"/>
      <c r="V21" s="325"/>
      <c r="W21" s="480"/>
    </row>
    <row r="22" spans="1:23" ht="15" customHeight="1" x14ac:dyDescent="0.25">
      <c r="A22" s="1886"/>
      <c r="B22" s="1865"/>
      <c r="C22" s="1867"/>
      <c r="D22" s="157"/>
      <c r="E22" s="24" t="s">
        <v>54</v>
      </c>
      <c r="F22" s="18">
        <v>1</v>
      </c>
      <c r="G22" s="141"/>
      <c r="H22" s="22"/>
      <c r="I22" s="25">
        <v>5390.36</v>
      </c>
      <c r="J22" s="25">
        <f t="shared" si="0"/>
        <v>5390.36</v>
      </c>
      <c r="K22" s="25">
        <f t="shared" si="5"/>
        <v>269.5171895766232</v>
      </c>
      <c r="L22" s="25">
        <f t="shared" si="1"/>
        <v>5120.8428104233762</v>
      </c>
      <c r="M22" s="25">
        <v>0</v>
      </c>
      <c r="N22" s="34">
        <f t="shared" si="6"/>
        <v>5120.8428104233762</v>
      </c>
      <c r="O22" s="34">
        <f t="shared" si="7"/>
        <v>5120.8428104233762</v>
      </c>
      <c r="P22" s="99" t="s">
        <v>35</v>
      </c>
      <c r="Q22" s="1833"/>
      <c r="R22" s="21"/>
      <c r="S22" s="328"/>
      <c r="T22" s="325"/>
      <c r="U22" s="325"/>
      <c r="V22" s="325"/>
      <c r="W22" s="480"/>
    </row>
    <row r="23" spans="1:23" ht="15" customHeight="1" x14ac:dyDescent="0.25">
      <c r="A23" s="1886"/>
      <c r="B23" s="1865"/>
      <c r="C23" s="1867"/>
      <c r="D23" s="157"/>
      <c r="E23" s="24" t="s">
        <v>55</v>
      </c>
      <c r="F23" s="18">
        <v>1</v>
      </c>
      <c r="G23" s="141"/>
      <c r="H23" s="22"/>
      <c r="I23" s="25">
        <v>778.32</v>
      </c>
      <c r="J23" s="25">
        <f t="shared" si="0"/>
        <v>778.32</v>
      </c>
      <c r="K23" s="25">
        <f t="shared" si="5"/>
        <v>38.915882982078635</v>
      </c>
      <c r="L23" s="25">
        <f t="shared" si="1"/>
        <v>739.40411701792141</v>
      </c>
      <c r="M23" s="25">
        <v>0</v>
      </c>
      <c r="N23" s="34">
        <f t="shared" si="6"/>
        <v>739.40411701792141</v>
      </c>
      <c r="O23" s="34">
        <f t="shared" si="7"/>
        <v>739.40411701792141</v>
      </c>
      <c r="P23" s="99" t="s">
        <v>35</v>
      </c>
      <c r="Q23" s="1833"/>
      <c r="R23" s="21"/>
      <c r="S23" s="328"/>
      <c r="T23" s="325"/>
      <c r="U23" s="325"/>
      <c r="V23" s="325"/>
      <c r="W23" s="480"/>
    </row>
    <row r="24" spans="1:23" ht="15" customHeight="1" thickBot="1" x14ac:dyDescent="0.3">
      <c r="A24" s="1886"/>
      <c r="B24" s="1865"/>
      <c r="C24" s="1868"/>
      <c r="D24" s="161"/>
      <c r="E24" s="39" t="s">
        <v>56</v>
      </c>
      <c r="F24" s="38">
        <v>2</v>
      </c>
      <c r="G24" s="142"/>
      <c r="H24" s="40"/>
      <c r="I24" s="41">
        <v>1060.54</v>
      </c>
      <c r="J24" s="41">
        <f t="shared" si="0"/>
        <v>2121.08</v>
      </c>
      <c r="K24" s="41">
        <f t="shared" si="5"/>
        <v>106.05368110240947</v>
      </c>
      <c r="L24" s="41">
        <f t="shared" si="1"/>
        <v>2015.0263188975905</v>
      </c>
      <c r="M24" s="41">
        <v>0</v>
      </c>
      <c r="N24" s="41">
        <f t="shared" si="6"/>
        <v>2015.0263188975905</v>
      </c>
      <c r="O24" s="41">
        <f t="shared" ref="O24:O33" si="8">+N24</f>
        <v>2015.0263188975905</v>
      </c>
      <c r="P24" s="100" t="s">
        <v>35</v>
      </c>
      <c r="Q24" s="1834"/>
      <c r="R24" s="37"/>
      <c r="S24" s="436"/>
      <c r="T24" s="326"/>
      <c r="U24" s="326"/>
      <c r="V24" s="326"/>
      <c r="W24" s="481"/>
    </row>
    <row r="25" spans="1:23" ht="15" customHeight="1" thickTop="1" x14ac:dyDescent="0.25">
      <c r="A25" s="1886"/>
      <c r="B25" s="1843" t="s">
        <v>57</v>
      </c>
      <c r="C25" s="1869">
        <v>43640</v>
      </c>
      <c r="D25" s="160"/>
      <c r="E25" s="32" t="s">
        <v>58</v>
      </c>
      <c r="F25" s="31">
        <v>1</v>
      </c>
      <c r="G25" s="144"/>
      <c r="H25" s="33"/>
      <c r="I25" s="55">
        <v>270</v>
      </c>
      <c r="J25" s="34">
        <f t="shared" si="0"/>
        <v>270</v>
      </c>
      <c r="K25" s="34">
        <v>0</v>
      </c>
      <c r="L25" s="34">
        <f t="shared" si="1"/>
        <v>270</v>
      </c>
      <c r="M25" s="34">
        <v>100.74626865671642</v>
      </c>
      <c r="N25" s="34">
        <f t="shared" ref="N25:N32" si="9">+M25+L25</f>
        <v>370.74626865671644</v>
      </c>
      <c r="O25" s="34">
        <f t="shared" si="8"/>
        <v>370.74626865671644</v>
      </c>
      <c r="P25" s="101" t="s">
        <v>35</v>
      </c>
      <c r="Q25" s="1839" t="s">
        <v>81</v>
      </c>
      <c r="R25" s="30"/>
      <c r="S25" s="426">
        <v>43664</v>
      </c>
      <c r="T25" s="465">
        <v>43671</v>
      </c>
      <c r="U25" s="327"/>
      <c r="V25" s="327"/>
      <c r="W25" s="327"/>
    </row>
    <row r="26" spans="1:23" ht="15" customHeight="1" x14ac:dyDescent="0.25">
      <c r="A26" s="1886"/>
      <c r="B26" s="1847"/>
      <c r="C26" s="1870"/>
      <c r="D26" s="162"/>
      <c r="E26" s="24" t="s">
        <v>59</v>
      </c>
      <c r="F26" s="18">
        <v>1</v>
      </c>
      <c r="G26" s="141"/>
      <c r="H26" s="22"/>
      <c r="I26" s="28">
        <v>125</v>
      </c>
      <c r="J26" s="25">
        <f t="shared" si="0"/>
        <v>125</v>
      </c>
      <c r="K26" s="25">
        <v>0</v>
      </c>
      <c r="L26" s="25">
        <f t="shared" si="1"/>
        <v>125</v>
      </c>
      <c r="M26" s="25">
        <v>46.64179104477612</v>
      </c>
      <c r="N26" s="34">
        <f t="shared" si="9"/>
        <v>171.64179104477611</v>
      </c>
      <c r="O26" s="34">
        <f t="shared" si="8"/>
        <v>171.64179104477611</v>
      </c>
      <c r="P26" s="102" t="s">
        <v>35</v>
      </c>
      <c r="Q26" s="1833"/>
      <c r="R26" s="21"/>
      <c r="S26" s="426">
        <v>43664</v>
      </c>
      <c r="T26" s="466"/>
      <c r="U26" s="328"/>
      <c r="V26" s="328"/>
      <c r="W26" s="328"/>
    </row>
    <row r="27" spans="1:23" ht="15.75" thickBot="1" x14ac:dyDescent="0.3">
      <c r="A27" s="1886"/>
      <c r="B27" s="1844"/>
      <c r="C27" s="1871"/>
      <c r="D27" s="163"/>
      <c r="E27" s="39" t="s">
        <v>60</v>
      </c>
      <c r="F27" s="38">
        <v>1</v>
      </c>
      <c r="G27" s="142"/>
      <c r="H27" s="40"/>
      <c r="I27" s="43">
        <v>275</v>
      </c>
      <c r="J27" s="41">
        <f t="shared" si="0"/>
        <v>275</v>
      </c>
      <c r="K27" s="41">
        <v>0</v>
      </c>
      <c r="L27" s="41">
        <f t="shared" si="1"/>
        <v>275</v>
      </c>
      <c r="M27" s="42">
        <v>102.61194029850746</v>
      </c>
      <c r="N27" s="35">
        <f t="shared" si="9"/>
        <v>377.61194029850748</v>
      </c>
      <c r="O27" s="34">
        <f t="shared" si="8"/>
        <v>377.61194029850748</v>
      </c>
      <c r="P27" s="100" t="s">
        <v>35</v>
      </c>
      <c r="Q27" s="1834"/>
      <c r="R27" s="370" t="s">
        <v>235</v>
      </c>
      <c r="S27" s="365">
        <v>43658</v>
      </c>
      <c r="T27" s="467"/>
      <c r="U27" s="415"/>
      <c r="V27" s="319"/>
      <c r="W27" s="436"/>
    </row>
    <row r="28" spans="1:23" ht="16.5" thickTop="1" thickBot="1" x14ac:dyDescent="0.3">
      <c r="A28" s="1886"/>
      <c r="B28" s="107" t="s">
        <v>61</v>
      </c>
      <c r="C28" s="108">
        <v>43640</v>
      </c>
      <c r="D28" s="159" t="s">
        <v>62</v>
      </c>
      <c r="E28" s="75" t="s">
        <v>63</v>
      </c>
      <c r="F28" s="45">
        <v>1</v>
      </c>
      <c r="G28" s="143"/>
      <c r="H28" s="46"/>
      <c r="I28" s="76">
        <v>1189</v>
      </c>
      <c r="J28" s="47">
        <f t="shared" si="0"/>
        <v>1189</v>
      </c>
      <c r="K28" s="47">
        <v>0</v>
      </c>
      <c r="L28" s="47">
        <f t="shared" si="1"/>
        <v>1189</v>
      </c>
      <c r="M28" s="77">
        <v>50</v>
      </c>
      <c r="N28" s="77">
        <f t="shared" si="9"/>
        <v>1239</v>
      </c>
      <c r="O28" s="47">
        <f t="shared" si="8"/>
        <v>1239</v>
      </c>
      <c r="P28" s="48" t="s">
        <v>35</v>
      </c>
      <c r="Q28" s="73"/>
      <c r="R28" s="104" t="s">
        <v>86</v>
      </c>
      <c r="S28" s="252">
        <v>43644</v>
      </c>
      <c r="T28" s="320"/>
      <c r="U28" s="252"/>
      <c r="V28" s="252"/>
      <c r="W28" s="490"/>
    </row>
    <row r="29" spans="1:23" ht="16.5" customHeight="1" thickTop="1" x14ac:dyDescent="0.25">
      <c r="A29" s="1886"/>
      <c r="B29" s="1840" t="s">
        <v>80</v>
      </c>
      <c r="C29" s="293"/>
      <c r="D29" s="164"/>
      <c r="E29" s="86" t="s">
        <v>82</v>
      </c>
      <c r="F29" s="85">
        <v>1180</v>
      </c>
      <c r="G29" s="145"/>
      <c r="H29" s="87"/>
      <c r="I29" s="88">
        <v>6.8179999999999996</v>
      </c>
      <c r="J29" s="89">
        <f t="shared" si="0"/>
        <v>8045.24</v>
      </c>
      <c r="K29" s="89">
        <v>3835.0854555999995</v>
      </c>
      <c r="L29" s="89">
        <f t="shared" si="1"/>
        <v>4210.1545444000003</v>
      </c>
      <c r="M29" s="90">
        <v>761.81621819679003</v>
      </c>
      <c r="N29" s="90">
        <f t="shared" si="9"/>
        <v>4971.9707625967903</v>
      </c>
      <c r="O29" s="89">
        <f t="shared" si="8"/>
        <v>4971.9707625967903</v>
      </c>
      <c r="P29" s="247" t="s">
        <v>35</v>
      </c>
      <c r="Q29" s="25"/>
      <c r="R29" s="91"/>
      <c r="S29" s="437"/>
      <c r="T29" s="329"/>
      <c r="U29" s="437"/>
      <c r="V29" s="437"/>
      <c r="W29" s="491">
        <v>3.7142857142857144</v>
      </c>
    </row>
    <row r="30" spans="1:23" ht="16.5" customHeight="1" x14ac:dyDescent="0.25">
      <c r="A30" s="1886"/>
      <c r="B30" s="1841"/>
      <c r="C30" s="294"/>
      <c r="D30" s="165"/>
      <c r="E30" s="79" t="s">
        <v>83</v>
      </c>
      <c r="F30" s="78">
        <v>524</v>
      </c>
      <c r="G30" s="146"/>
      <c r="H30" s="80"/>
      <c r="I30" s="81">
        <v>7.8</v>
      </c>
      <c r="J30" s="89">
        <f t="shared" ref="J30:J42" si="10">+I30*F30</f>
        <v>4087.2</v>
      </c>
      <c r="K30" s="82">
        <v>1948.3273679999998</v>
      </c>
      <c r="L30" s="89">
        <f t="shared" si="1"/>
        <v>2138.8726320000001</v>
      </c>
      <c r="M30" s="83">
        <v>387.02328917644724</v>
      </c>
      <c r="N30" s="90">
        <f t="shared" si="9"/>
        <v>2525.8959211764472</v>
      </c>
      <c r="O30" s="89">
        <f t="shared" si="8"/>
        <v>2525.8959211764472</v>
      </c>
      <c r="P30" s="247" t="s">
        <v>35</v>
      </c>
      <c r="Q30" s="25"/>
      <c r="R30" s="84"/>
      <c r="S30" s="438"/>
      <c r="T30" s="330"/>
      <c r="U30" s="438"/>
      <c r="V30" s="438"/>
      <c r="W30" s="492"/>
    </row>
    <row r="31" spans="1:23" ht="16.5" customHeight="1" x14ac:dyDescent="0.25">
      <c r="A31" s="1886"/>
      <c r="B31" s="1841"/>
      <c r="C31" s="294"/>
      <c r="D31" s="165"/>
      <c r="E31" s="79" t="s">
        <v>84</v>
      </c>
      <c r="F31" s="78">
        <v>263</v>
      </c>
      <c r="G31" s="146"/>
      <c r="H31" s="80"/>
      <c r="I31" s="81">
        <v>6.8179999999999996</v>
      </c>
      <c r="J31" s="89">
        <f t="shared" si="10"/>
        <v>1793.1339999999998</v>
      </c>
      <c r="K31" s="82">
        <v>854.7690464599998</v>
      </c>
      <c r="L31" s="89">
        <f t="shared" si="1"/>
        <v>938.36495353999999</v>
      </c>
      <c r="M31" s="83">
        <v>169.79463168284386</v>
      </c>
      <c r="N31" s="90">
        <f t="shared" si="9"/>
        <v>1108.1595852228438</v>
      </c>
      <c r="O31" s="89">
        <f t="shared" si="8"/>
        <v>1108.1595852228438</v>
      </c>
      <c r="P31" s="247" t="s">
        <v>35</v>
      </c>
      <c r="Q31" s="25"/>
      <c r="R31" s="84"/>
      <c r="S31" s="438"/>
      <c r="T31" s="330"/>
      <c r="U31" s="438"/>
      <c r="V31" s="438"/>
      <c r="W31" s="492"/>
    </row>
    <row r="32" spans="1:23" ht="15.75" thickBot="1" x14ac:dyDescent="0.3">
      <c r="A32" s="1886"/>
      <c r="B32" s="1842"/>
      <c r="C32" s="295"/>
      <c r="D32" s="166"/>
      <c r="E32" s="93" t="s">
        <v>85</v>
      </c>
      <c r="F32" s="118">
        <v>75</v>
      </c>
      <c r="G32" s="147"/>
      <c r="H32" s="119"/>
      <c r="I32" s="120">
        <v>8.5</v>
      </c>
      <c r="J32" s="96">
        <f t="shared" si="10"/>
        <v>637.5</v>
      </c>
      <c r="K32" s="96">
        <v>303.88987499999996</v>
      </c>
      <c r="L32" s="96">
        <f t="shared" si="1"/>
        <v>333.61012500000004</v>
      </c>
      <c r="M32" s="97">
        <v>60.365860943918854</v>
      </c>
      <c r="N32" s="126">
        <f t="shared" si="9"/>
        <v>393.97598594391889</v>
      </c>
      <c r="O32" s="96">
        <f t="shared" si="8"/>
        <v>393.97598594391889</v>
      </c>
      <c r="P32" s="251" t="s">
        <v>35</v>
      </c>
      <c r="Q32" s="41"/>
      <c r="R32" s="98"/>
      <c r="S32" s="439"/>
      <c r="T32" s="331"/>
      <c r="U32" s="439"/>
      <c r="V32" s="439"/>
      <c r="W32" s="493"/>
    </row>
    <row r="33" spans="1:23" ht="15.75" customHeight="1" thickTop="1" x14ac:dyDescent="0.25">
      <c r="A33" s="1886"/>
      <c r="B33" s="1840" t="s">
        <v>105</v>
      </c>
      <c r="C33" s="296"/>
      <c r="D33" s="164"/>
      <c r="E33" s="86" t="s">
        <v>92</v>
      </c>
      <c r="F33" s="122">
        <v>312</v>
      </c>
      <c r="G33" s="123" t="s">
        <v>103</v>
      </c>
      <c r="H33" s="124"/>
      <c r="I33" s="125">
        <v>0.58699999999999997</v>
      </c>
      <c r="J33" s="89">
        <f t="shared" si="10"/>
        <v>183.14399999999998</v>
      </c>
      <c r="K33" s="89">
        <v>0</v>
      </c>
      <c r="L33" s="89">
        <v>0</v>
      </c>
      <c r="M33" s="90">
        <v>10.878487543276083</v>
      </c>
      <c r="N33" s="90">
        <f>+M33+J33</f>
        <v>194.02248754327607</v>
      </c>
      <c r="O33" s="89">
        <f t="shared" si="8"/>
        <v>194.02248754327607</v>
      </c>
      <c r="P33" s="247" t="s">
        <v>210</v>
      </c>
      <c r="Q33" s="89"/>
      <c r="R33" s="91"/>
      <c r="S33" s="437"/>
      <c r="T33" s="458">
        <v>43666</v>
      </c>
      <c r="U33" s="437"/>
      <c r="V33" s="437"/>
      <c r="W33" s="491">
        <v>43670</v>
      </c>
    </row>
    <row r="34" spans="1:23" x14ac:dyDescent="0.25">
      <c r="A34" s="1886"/>
      <c r="B34" s="1841"/>
      <c r="C34" s="294"/>
      <c r="D34" s="165"/>
      <c r="E34" s="79" t="s">
        <v>93</v>
      </c>
      <c r="F34" s="78">
        <v>1</v>
      </c>
      <c r="G34" s="121" t="s">
        <v>104</v>
      </c>
      <c r="H34" s="80"/>
      <c r="I34" s="81">
        <v>50</v>
      </c>
      <c r="J34" s="82">
        <f t="shared" si="10"/>
        <v>50</v>
      </c>
      <c r="K34" s="82">
        <v>0</v>
      </c>
      <c r="L34" s="82">
        <v>0</v>
      </c>
      <c r="M34" s="83">
        <v>2.9699273640621815</v>
      </c>
      <c r="N34" s="83">
        <f t="shared" ref="N34:N42" si="11">+M34+J34</f>
        <v>52.96992736406218</v>
      </c>
      <c r="O34" s="89">
        <f t="shared" ref="O34:O41" si="12">+N34</f>
        <v>52.96992736406218</v>
      </c>
      <c r="P34" s="248" t="s">
        <v>210</v>
      </c>
      <c r="Q34" s="82"/>
      <c r="R34" s="84"/>
      <c r="S34" s="438"/>
      <c r="T34" s="459"/>
      <c r="U34" s="438"/>
      <c r="V34" s="438"/>
      <c r="W34" s="492"/>
    </row>
    <row r="35" spans="1:23" ht="15" customHeight="1" x14ac:dyDescent="0.25">
      <c r="A35" s="1886"/>
      <c r="B35" s="1841"/>
      <c r="C35" s="294"/>
      <c r="D35" s="165"/>
      <c r="E35" s="79" t="s">
        <v>94</v>
      </c>
      <c r="F35" s="78">
        <v>80</v>
      </c>
      <c r="G35" s="121" t="s">
        <v>103</v>
      </c>
      <c r="H35" s="80"/>
      <c r="I35" s="81">
        <v>0.48</v>
      </c>
      <c r="J35" s="82">
        <f t="shared" si="10"/>
        <v>38.4</v>
      </c>
      <c r="K35" s="82">
        <v>0</v>
      </c>
      <c r="L35" s="82">
        <v>0</v>
      </c>
      <c r="M35" s="83">
        <v>2.2809042155997559</v>
      </c>
      <c r="N35" s="83">
        <f t="shared" si="11"/>
        <v>40.680904215599753</v>
      </c>
      <c r="O35" s="89">
        <f t="shared" si="12"/>
        <v>40.680904215599753</v>
      </c>
      <c r="P35" s="248" t="s">
        <v>210</v>
      </c>
      <c r="Q35" s="82"/>
      <c r="R35" s="84"/>
      <c r="S35" s="438"/>
      <c r="T35" s="459"/>
      <c r="U35" s="438"/>
      <c r="V35" s="438"/>
      <c r="W35" s="492"/>
    </row>
    <row r="36" spans="1:23" x14ac:dyDescent="0.25">
      <c r="A36" s="1886"/>
      <c r="B36" s="1841"/>
      <c r="C36" s="294"/>
      <c r="D36" s="165"/>
      <c r="E36" s="79" t="s">
        <v>95</v>
      </c>
      <c r="F36" s="78">
        <v>1</v>
      </c>
      <c r="G36" s="121" t="s">
        <v>104</v>
      </c>
      <c r="H36" s="80"/>
      <c r="I36" s="81">
        <v>25</v>
      </c>
      <c r="J36" s="82">
        <f t="shared" si="10"/>
        <v>25</v>
      </c>
      <c r="K36" s="82">
        <v>0</v>
      </c>
      <c r="L36" s="82">
        <v>0</v>
      </c>
      <c r="M36" s="83">
        <v>1.4849636820310907</v>
      </c>
      <c r="N36" s="83">
        <f t="shared" si="11"/>
        <v>26.48496368203109</v>
      </c>
      <c r="O36" s="89">
        <f t="shared" si="12"/>
        <v>26.48496368203109</v>
      </c>
      <c r="P36" s="248" t="s">
        <v>210</v>
      </c>
      <c r="Q36" s="82"/>
      <c r="R36" s="84"/>
      <c r="S36" s="438"/>
      <c r="T36" s="459"/>
      <c r="U36" s="438"/>
      <c r="V36" s="438"/>
      <c r="W36" s="492"/>
    </row>
    <row r="37" spans="1:23" ht="15" customHeight="1" x14ac:dyDescent="0.25">
      <c r="A37" s="1886"/>
      <c r="B37" s="1841"/>
      <c r="C37" s="294"/>
      <c r="D37" s="165"/>
      <c r="E37" s="79" t="s">
        <v>96</v>
      </c>
      <c r="F37" s="78">
        <v>24</v>
      </c>
      <c r="G37" s="121" t="s">
        <v>103</v>
      </c>
      <c r="H37" s="80"/>
      <c r="I37" s="81">
        <v>0.88900000000000001</v>
      </c>
      <c r="J37" s="82">
        <f t="shared" si="10"/>
        <v>21.335999999999999</v>
      </c>
      <c r="K37" s="82">
        <v>0</v>
      </c>
      <c r="L37" s="82">
        <v>0</v>
      </c>
      <c r="M37" s="83">
        <v>1.2673274047926142</v>
      </c>
      <c r="N37" s="83">
        <f t="shared" si="11"/>
        <v>22.603327404792612</v>
      </c>
      <c r="O37" s="89">
        <f t="shared" si="12"/>
        <v>22.603327404792612</v>
      </c>
      <c r="P37" s="248" t="s">
        <v>210</v>
      </c>
      <c r="Q37" s="82"/>
      <c r="R37" s="84"/>
      <c r="S37" s="438"/>
      <c r="T37" s="459"/>
      <c r="U37" s="438"/>
      <c r="V37" s="438"/>
      <c r="W37" s="492"/>
    </row>
    <row r="38" spans="1:23" x14ac:dyDescent="0.25">
      <c r="A38" s="1886"/>
      <c r="B38" s="1841"/>
      <c r="C38" s="294"/>
      <c r="D38" s="165"/>
      <c r="E38" s="79" t="s">
        <v>97</v>
      </c>
      <c r="F38" s="78">
        <v>1</v>
      </c>
      <c r="G38" s="121" t="s">
        <v>104</v>
      </c>
      <c r="H38" s="80"/>
      <c r="I38" s="81">
        <v>25</v>
      </c>
      <c r="J38" s="82">
        <f t="shared" si="10"/>
        <v>25</v>
      </c>
      <c r="K38" s="82">
        <v>0</v>
      </c>
      <c r="L38" s="82">
        <v>0</v>
      </c>
      <c r="M38" s="83">
        <v>1.4849636820310907</v>
      </c>
      <c r="N38" s="83">
        <f t="shared" si="11"/>
        <v>26.48496368203109</v>
      </c>
      <c r="O38" s="89">
        <f t="shared" si="12"/>
        <v>26.48496368203109</v>
      </c>
      <c r="P38" s="248" t="s">
        <v>210</v>
      </c>
      <c r="Q38" s="82"/>
      <c r="R38" s="84"/>
      <c r="S38" s="438"/>
      <c r="T38" s="459"/>
      <c r="U38" s="438"/>
      <c r="V38" s="438"/>
      <c r="W38" s="492"/>
    </row>
    <row r="39" spans="1:23" ht="15" customHeight="1" x14ac:dyDescent="0.25">
      <c r="A39" s="1886"/>
      <c r="B39" s="1841"/>
      <c r="C39" s="294"/>
      <c r="D39" s="167"/>
      <c r="E39" s="79" t="s">
        <v>98</v>
      </c>
      <c r="F39" s="78">
        <v>20</v>
      </c>
      <c r="G39" s="121" t="s">
        <v>103</v>
      </c>
      <c r="H39" s="80"/>
      <c r="I39" s="81">
        <v>0.81</v>
      </c>
      <c r="J39" s="82">
        <f t="shared" si="10"/>
        <v>16.200000000000003</v>
      </c>
      <c r="K39" s="82">
        <v>0</v>
      </c>
      <c r="L39" s="82">
        <v>0</v>
      </c>
      <c r="M39" s="83">
        <v>0.962256465956147</v>
      </c>
      <c r="N39" s="83">
        <f t="shared" si="11"/>
        <v>17.162256465956151</v>
      </c>
      <c r="O39" s="89">
        <f t="shared" si="12"/>
        <v>17.162256465956151</v>
      </c>
      <c r="P39" s="248" t="s">
        <v>210</v>
      </c>
      <c r="Q39" s="82"/>
      <c r="R39" s="84"/>
      <c r="S39" s="438"/>
      <c r="T39" s="459"/>
      <c r="U39" s="438"/>
      <c r="V39" s="438"/>
      <c r="W39" s="492"/>
    </row>
    <row r="40" spans="1:23" x14ac:dyDescent="0.25">
      <c r="A40" s="1886"/>
      <c r="B40" s="1841"/>
      <c r="C40" s="294"/>
      <c r="D40" s="165"/>
      <c r="E40" s="79" t="s">
        <v>99</v>
      </c>
      <c r="F40" s="78">
        <v>1</v>
      </c>
      <c r="G40" s="121" t="s">
        <v>104</v>
      </c>
      <c r="H40" s="80"/>
      <c r="I40" s="81">
        <v>5</v>
      </c>
      <c r="J40" s="82">
        <f t="shared" si="10"/>
        <v>5</v>
      </c>
      <c r="K40" s="82">
        <v>0</v>
      </c>
      <c r="L40" s="82">
        <v>0</v>
      </c>
      <c r="M40" s="83">
        <v>0.29699273640621815</v>
      </c>
      <c r="N40" s="83">
        <f t="shared" si="11"/>
        <v>5.2969927364062181</v>
      </c>
      <c r="O40" s="89">
        <f t="shared" si="12"/>
        <v>5.2969927364062181</v>
      </c>
      <c r="P40" s="248" t="s">
        <v>210</v>
      </c>
      <c r="Q40" s="82"/>
      <c r="R40" s="84"/>
      <c r="S40" s="438"/>
      <c r="T40" s="459"/>
      <c r="U40" s="438"/>
      <c r="V40" s="438"/>
      <c r="W40" s="492"/>
    </row>
    <row r="41" spans="1:23" ht="15" customHeight="1" x14ac:dyDescent="0.25">
      <c r="A41" s="1886"/>
      <c r="B41" s="1841"/>
      <c r="C41" s="294"/>
      <c r="D41" s="165"/>
      <c r="E41" s="79" t="s">
        <v>100</v>
      </c>
      <c r="F41" s="78">
        <v>144</v>
      </c>
      <c r="G41" s="121" t="s">
        <v>103</v>
      </c>
      <c r="H41" s="80"/>
      <c r="I41" s="81">
        <v>1.39</v>
      </c>
      <c r="J41" s="82">
        <f t="shared" si="10"/>
        <v>200.16</v>
      </c>
      <c r="K41" s="82">
        <v>0</v>
      </c>
      <c r="L41" s="82">
        <v>0</v>
      </c>
      <c r="M41" s="83">
        <v>11.889213223813726</v>
      </c>
      <c r="N41" s="83">
        <f t="shared" si="11"/>
        <v>212.04921322381372</v>
      </c>
      <c r="O41" s="89">
        <f t="shared" si="12"/>
        <v>212.04921322381372</v>
      </c>
      <c r="P41" s="248" t="s">
        <v>210</v>
      </c>
      <c r="Q41" s="82"/>
      <c r="R41" s="84"/>
      <c r="S41" s="438"/>
      <c r="T41" s="459"/>
      <c r="U41" s="438"/>
      <c r="V41" s="438"/>
      <c r="W41" s="492"/>
    </row>
    <row r="42" spans="1:23" ht="15.75" thickBot="1" x14ac:dyDescent="0.3">
      <c r="A42" s="1886"/>
      <c r="B42" s="1872"/>
      <c r="C42" s="297"/>
      <c r="D42" s="166"/>
      <c r="E42" s="93" t="s">
        <v>101</v>
      </c>
      <c r="F42" s="92">
        <v>1</v>
      </c>
      <c r="G42" s="127" t="s">
        <v>104</v>
      </c>
      <c r="H42" s="94"/>
      <c r="I42" s="95">
        <v>25</v>
      </c>
      <c r="J42" s="96">
        <f t="shared" si="10"/>
        <v>25</v>
      </c>
      <c r="K42" s="96">
        <v>0</v>
      </c>
      <c r="L42" s="139">
        <v>0</v>
      </c>
      <c r="M42" s="97">
        <v>1.4849636820310907</v>
      </c>
      <c r="N42" s="97">
        <f t="shared" si="11"/>
        <v>26.48496368203109</v>
      </c>
      <c r="O42" s="96">
        <f>+N42</f>
        <v>26.48496368203109</v>
      </c>
      <c r="P42" s="249" t="s">
        <v>210</v>
      </c>
      <c r="Q42" s="96"/>
      <c r="R42" s="98"/>
      <c r="S42" s="439"/>
      <c r="T42" s="460"/>
      <c r="U42" s="439"/>
      <c r="V42" s="439"/>
      <c r="W42" s="493"/>
    </row>
    <row r="43" spans="1:23" ht="16.5" thickTop="1" thickBot="1" x14ac:dyDescent="0.3">
      <c r="A43" s="1886"/>
      <c r="B43" s="137" t="s">
        <v>108</v>
      </c>
      <c r="C43" s="298"/>
      <c r="D43" s="210" t="s">
        <v>106</v>
      </c>
      <c r="E43" s="140" t="s">
        <v>107</v>
      </c>
      <c r="F43" s="128">
        <v>3</v>
      </c>
      <c r="G43" s="148" t="s">
        <v>104</v>
      </c>
      <c r="H43" s="130"/>
      <c r="I43" s="131">
        <v>770</v>
      </c>
      <c r="J43" s="132">
        <f t="shared" ref="J43:J49" si="13">+I43*F43</f>
        <v>2310</v>
      </c>
      <c r="K43" s="132">
        <v>0</v>
      </c>
      <c r="L43" s="135">
        <v>0</v>
      </c>
      <c r="M43" s="126">
        <v>0</v>
      </c>
      <c r="N43" s="133">
        <f>+M43+J43</f>
        <v>2310</v>
      </c>
      <c r="O43" s="132">
        <f>+N43</f>
        <v>2310</v>
      </c>
      <c r="P43" s="250" t="s">
        <v>35</v>
      </c>
      <c r="Q43" s="270">
        <v>43658</v>
      </c>
      <c r="R43" s="223"/>
      <c r="S43" s="245"/>
      <c r="T43" s="468"/>
      <c r="U43" s="332"/>
      <c r="V43" s="332"/>
      <c r="W43" s="332"/>
    </row>
    <row r="44" spans="1:23" ht="16.5" thickTop="1" thickBot="1" x14ac:dyDescent="0.3">
      <c r="A44" s="1886"/>
      <c r="B44" s="136" t="s">
        <v>109</v>
      </c>
      <c r="C44" s="298"/>
      <c r="D44" s="210" t="s">
        <v>112</v>
      </c>
      <c r="E44" s="129" t="s">
        <v>113</v>
      </c>
      <c r="F44" s="128">
        <v>1050</v>
      </c>
      <c r="G44" s="148" t="s">
        <v>114</v>
      </c>
      <c r="H44" s="138" t="s">
        <v>115</v>
      </c>
      <c r="I44" s="131">
        <v>0.78</v>
      </c>
      <c r="J44" s="132">
        <f t="shared" si="13"/>
        <v>819</v>
      </c>
      <c r="K44" s="132">
        <v>0</v>
      </c>
      <c r="L44" s="135">
        <v>0</v>
      </c>
      <c r="M44" s="133">
        <v>94.49</v>
      </c>
      <c r="N44" s="221">
        <f>+M44+J44</f>
        <v>913.49</v>
      </c>
      <c r="O44" s="132">
        <f>+N44</f>
        <v>913.49</v>
      </c>
      <c r="P44" s="254" t="s">
        <v>210</v>
      </c>
      <c r="Q44" s="444">
        <v>43655</v>
      </c>
      <c r="R44" s="134" t="s">
        <v>234</v>
      </c>
      <c r="S44" s="363">
        <v>43657</v>
      </c>
      <c r="T44" s="461"/>
      <c r="U44" s="446"/>
      <c r="V44" s="445"/>
      <c r="W44" s="332"/>
    </row>
    <row r="45" spans="1:23" ht="16.5" thickTop="1" thickBot="1" x14ac:dyDescent="0.3">
      <c r="A45" s="1886"/>
      <c r="B45" s="136" t="s">
        <v>110</v>
      </c>
      <c r="C45" s="299">
        <v>43644</v>
      </c>
      <c r="D45" s="168">
        <v>29988</v>
      </c>
      <c r="E45" s="129" t="s">
        <v>111</v>
      </c>
      <c r="F45" s="128">
        <v>100</v>
      </c>
      <c r="G45" s="149" t="s">
        <v>104</v>
      </c>
      <c r="H45" s="130"/>
      <c r="I45" s="131">
        <v>0.22059999999999999</v>
      </c>
      <c r="J45" s="132">
        <f t="shared" si="13"/>
        <v>22.06</v>
      </c>
      <c r="K45" s="218">
        <v>0</v>
      </c>
      <c r="L45" s="132">
        <v>0</v>
      </c>
      <c r="M45" s="209">
        <v>13</v>
      </c>
      <c r="N45" s="133">
        <f>+M45+J45</f>
        <v>35.06</v>
      </c>
      <c r="O45" s="132">
        <f>+N45</f>
        <v>35.06</v>
      </c>
      <c r="P45" s="155" t="s">
        <v>35</v>
      </c>
      <c r="Q45" s="132"/>
      <c r="R45" s="134" t="s">
        <v>118</v>
      </c>
      <c r="S45" s="245">
        <v>43648</v>
      </c>
      <c r="T45" s="321"/>
      <c r="U45" s="447"/>
      <c r="V45" s="447"/>
      <c r="W45" s="463"/>
    </row>
    <row r="46" spans="1:23" ht="16.5" thickTop="1" thickBot="1" x14ac:dyDescent="0.3">
      <c r="A46" s="1886"/>
      <c r="B46" s="372" t="s">
        <v>116</v>
      </c>
      <c r="C46" s="211"/>
      <c r="D46" s="168">
        <v>7724</v>
      </c>
      <c r="E46" s="129" t="s">
        <v>117</v>
      </c>
      <c r="F46" s="128">
        <v>1</v>
      </c>
      <c r="G46" s="149" t="s">
        <v>104</v>
      </c>
      <c r="H46" s="130"/>
      <c r="I46" s="131">
        <v>246</v>
      </c>
      <c r="J46" s="132">
        <f t="shared" si="13"/>
        <v>246</v>
      </c>
      <c r="K46" s="132">
        <f>+J46*40%</f>
        <v>98.4</v>
      </c>
      <c r="L46" s="132">
        <f>+J46-K46</f>
        <v>147.6</v>
      </c>
      <c r="M46" s="133">
        <v>24.6</v>
      </c>
      <c r="N46" s="133">
        <v>176.51</v>
      </c>
      <c r="O46" s="132">
        <v>176.51</v>
      </c>
      <c r="P46" s="254" t="s">
        <v>35</v>
      </c>
      <c r="Q46" s="132"/>
      <c r="R46" s="134"/>
      <c r="S46" s="332"/>
      <c r="T46" s="479">
        <v>43676</v>
      </c>
      <c r="U46" s="333"/>
      <c r="V46" s="333"/>
      <c r="W46" s="333"/>
    </row>
    <row r="47" spans="1:23" ht="15.75" thickTop="1" x14ac:dyDescent="0.25">
      <c r="A47" s="1886"/>
      <c r="B47" s="1843" t="s">
        <v>211</v>
      </c>
      <c r="C47" s="212"/>
      <c r="D47" s="213"/>
      <c r="E47" s="214" t="s">
        <v>204</v>
      </c>
      <c r="F47" s="215">
        <v>14.27</v>
      </c>
      <c r="G47" s="216" t="s">
        <v>114</v>
      </c>
      <c r="H47" s="217"/>
      <c r="I47" s="219">
        <v>11.01</v>
      </c>
      <c r="J47" s="220">
        <f t="shared" si="13"/>
        <v>157.11269999999999</v>
      </c>
      <c r="K47" s="220">
        <v>0</v>
      </c>
      <c r="L47" s="220">
        <v>0</v>
      </c>
      <c r="M47" s="222">
        <v>135.13251393179965</v>
      </c>
      <c r="N47" s="222">
        <f>+M47+J47</f>
        <v>292.24521393179964</v>
      </c>
      <c r="O47" s="220">
        <f>+N47</f>
        <v>292.24521393179964</v>
      </c>
      <c r="P47" s="253" t="s">
        <v>35</v>
      </c>
      <c r="Q47" s="1850">
        <v>43656</v>
      </c>
      <c r="R47" s="224" t="s">
        <v>271</v>
      </c>
      <c r="S47" s="369">
        <v>43662</v>
      </c>
      <c r="T47" s="469"/>
      <c r="U47" s="469"/>
      <c r="V47" s="469"/>
      <c r="W47" s="495">
        <v>43670</v>
      </c>
    </row>
    <row r="48" spans="1:23" ht="15.75" thickBot="1" x14ac:dyDescent="0.3">
      <c r="A48" s="1886"/>
      <c r="B48" s="1844"/>
      <c r="C48" s="246"/>
      <c r="D48" s="213"/>
      <c r="E48" s="256" t="s">
        <v>205</v>
      </c>
      <c r="F48" s="118">
        <v>8.75</v>
      </c>
      <c r="G48" s="257" t="s">
        <v>114</v>
      </c>
      <c r="H48" s="119"/>
      <c r="I48" s="120">
        <v>11.5</v>
      </c>
      <c r="J48" s="96">
        <f t="shared" si="13"/>
        <v>100.625</v>
      </c>
      <c r="K48" s="96">
        <v>0</v>
      </c>
      <c r="L48" s="96">
        <v>0</v>
      </c>
      <c r="M48" s="97">
        <v>86.547486068200342</v>
      </c>
      <c r="N48" s="97">
        <f>+M48+J48</f>
        <v>187.17248606820033</v>
      </c>
      <c r="O48" s="96">
        <f>+N48</f>
        <v>187.17248606820033</v>
      </c>
      <c r="P48" s="249" t="s">
        <v>35</v>
      </c>
      <c r="Q48" s="1873"/>
      <c r="R48" s="98"/>
      <c r="S48" s="337"/>
      <c r="T48" s="470"/>
      <c r="U48" s="470"/>
      <c r="V48" s="470"/>
      <c r="W48" s="496"/>
    </row>
    <row r="49" spans="1:23" ht="15.75" customHeight="1" thickTop="1" x14ac:dyDescent="0.25">
      <c r="A49" s="1886"/>
      <c r="B49" s="1845" t="s">
        <v>213</v>
      </c>
      <c r="C49" s="109"/>
      <c r="D49" s="261">
        <v>735487</v>
      </c>
      <c r="E49" s="259" t="s">
        <v>214</v>
      </c>
      <c r="F49" s="260">
        <v>6</v>
      </c>
      <c r="G49" s="261" t="s">
        <v>114</v>
      </c>
      <c r="H49" s="124"/>
      <c r="I49" s="255">
        <v>16.96</v>
      </c>
      <c r="J49" s="114">
        <f t="shared" si="13"/>
        <v>101.76</v>
      </c>
      <c r="K49" s="263">
        <v>0</v>
      </c>
      <c r="L49" s="262">
        <v>0</v>
      </c>
      <c r="M49" s="264">
        <v>5.6195121951219527</v>
      </c>
      <c r="N49" s="264">
        <f>+M49+J49</f>
        <v>107.37951219512196</v>
      </c>
      <c r="O49" s="263">
        <f>+N49</f>
        <v>107.37951219512196</v>
      </c>
      <c r="P49" s="366" t="s">
        <v>35</v>
      </c>
      <c r="Q49" s="364">
        <v>43662</v>
      </c>
      <c r="R49" s="51"/>
      <c r="S49" s="440"/>
      <c r="T49" s="462"/>
      <c r="U49" s="440"/>
      <c r="V49" s="440"/>
      <c r="W49" s="494"/>
    </row>
    <row r="50" spans="1:23" ht="15" customHeight="1" x14ac:dyDescent="0.25">
      <c r="A50" s="1886"/>
      <c r="B50" s="1846"/>
      <c r="C50" s="106"/>
      <c r="D50" s="146">
        <v>735760</v>
      </c>
      <c r="E50" s="79" t="s">
        <v>215</v>
      </c>
      <c r="F50" s="78">
        <v>4</v>
      </c>
      <c r="G50" s="146" t="s">
        <v>114</v>
      </c>
      <c r="H50" s="80"/>
      <c r="I50" s="81">
        <v>16.45</v>
      </c>
      <c r="J50" s="82">
        <f t="shared" ref="J50:J62" si="14">+I50*F50</f>
        <v>65.8</v>
      </c>
      <c r="K50" s="82">
        <v>0</v>
      </c>
      <c r="L50" s="82">
        <v>0</v>
      </c>
      <c r="M50" s="83">
        <v>3.6336861481822371</v>
      </c>
      <c r="N50" s="83">
        <f t="shared" ref="N50:N61" si="15">+M50+J50</f>
        <v>69.433686148182233</v>
      </c>
      <c r="O50" s="82">
        <f t="shared" ref="O50:O77" si="16">+N50</f>
        <v>69.433686148182233</v>
      </c>
      <c r="P50" s="367" t="s">
        <v>35</v>
      </c>
      <c r="Q50" s="258">
        <v>43662</v>
      </c>
      <c r="R50" s="368"/>
      <c r="S50" s="438"/>
      <c r="T50" s="459"/>
      <c r="U50" s="438"/>
      <c r="V50" s="438"/>
      <c r="W50" s="492"/>
    </row>
    <row r="51" spans="1:23" ht="15" customHeight="1" x14ac:dyDescent="0.25">
      <c r="A51" s="1886"/>
      <c r="B51" s="1846"/>
      <c r="C51" s="106"/>
      <c r="D51" s="146">
        <v>735778</v>
      </c>
      <c r="E51" s="79" t="s">
        <v>216</v>
      </c>
      <c r="F51" s="78">
        <v>14</v>
      </c>
      <c r="G51" s="146" t="s">
        <v>114</v>
      </c>
      <c r="H51" s="80"/>
      <c r="I51" s="81">
        <v>18.329999999999998</v>
      </c>
      <c r="J51" s="82">
        <f t="shared" si="14"/>
        <v>256.62</v>
      </c>
      <c r="K51" s="82">
        <v>0</v>
      </c>
      <c r="L51" s="82">
        <v>0</v>
      </c>
      <c r="M51" s="83">
        <v>14.171375977910724</v>
      </c>
      <c r="N51" s="83">
        <f t="shared" si="15"/>
        <v>270.79137597791072</v>
      </c>
      <c r="O51" s="82">
        <f t="shared" si="16"/>
        <v>270.79137597791072</v>
      </c>
      <c r="P51" s="367" t="s">
        <v>35</v>
      </c>
      <c r="Q51" s="258">
        <v>43662</v>
      </c>
      <c r="R51" s="368"/>
      <c r="S51" s="438"/>
      <c r="T51" s="459"/>
      <c r="U51" s="438"/>
      <c r="V51" s="438"/>
      <c r="W51" s="492"/>
    </row>
    <row r="52" spans="1:23" ht="15" customHeight="1" x14ac:dyDescent="0.25">
      <c r="A52" s="1886"/>
      <c r="B52" s="1846"/>
      <c r="C52" s="106"/>
      <c r="D52" s="146">
        <v>738615</v>
      </c>
      <c r="E52" s="79" t="s">
        <v>217</v>
      </c>
      <c r="F52" s="78">
        <v>7</v>
      </c>
      <c r="G52" s="146" t="s">
        <v>114</v>
      </c>
      <c r="H52" s="80"/>
      <c r="I52" s="81">
        <v>20.59</v>
      </c>
      <c r="J52" s="82">
        <f t="shared" si="14"/>
        <v>144.13</v>
      </c>
      <c r="K52" s="82">
        <v>0</v>
      </c>
      <c r="L52" s="82">
        <v>0</v>
      </c>
      <c r="M52" s="83">
        <v>7.959318913943858</v>
      </c>
      <c r="N52" s="83">
        <f t="shared" si="15"/>
        <v>152.08931891394386</v>
      </c>
      <c r="O52" s="82">
        <f t="shared" si="16"/>
        <v>152.08931891394386</v>
      </c>
      <c r="P52" s="367" t="s">
        <v>35</v>
      </c>
      <c r="Q52" s="258">
        <v>43662</v>
      </c>
      <c r="R52" s="368"/>
      <c r="S52" s="438"/>
      <c r="T52" s="459"/>
      <c r="U52" s="438"/>
      <c r="V52" s="438"/>
      <c r="W52" s="492"/>
    </row>
    <row r="53" spans="1:23" ht="15" customHeight="1" x14ac:dyDescent="0.25">
      <c r="A53" s="1886"/>
      <c r="B53" s="1846"/>
      <c r="C53" s="106"/>
      <c r="D53" s="146">
        <v>743701</v>
      </c>
      <c r="E53" s="79" t="s">
        <v>218</v>
      </c>
      <c r="F53" s="78">
        <v>8</v>
      </c>
      <c r="G53" s="146" t="s">
        <v>114</v>
      </c>
      <c r="H53" s="80"/>
      <c r="I53" s="81">
        <v>16.45</v>
      </c>
      <c r="J53" s="82">
        <f t="shared" si="14"/>
        <v>131.6</v>
      </c>
      <c r="K53" s="82">
        <v>0</v>
      </c>
      <c r="L53" s="82">
        <v>0</v>
      </c>
      <c r="M53" s="83">
        <v>7.2673722963644742</v>
      </c>
      <c r="N53" s="83">
        <f t="shared" si="15"/>
        <v>138.86737229636447</v>
      </c>
      <c r="O53" s="82">
        <f t="shared" si="16"/>
        <v>138.86737229636447</v>
      </c>
      <c r="P53" s="367" t="s">
        <v>35</v>
      </c>
      <c r="Q53" s="258">
        <v>43662</v>
      </c>
      <c r="R53" s="368"/>
      <c r="S53" s="438"/>
      <c r="T53" s="459"/>
      <c r="U53" s="438"/>
      <c r="V53" s="438"/>
      <c r="W53" s="492"/>
    </row>
    <row r="54" spans="1:23" ht="15" customHeight="1" x14ac:dyDescent="0.25">
      <c r="A54" s="1886"/>
      <c r="B54" s="1846"/>
      <c r="C54" s="106"/>
      <c r="D54" s="146">
        <v>743702</v>
      </c>
      <c r="E54" s="79" t="s">
        <v>219</v>
      </c>
      <c r="F54" s="78">
        <v>14</v>
      </c>
      <c r="G54" s="146" t="s">
        <v>114</v>
      </c>
      <c r="H54" s="80"/>
      <c r="I54" s="81">
        <v>16.45</v>
      </c>
      <c r="J54" s="82">
        <f t="shared" si="14"/>
        <v>230.29999999999998</v>
      </c>
      <c r="K54" s="82">
        <v>0</v>
      </c>
      <c r="L54" s="82">
        <v>0</v>
      </c>
      <c r="M54" s="83">
        <v>12.717901518637829</v>
      </c>
      <c r="N54" s="83">
        <f t="shared" si="15"/>
        <v>243.01790151863781</v>
      </c>
      <c r="O54" s="82">
        <f t="shared" si="16"/>
        <v>243.01790151863781</v>
      </c>
      <c r="P54" s="367" t="s">
        <v>35</v>
      </c>
      <c r="Q54" s="258">
        <v>43662</v>
      </c>
      <c r="R54" s="368"/>
      <c r="S54" s="438"/>
      <c r="T54" s="459"/>
      <c r="U54" s="438"/>
      <c r="V54" s="438"/>
      <c r="W54" s="492"/>
    </row>
    <row r="55" spans="1:23" ht="15" customHeight="1" x14ac:dyDescent="0.25">
      <c r="A55" s="1886"/>
      <c r="B55" s="1846"/>
      <c r="C55" s="106"/>
      <c r="D55" s="146">
        <v>743703</v>
      </c>
      <c r="E55" s="79" t="s">
        <v>220</v>
      </c>
      <c r="F55" s="78">
        <v>2</v>
      </c>
      <c r="G55" s="146" t="s">
        <v>114</v>
      </c>
      <c r="H55" s="80"/>
      <c r="I55" s="81">
        <v>16.45</v>
      </c>
      <c r="J55" s="82">
        <f t="shared" si="14"/>
        <v>32.9</v>
      </c>
      <c r="K55" s="82">
        <v>0</v>
      </c>
      <c r="L55" s="82">
        <v>0</v>
      </c>
      <c r="M55" s="83">
        <v>1.8168430740911186</v>
      </c>
      <c r="N55" s="83">
        <f t="shared" si="15"/>
        <v>34.716843074091116</v>
      </c>
      <c r="O55" s="82">
        <f t="shared" si="16"/>
        <v>34.716843074091116</v>
      </c>
      <c r="P55" s="367" t="s">
        <v>35</v>
      </c>
      <c r="Q55" s="258">
        <v>43662</v>
      </c>
      <c r="R55" s="368"/>
      <c r="S55" s="438"/>
      <c r="T55" s="459"/>
      <c r="U55" s="438"/>
      <c r="V55" s="438"/>
      <c r="W55" s="492"/>
    </row>
    <row r="56" spans="1:23" ht="15" customHeight="1" x14ac:dyDescent="0.25">
      <c r="A56" s="1886"/>
      <c r="B56" s="1846"/>
      <c r="C56" s="106"/>
      <c r="D56" s="146">
        <v>743707</v>
      </c>
      <c r="E56" s="79" t="s">
        <v>221</v>
      </c>
      <c r="F56" s="78">
        <v>12</v>
      </c>
      <c r="G56" s="146" t="s">
        <v>114</v>
      </c>
      <c r="H56" s="80"/>
      <c r="I56" s="81">
        <v>16.45</v>
      </c>
      <c r="J56" s="82">
        <f t="shared" si="14"/>
        <v>197.39999999999998</v>
      </c>
      <c r="K56" s="82">
        <v>0</v>
      </c>
      <c r="L56" s="82">
        <v>0</v>
      </c>
      <c r="M56" s="83">
        <v>10.90105844454671</v>
      </c>
      <c r="N56" s="83">
        <f t="shared" si="15"/>
        <v>208.3010584445467</v>
      </c>
      <c r="O56" s="82">
        <f t="shared" si="16"/>
        <v>208.3010584445467</v>
      </c>
      <c r="P56" s="248" t="s">
        <v>35</v>
      </c>
      <c r="Q56" s="364">
        <v>43663</v>
      </c>
      <c r="R56" s="84"/>
      <c r="S56" s="438"/>
      <c r="T56" s="459"/>
      <c r="U56" s="438"/>
      <c r="V56" s="438"/>
      <c r="W56" s="492"/>
    </row>
    <row r="57" spans="1:23" ht="15" customHeight="1" x14ac:dyDescent="0.25">
      <c r="A57" s="1886"/>
      <c r="B57" s="1846"/>
      <c r="C57" s="106"/>
      <c r="D57" s="146">
        <v>743726</v>
      </c>
      <c r="E57" s="79" t="s">
        <v>222</v>
      </c>
      <c r="F57" s="78">
        <v>2</v>
      </c>
      <c r="G57" s="146" t="s">
        <v>114</v>
      </c>
      <c r="H57" s="80"/>
      <c r="I57" s="81">
        <v>18.45</v>
      </c>
      <c r="J57" s="82">
        <f t="shared" si="14"/>
        <v>36.9</v>
      </c>
      <c r="K57" s="82">
        <v>0</v>
      </c>
      <c r="L57" s="82">
        <v>0</v>
      </c>
      <c r="M57" s="83">
        <v>2.0377358490566038</v>
      </c>
      <c r="N57" s="83">
        <f t="shared" si="15"/>
        <v>38.937735849056601</v>
      </c>
      <c r="O57" s="82">
        <f t="shared" si="16"/>
        <v>38.937735849056601</v>
      </c>
      <c r="P57" s="248" t="s">
        <v>35</v>
      </c>
      <c r="Q57" s="258">
        <v>43662</v>
      </c>
      <c r="R57" s="84"/>
      <c r="S57" s="438"/>
      <c r="T57" s="459"/>
      <c r="U57" s="438"/>
      <c r="V57" s="438"/>
      <c r="W57" s="492"/>
    </row>
    <row r="58" spans="1:23" x14ac:dyDescent="0.25">
      <c r="A58" s="1886"/>
      <c r="B58" s="1846"/>
      <c r="C58" s="106"/>
      <c r="D58" s="146">
        <v>743805</v>
      </c>
      <c r="E58" s="79" t="s">
        <v>223</v>
      </c>
      <c r="F58" s="78">
        <v>8</v>
      </c>
      <c r="G58" s="146" t="s">
        <v>114</v>
      </c>
      <c r="H58" s="80"/>
      <c r="I58" s="81">
        <v>16.45</v>
      </c>
      <c r="J58" s="82">
        <f t="shared" si="14"/>
        <v>131.6</v>
      </c>
      <c r="K58" s="82">
        <v>0</v>
      </c>
      <c r="L58" s="82">
        <v>0</v>
      </c>
      <c r="M58" s="83">
        <v>7.2673722963644742</v>
      </c>
      <c r="N58" s="83">
        <f t="shared" si="15"/>
        <v>138.86737229636447</v>
      </c>
      <c r="O58" s="82">
        <f t="shared" si="16"/>
        <v>138.86737229636447</v>
      </c>
      <c r="P58" s="248" t="s">
        <v>35</v>
      </c>
      <c r="Q58" s="258">
        <v>43662</v>
      </c>
      <c r="R58" s="84"/>
      <c r="S58" s="438"/>
      <c r="T58" s="459"/>
      <c r="U58" s="438"/>
      <c r="V58" s="438"/>
      <c r="W58" s="492"/>
    </row>
    <row r="59" spans="1:23" x14ac:dyDescent="0.25">
      <c r="A59" s="1886"/>
      <c r="B59" s="1846"/>
      <c r="C59" s="106"/>
      <c r="D59" s="146">
        <v>743845</v>
      </c>
      <c r="E59" s="79" t="s">
        <v>224</v>
      </c>
      <c r="F59" s="78">
        <v>2</v>
      </c>
      <c r="G59" s="146" t="s">
        <v>114</v>
      </c>
      <c r="H59" s="80"/>
      <c r="I59" s="81">
        <v>18.649999999999999</v>
      </c>
      <c r="J59" s="82">
        <f t="shared" si="14"/>
        <v>37.299999999999997</v>
      </c>
      <c r="K59" s="82">
        <v>0</v>
      </c>
      <c r="L59" s="82">
        <v>0</v>
      </c>
      <c r="M59" s="83">
        <v>2.0598251265531524</v>
      </c>
      <c r="N59" s="83">
        <f t="shared" si="15"/>
        <v>39.359825126553147</v>
      </c>
      <c r="O59" s="82">
        <f t="shared" si="16"/>
        <v>39.359825126553147</v>
      </c>
      <c r="P59" s="248" t="s">
        <v>35</v>
      </c>
      <c r="Q59" s="258">
        <v>43662</v>
      </c>
      <c r="R59" s="84"/>
      <c r="S59" s="438"/>
      <c r="T59" s="459"/>
      <c r="U59" s="438"/>
      <c r="V59" s="438"/>
      <c r="W59" s="492"/>
    </row>
    <row r="60" spans="1:23" x14ac:dyDescent="0.25">
      <c r="A60" s="1886"/>
      <c r="B60" s="1846"/>
      <c r="C60" s="106"/>
      <c r="D60" s="146">
        <v>79382</v>
      </c>
      <c r="E60" s="79" t="s">
        <v>225</v>
      </c>
      <c r="F60" s="78">
        <v>7</v>
      </c>
      <c r="G60" s="146" t="s">
        <v>114</v>
      </c>
      <c r="H60" s="80"/>
      <c r="I60" s="81">
        <v>20.43</v>
      </c>
      <c r="J60" s="82">
        <f t="shared" si="14"/>
        <v>143.01</v>
      </c>
      <c r="K60" s="82">
        <v>0</v>
      </c>
      <c r="L60" s="82">
        <v>0</v>
      </c>
      <c r="M60" s="83">
        <v>7.8974689369535209</v>
      </c>
      <c r="N60" s="83">
        <f t="shared" si="15"/>
        <v>150.90746893695351</v>
      </c>
      <c r="O60" s="82">
        <f t="shared" si="16"/>
        <v>150.90746893695351</v>
      </c>
      <c r="P60" s="248" t="s">
        <v>35</v>
      </c>
      <c r="Q60" s="258">
        <v>43663</v>
      </c>
      <c r="R60" s="84"/>
      <c r="S60" s="438"/>
      <c r="T60" s="459"/>
      <c r="U60" s="438"/>
      <c r="V60" s="438"/>
      <c r="W60" s="492"/>
    </row>
    <row r="61" spans="1:23" ht="15" customHeight="1" thickBot="1" x14ac:dyDescent="0.3">
      <c r="A61" s="1886"/>
      <c r="B61" s="1846"/>
      <c r="C61" s="117"/>
      <c r="D61" s="257">
        <v>735762</v>
      </c>
      <c r="E61" s="256" t="s">
        <v>226</v>
      </c>
      <c r="F61" s="92">
        <v>6</v>
      </c>
      <c r="G61" s="257" t="s">
        <v>114</v>
      </c>
      <c r="H61" s="119"/>
      <c r="I61" s="120">
        <v>16.45</v>
      </c>
      <c r="J61" s="266">
        <f t="shared" si="14"/>
        <v>98.699999999999989</v>
      </c>
      <c r="K61" s="266">
        <v>0</v>
      </c>
      <c r="L61" s="266">
        <v>0</v>
      </c>
      <c r="M61" s="267">
        <v>5.4505292222733548</v>
      </c>
      <c r="N61" s="267">
        <f t="shared" si="15"/>
        <v>104.15052922227335</v>
      </c>
      <c r="O61" s="266">
        <f t="shared" si="16"/>
        <v>104.15052922227335</v>
      </c>
      <c r="P61" s="268" t="s">
        <v>35</v>
      </c>
      <c r="Q61" s="269">
        <v>43662</v>
      </c>
      <c r="R61" s="271"/>
      <c r="S61" s="439"/>
      <c r="T61" s="460"/>
      <c r="U61" s="439"/>
      <c r="V61" s="439"/>
      <c r="W61" s="493"/>
    </row>
    <row r="62" spans="1:23" ht="16.5" thickTop="1" thickBot="1" x14ac:dyDescent="0.3">
      <c r="A62" s="1886"/>
      <c r="B62" s="265" t="s">
        <v>227</v>
      </c>
      <c r="C62" s="359">
        <v>43656</v>
      </c>
      <c r="D62" s="358" t="s">
        <v>228</v>
      </c>
      <c r="E62" s="129" t="s">
        <v>229</v>
      </c>
      <c r="F62" s="110">
        <v>88</v>
      </c>
      <c r="G62" s="149" t="s">
        <v>230</v>
      </c>
      <c r="H62" s="130"/>
      <c r="I62" s="255">
        <v>7</v>
      </c>
      <c r="J62" s="360">
        <f t="shared" si="14"/>
        <v>616</v>
      </c>
      <c r="K62" s="360">
        <v>0</v>
      </c>
      <c r="L62" s="360">
        <v>0</v>
      </c>
      <c r="M62" s="361"/>
      <c r="N62" s="361">
        <f>+J62</f>
        <v>616</v>
      </c>
      <c r="O62" s="360">
        <f t="shared" si="16"/>
        <v>616</v>
      </c>
      <c r="P62" s="362" t="s">
        <v>210</v>
      </c>
      <c r="Q62" s="356"/>
      <c r="R62" s="357" t="s">
        <v>270</v>
      </c>
      <c r="S62" s="447">
        <v>43662</v>
      </c>
      <c r="T62" s="363"/>
      <c r="U62" s="363"/>
      <c r="V62" s="363"/>
      <c r="W62" s="463">
        <v>43670</v>
      </c>
    </row>
    <row r="63" spans="1:23" ht="15.75" thickTop="1" x14ac:dyDescent="0.25">
      <c r="A63" s="1886"/>
      <c r="B63" s="1843" t="s">
        <v>277</v>
      </c>
      <c r="C63" s="350">
        <v>43650</v>
      </c>
      <c r="D63" s="351" t="s">
        <v>252</v>
      </c>
      <c r="E63" s="352" t="s">
        <v>267</v>
      </c>
      <c r="F63" s="353">
        <v>7</v>
      </c>
      <c r="G63" s="123" t="s">
        <v>104</v>
      </c>
      <c r="H63" s="124"/>
      <c r="I63" s="354">
        <v>156.53</v>
      </c>
      <c r="J63" s="89">
        <f>+I63*F63</f>
        <v>1095.71</v>
      </c>
      <c r="K63" s="89">
        <v>0</v>
      </c>
      <c r="L63" s="89">
        <v>0</v>
      </c>
      <c r="M63" s="90">
        <v>0</v>
      </c>
      <c r="N63" s="90">
        <f>+J63</f>
        <v>1095.71</v>
      </c>
      <c r="O63" s="89">
        <f t="shared" si="16"/>
        <v>1095.71</v>
      </c>
      <c r="P63" s="247" t="s">
        <v>210</v>
      </c>
      <c r="Q63" s="1850"/>
      <c r="R63" s="1874" t="s">
        <v>269</v>
      </c>
      <c r="S63" s="1877">
        <v>43656</v>
      </c>
      <c r="T63" s="471"/>
      <c r="U63" s="355"/>
      <c r="V63" s="355"/>
      <c r="W63" s="355"/>
    </row>
    <row r="64" spans="1:23" x14ac:dyDescent="0.25">
      <c r="A64" s="1886"/>
      <c r="B64" s="1847"/>
      <c r="C64" s="346"/>
      <c r="D64" s="121" t="s">
        <v>253</v>
      </c>
      <c r="E64" s="347" t="s">
        <v>238</v>
      </c>
      <c r="F64" s="348">
        <v>3</v>
      </c>
      <c r="G64" s="121" t="s">
        <v>104</v>
      </c>
      <c r="H64" s="80"/>
      <c r="I64" s="349">
        <v>165.38</v>
      </c>
      <c r="J64" s="82">
        <f t="shared" ref="J64:J77" si="17">+I64*F64</f>
        <v>496.14</v>
      </c>
      <c r="K64" s="82">
        <v>0</v>
      </c>
      <c r="L64" s="82">
        <v>0</v>
      </c>
      <c r="M64" s="83">
        <v>0</v>
      </c>
      <c r="N64" s="83">
        <f t="shared" ref="N64:N77" si="18">+J64</f>
        <v>496.14</v>
      </c>
      <c r="O64" s="82">
        <f t="shared" si="16"/>
        <v>496.14</v>
      </c>
      <c r="P64" s="248" t="s">
        <v>210</v>
      </c>
      <c r="Q64" s="1851"/>
      <c r="R64" s="1875"/>
      <c r="S64" s="1878"/>
      <c r="T64" s="472"/>
      <c r="U64" s="336"/>
      <c r="V64" s="336"/>
      <c r="W64" s="336"/>
    </row>
    <row r="65" spans="1:23" x14ac:dyDescent="0.25">
      <c r="A65" s="1886"/>
      <c r="B65" s="1847"/>
      <c r="C65" s="346"/>
      <c r="D65" s="121" t="s">
        <v>254</v>
      </c>
      <c r="E65" s="347" t="s">
        <v>239</v>
      </c>
      <c r="F65" s="348">
        <v>2</v>
      </c>
      <c r="G65" s="121" t="s">
        <v>104</v>
      </c>
      <c r="H65" s="80"/>
      <c r="I65" s="349">
        <v>93.83</v>
      </c>
      <c r="J65" s="82">
        <f t="shared" si="17"/>
        <v>187.66</v>
      </c>
      <c r="K65" s="82">
        <v>0</v>
      </c>
      <c r="L65" s="82">
        <v>0</v>
      </c>
      <c r="M65" s="83">
        <v>0</v>
      </c>
      <c r="N65" s="83">
        <f t="shared" si="18"/>
        <v>187.66</v>
      </c>
      <c r="O65" s="82">
        <f t="shared" si="16"/>
        <v>187.66</v>
      </c>
      <c r="P65" s="248" t="s">
        <v>210</v>
      </c>
      <c r="Q65" s="1851"/>
      <c r="R65" s="1875"/>
      <c r="S65" s="1878"/>
      <c r="T65" s="472"/>
      <c r="U65" s="336"/>
      <c r="V65" s="336"/>
      <c r="W65" s="336"/>
    </row>
    <row r="66" spans="1:23" x14ac:dyDescent="0.25">
      <c r="A66" s="1886"/>
      <c r="B66" s="1847"/>
      <c r="C66" s="346"/>
      <c r="D66" s="121" t="s">
        <v>255</v>
      </c>
      <c r="E66" s="347" t="s">
        <v>240</v>
      </c>
      <c r="F66" s="348">
        <v>1</v>
      </c>
      <c r="G66" s="121" t="s">
        <v>104</v>
      </c>
      <c r="H66" s="80"/>
      <c r="I66" s="349">
        <v>254.48</v>
      </c>
      <c r="J66" s="82">
        <f t="shared" si="17"/>
        <v>254.48</v>
      </c>
      <c r="K66" s="82">
        <v>0</v>
      </c>
      <c r="L66" s="82">
        <v>0</v>
      </c>
      <c r="M66" s="83">
        <v>0</v>
      </c>
      <c r="N66" s="83">
        <f t="shared" si="18"/>
        <v>254.48</v>
      </c>
      <c r="O66" s="82">
        <f t="shared" si="16"/>
        <v>254.48</v>
      </c>
      <c r="P66" s="248" t="s">
        <v>210</v>
      </c>
      <c r="Q66" s="1851"/>
      <c r="R66" s="1875"/>
      <c r="S66" s="1878"/>
      <c r="T66" s="472"/>
      <c r="U66" s="336"/>
      <c r="V66" s="336"/>
      <c r="W66" s="336"/>
    </row>
    <row r="67" spans="1:23" x14ac:dyDescent="0.25">
      <c r="A67" s="1886"/>
      <c r="B67" s="1847"/>
      <c r="C67" s="346"/>
      <c r="D67" s="121" t="s">
        <v>256</v>
      </c>
      <c r="E67" s="347" t="s">
        <v>241</v>
      </c>
      <c r="F67" s="348">
        <v>2</v>
      </c>
      <c r="G67" s="121" t="s">
        <v>104</v>
      </c>
      <c r="H67" s="80"/>
      <c r="I67" s="349">
        <v>84.38</v>
      </c>
      <c r="J67" s="82">
        <f t="shared" si="17"/>
        <v>168.76</v>
      </c>
      <c r="K67" s="82">
        <v>0</v>
      </c>
      <c r="L67" s="82">
        <v>0</v>
      </c>
      <c r="M67" s="83">
        <v>0</v>
      </c>
      <c r="N67" s="83">
        <f t="shared" si="18"/>
        <v>168.76</v>
      </c>
      <c r="O67" s="82">
        <f t="shared" si="16"/>
        <v>168.76</v>
      </c>
      <c r="P67" s="248" t="s">
        <v>210</v>
      </c>
      <c r="Q67" s="1851"/>
      <c r="R67" s="1875"/>
      <c r="S67" s="1878"/>
      <c r="T67" s="472"/>
      <c r="U67" s="336"/>
      <c r="V67" s="336"/>
      <c r="W67" s="336"/>
    </row>
    <row r="68" spans="1:23" x14ac:dyDescent="0.25">
      <c r="A68" s="1886"/>
      <c r="B68" s="1847"/>
      <c r="C68" s="346"/>
      <c r="D68" s="121" t="s">
        <v>257</v>
      </c>
      <c r="E68" s="347" t="s">
        <v>242</v>
      </c>
      <c r="F68" s="348">
        <v>1</v>
      </c>
      <c r="G68" s="121" t="s">
        <v>104</v>
      </c>
      <c r="H68" s="80"/>
      <c r="I68" s="349">
        <v>126.83</v>
      </c>
      <c r="J68" s="82">
        <f t="shared" si="17"/>
        <v>126.83</v>
      </c>
      <c r="K68" s="82">
        <v>0</v>
      </c>
      <c r="L68" s="82">
        <v>0</v>
      </c>
      <c r="M68" s="83">
        <v>0</v>
      </c>
      <c r="N68" s="83">
        <f t="shared" si="18"/>
        <v>126.83</v>
      </c>
      <c r="O68" s="82">
        <f t="shared" si="16"/>
        <v>126.83</v>
      </c>
      <c r="P68" s="248" t="s">
        <v>210</v>
      </c>
      <c r="Q68" s="1851"/>
      <c r="R68" s="1875"/>
      <c r="S68" s="1878"/>
      <c r="T68" s="472"/>
      <c r="U68" s="336"/>
      <c r="V68" s="336"/>
      <c r="W68" s="336"/>
    </row>
    <row r="69" spans="1:23" x14ac:dyDescent="0.25">
      <c r="A69" s="1886"/>
      <c r="B69" s="1847"/>
      <c r="C69" s="346"/>
      <c r="D69" s="121" t="s">
        <v>259</v>
      </c>
      <c r="E69" s="347" t="s">
        <v>244</v>
      </c>
      <c r="F69" s="348">
        <v>1</v>
      </c>
      <c r="G69" s="121" t="s">
        <v>104</v>
      </c>
      <c r="H69" s="80"/>
      <c r="I69" s="349">
        <v>180.83</v>
      </c>
      <c r="J69" s="82">
        <f t="shared" si="17"/>
        <v>180.83</v>
      </c>
      <c r="K69" s="82">
        <v>0</v>
      </c>
      <c r="L69" s="82">
        <v>0</v>
      </c>
      <c r="M69" s="83">
        <v>0</v>
      </c>
      <c r="N69" s="83">
        <f t="shared" si="18"/>
        <v>180.83</v>
      </c>
      <c r="O69" s="82">
        <f t="shared" si="16"/>
        <v>180.83</v>
      </c>
      <c r="P69" s="248" t="s">
        <v>210</v>
      </c>
      <c r="Q69" s="1851"/>
      <c r="R69" s="1875"/>
      <c r="S69" s="1878"/>
      <c r="T69" s="472"/>
      <c r="U69" s="336"/>
      <c r="V69" s="336"/>
      <c r="W69" s="336"/>
    </row>
    <row r="70" spans="1:23" x14ac:dyDescent="0.25">
      <c r="A70" s="1886"/>
      <c r="B70" s="1847"/>
      <c r="C70" s="294"/>
      <c r="D70" s="121" t="s">
        <v>260</v>
      </c>
      <c r="E70" s="347" t="s">
        <v>245</v>
      </c>
      <c r="F70" s="348">
        <v>2</v>
      </c>
      <c r="G70" s="121" t="s">
        <v>104</v>
      </c>
      <c r="H70" s="80"/>
      <c r="I70" s="349">
        <v>70.13</v>
      </c>
      <c r="J70" s="82">
        <f t="shared" si="17"/>
        <v>140.26</v>
      </c>
      <c r="K70" s="82">
        <v>0</v>
      </c>
      <c r="L70" s="82">
        <v>0</v>
      </c>
      <c r="M70" s="83">
        <v>0</v>
      </c>
      <c r="N70" s="83">
        <f t="shared" si="18"/>
        <v>140.26</v>
      </c>
      <c r="O70" s="82">
        <f t="shared" si="16"/>
        <v>140.26</v>
      </c>
      <c r="P70" s="248" t="s">
        <v>210</v>
      </c>
      <c r="Q70" s="1851"/>
      <c r="R70" s="1875"/>
      <c r="S70" s="1878"/>
      <c r="T70" s="472"/>
      <c r="U70" s="336"/>
      <c r="V70" s="336"/>
      <c r="W70" s="336"/>
    </row>
    <row r="71" spans="1:23" ht="15.75" thickBot="1" x14ac:dyDescent="0.3">
      <c r="A71" s="1886"/>
      <c r="B71" s="1849"/>
      <c r="C71" s="377"/>
      <c r="D71" s="375" t="s">
        <v>258</v>
      </c>
      <c r="E71" s="378" t="s">
        <v>243</v>
      </c>
      <c r="F71" s="385">
        <v>3</v>
      </c>
      <c r="G71" s="389" t="s">
        <v>104</v>
      </c>
      <c r="H71" s="390"/>
      <c r="I71" s="391">
        <v>124</v>
      </c>
      <c r="J71" s="392">
        <f>+I71*F71</f>
        <v>372</v>
      </c>
      <c r="K71" s="392">
        <v>0</v>
      </c>
      <c r="L71" s="392">
        <v>0</v>
      </c>
      <c r="M71" s="393">
        <v>0</v>
      </c>
      <c r="N71" s="393">
        <f>+J71</f>
        <v>372</v>
      </c>
      <c r="O71" s="392">
        <f>+N71</f>
        <v>372</v>
      </c>
      <c r="P71" s="394" t="s">
        <v>210</v>
      </c>
      <c r="Q71" s="1852"/>
      <c r="R71" s="1876"/>
      <c r="S71" s="1879"/>
      <c r="T71" s="473"/>
      <c r="U71" s="404"/>
      <c r="V71" s="404"/>
      <c r="W71" s="482"/>
    </row>
    <row r="72" spans="1:23" ht="15.75" thickBot="1" x14ac:dyDescent="0.3">
      <c r="A72" s="1886"/>
      <c r="B72" s="425" t="s">
        <v>277</v>
      </c>
      <c r="C72" s="380"/>
      <c r="D72" s="381" t="s">
        <v>261</v>
      </c>
      <c r="E72" s="382" t="s">
        <v>246</v>
      </c>
      <c r="F72" s="387">
        <v>1</v>
      </c>
      <c r="G72" s="395" t="s">
        <v>104</v>
      </c>
      <c r="H72" s="396"/>
      <c r="I72" s="397">
        <v>125.48</v>
      </c>
      <c r="J72" s="398">
        <f t="shared" si="17"/>
        <v>125.48</v>
      </c>
      <c r="K72" s="398">
        <v>0</v>
      </c>
      <c r="L72" s="398">
        <v>0</v>
      </c>
      <c r="M72" s="399">
        <v>0</v>
      </c>
      <c r="N72" s="399">
        <f t="shared" si="18"/>
        <v>125.48</v>
      </c>
      <c r="O72" s="398">
        <f t="shared" si="16"/>
        <v>125.48</v>
      </c>
      <c r="P72" s="400" t="s">
        <v>210</v>
      </c>
      <c r="Q72" s="408"/>
      <c r="R72" s="224" t="s">
        <v>268</v>
      </c>
      <c r="S72" s="413">
        <v>43657</v>
      </c>
      <c r="T72" s="474"/>
      <c r="U72" s="412"/>
      <c r="V72" s="412"/>
      <c r="W72" s="369"/>
    </row>
    <row r="73" spans="1:23" ht="15.75" thickBot="1" x14ac:dyDescent="0.3">
      <c r="A73" s="1886"/>
      <c r="B73" s="371" t="s">
        <v>278</v>
      </c>
      <c r="C73" s="383"/>
      <c r="D73" s="381" t="s">
        <v>262</v>
      </c>
      <c r="E73" s="384" t="s">
        <v>247</v>
      </c>
      <c r="F73" s="387">
        <v>1</v>
      </c>
      <c r="G73" s="395" t="s">
        <v>104</v>
      </c>
      <c r="H73" s="396"/>
      <c r="I73" s="397">
        <v>269</v>
      </c>
      <c r="J73" s="398">
        <f t="shared" si="17"/>
        <v>269</v>
      </c>
      <c r="K73" s="398">
        <v>0</v>
      </c>
      <c r="L73" s="398">
        <v>0</v>
      </c>
      <c r="M73" s="399">
        <v>0</v>
      </c>
      <c r="N73" s="399">
        <f t="shared" si="18"/>
        <v>269</v>
      </c>
      <c r="O73" s="398">
        <f t="shared" si="16"/>
        <v>269</v>
      </c>
      <c r="P73" s="400" t="s">
        <v>210</v>
      </c>
      <c r="Q73" s="409"/>
      <c r="R73" s="410" t="s">
        <v>280</v>
      </c>
      <c r="S73" s="414">
        <v>43663</v>
      </c>
      <c r="T73" s="475"/>
      <c r="U73" s="369"/>
      <c r="V73" s="412"/>
      <c r="W73" s="412"/>
    </row>
    <row r="74" spans="1:23" x14ac:dyDescent="0.25">
      <c r="A74" s="1886"/>
      <c r="B74" s="1848" t="s">
        <v>279</v>
      </c>
      <c r="C74" s="374"/>
      <c r="D74" s="376" t="s">
        <v>263</v>
      </c>
      <c r="E74" s="379" t="s">
        <v>248</v>
      </c>
      <c r="F74" s="386">
        <v>3</v>
      </c>
      <c r="G74" s="123" t="s">
        <v>104</v>
      </c>
      <c r="H74" s="87"/>
      <c r="I74" s="388">
        <v>239.93</v>
      </c>
      <c r="J74" s="89">
        <f t="shared" si="17"/>
        <v>719.79</v>
      </c>
      <c r="K74" s="89">
        <v>0</v>
      </c>
      <c r="L74" s="89">
        <v>0</v>
      </c>
      <c r="M74" s="90">
        <v>0</v>
      </c>
      <c r="N74" s="90">
        <f t="shared" si="18"/>
        <v>719.79</v>
      </c>
      <c r="O74" s="89">
        <f t="shared" si="16"/>
        <v>719.79</v>
      </c>
      <c r="P74" s="247" t="s">
        <v>210</v>
      </c>
      <c r="Q74" s="406"/>
      <c r="R74" s="1882">
        <v>489504132415</v>
      </c>
      <c r="S74" s="1880">
        <v>43658</v>
      </c>
      <c r="T74" s="476"/>
      <c r="U74" s="411"/>
      <c r="V74" s="411"/>
      <c r="W74" s="411"/>
    </row>
    <row r="75" spans="1:23" x14ac:dyDescent="0.25">
      <c r="A75" s="1886"/>
      <c r="B75" s="1847"/>
      <c r="C75" s="294"/>
      <c r="D75" s="121" t="s">
        <v>264</v>
      </c>
      <c r="E75" s="347" t="s">
        <v>249</v>
      </c>
      <c r="F75" s="348">
        <v>1</v>
      </c>
      <c r="G75" s="121" t="s">
        <v>104</v>
      </c>
      <c r="H75" s="80"/>
      <c r="I75" s="349">
        <v>29.93</v>
      </c>
      <c r="J75" s="82">
        <f t="shared" si="17"/>
        <v>29.93</v>
      </c>
      <c r="K75" s="82">
        <v>0</v>
      </c>
      <c r="L75" s="82">
        <v>0</v>
      </c>
      <c r="M75" s="83">
        <v>0</v>
      </c>
      <c r="N75" s="83">
        <f t="shared" si="18"/>
        <v>29.93</v>
      </c>
      <c r="O75" s="82">
        <f t="shared" si="16"/>
        <v>29.93</v>
      </c>
      <c r="P75" s="248" t="s">
        <v>210</v>
      </c>
      <c r="Q75" s="406"/>
      <c r="R75" s="1883"/>
      <c r="S75" s="1878"/>
      <c r="T75" s="472"/>
      <c r="U75" s="336"/>
      <c r="V75" s="336"/>
      <c r="W75" s="336"/>
    </row>
    <row r="76" spans="1:23" x14ac:dyDescent="0.25">
      <c r="A76" s="1886"/>
      <c r="B76" s="1847"/>
      <c r="C76" s="294"/>
      <c r="D76" s="121" t="s">
        <v>265</v>
      </c>
      <c r="E76" s="347" t="s">
        <v>250</v>
      </c>
      <c r="F76" s="348">
        <v>3</v>
      </c>
      <c r="G76" s="121" t="s">
        <v>104</v>
      </c>
      <c r="H76" s="80"/>
      <c r="I76" s="349">
        <v>52.5</v>
      </c>
      <c r="J76" s="82">
        <f t="shared" si="17"/>
        <v>157.5</v>
      </c>
      <c r="K76" s="82">
        <v>0</v>
      </c>
      <c r="L76" s="82">
        <v>0</v>
      </c>
      <c r="M76" s="83">
        <v>0</v>
      </c>
      <c r="N76" s="83">
        <f t="shared" si="18"/>
        <v>157.5</v>
      </c>
      <c r="O76" s="82">
        <f t="shared" si="16"/>
        <v>157.5</v>
      </c>
      <c r="P76" s="248" t="s">
        <v>210</v>
      </c>
      <c r="Q76" s="406"/>
      <c r="R76" s="1883"/>
      <c r="S76" s="1878"/>
      <c r="T76" s="472"/>
      <c r="U76" s="336"/>
      <c r="V76" s="336"/>
      <c r="W76" s="336"/>
    </row>
    <row r="77" spans="1:23" ht="15.75" thickBot="1" x14ac:dyDescent="0.3">
      <c r="A77" s="1886"/>
      <c r="B77" s="1847"/>
      <c r="C77" s="297"/>
      <c r="D77" s="375" t="s">
        <v>266</v>
      </c>
      <c r="E77" s="378" t="s">
        <v>251</v>
      </c>
      <c r="F77" s="385">
        <v>1</v>
      </c>
      <c r="G77" s="375" t="s">
        <v>104</v>
      </c>
      <c r="H77" s="119"/>
      <c r="I77" s="402">
        <v>21.9</v>
      </c>
      <c r="J77" s="96">
        <f t="shared" si="17"/>
        <v>21.9</v>
      </c>
      <c r="K77" s="96">
        <v>0</v>
      </c>
      <c r="L77" s="96">
        <v>0</v>
      </c>
      <c r="M77" s="97">
        <v>0</v>
      </c>
      <c r="N77" s="97">
        <f t="shared" si="18"/>
        <v>21.9</v>
      </c>
      <c r="O77" s="96">
        <f t="shared" si="16"/>
        <v>21.9</v>
      </c>
      <c r="P77" s="251" t="s">
        <v>210</v>
      </c>
      <c r="Q77" s="407"/>
      <c r="R77" s="1884"/>
      <c r="S77" s="1881"/>
      <c r="T77" s="473"/>
      <c r="U77" s="404"/>
      <c r="V77" s="337"/>
      <c r="W77" s="337"/>
    </row>
    <row r="78" spans="1:23" ht="15.75" thickTop="1" x14ac:dyDescent="0.25">
      <c r="A78" s="1886"/>
      <c r="B78" s="1843" t="s">
        <v>276</v>
      </c>
      <c r="C78" s="293"/>
      <c r="D78" s="351">
        <v>51632320</v>
      </c>
      <c r="E78" s="401" t="s">
        <v>272</v>
      </c>
      <c r="F78" s="353">
        <v>6</v>
      </c>
      <c r="G78" s="351" t="s">
        <v>104</v>
      </c>
      <c r="H78" s="124"/>
      <c r="I78" s="388">
        <v>12.12</v>
      </c>
      <c r="J78" s="89">
        <f t="shared" ref="J78:J90" si="19">+I78*F78</f>
        <v>72.72</v>
      </c>
      <c r="K78" s="89">
        <v>0</v>
      </c>
      <c r="L78" s="89">
        <v>0</v>
      </c>
      <c r="M78" s="90">
        <v>12.065854690806489</v>
      </c>
      <c r="N78" s="90">
        <f>+J78+M78</f>
        <v>84.785854690806488</v>
      </c>
      <c r="O78" s="89">
        <f t="shared" ref="O78:O85" si="20">+N78</f>
        <v>84.785854690806488</v>
      </c>
      <c r="P78" s="247" t="s">
        <v>210</v>
      </c>
      <c r="Q78" s="403"/>
      <c r="R78" s="432" t="s">
        <v>287</v>
      </c>
      <c r="S78" s="437">
        <v>43669</v>
      </c>
      <c r="T78" s="477"/>
      <c r="U78" s="405"/>
      <c r="V78" s="355"/>
      <c r="W78" s="355"/>
    </row>
    <row r="79" spans="1:23" x14ac:dyDescent="0.25">
      <c r="A79" s="1886"/>
      <c r="B79" s="1847"/>
      <c r="C79" s="294"/>
      <c r="D79" s="121">
        <v>51630205</v>
      </c>
      <c r="E79" s="347" t="s">
        <v>273</v>
      </c>
      <c r="F79" s="348">
        <v>6</v>
      </c>
      <c r="G79" s="121" t="s">
        <v>104</v>
      </c>
      <c r="H79" s="80"/>
      <c r="I79" s="349">
        <v>3.3</v>
      </c>
      <c r="J79" s="82">
        <f t="shared" si="19"/>
        <v>19.799999999999997</v>
      </c>
      <c r="K79" s="82">
        <v>0</v>
      </c>
      <c r="L79" s="82">
        <v>0</v>
      </c>
      <c r="M79" s="83">
        <v>3.285257465318598</v>
      </c>
      <c r="N79" s="83">
        <f t="shared" ref="N79:N90" si="21">+J79+M79</f>
        <v>23.085257465318595</v>
      </c>
      <c r="O79" s="89">
        <f t="shared" si="20"/>
        <v>23.085257465318595</v>
      </c>
      <c r="P79" s="247" t="s">
        <v>210</v>
      </c>
      <c r="Q79" s="258"/>
      <c r="R79" s="84"/>
      <c r="S79" s="438"/>
      <c r="T79" s="472"/>
      <c r="U79" s="336"/>
      <c r="V79" s="336"/>
      <c r="W79" s="336"/>
    </row>
    <row r="80" spans="1:23" x14ac:dyDescent="0.25">
      <c r="A80" s="1886"/>
      <c r="B80" s="1847"/>
      <c r="C80" s="294"/>
      <c r="D80" s="121">
        <v>51632335</v>
      </c>
      <c r="E80" s="347" t="s">
        <v>274</v>
      </c>
      <c r="F80" s="348">
        <v>4</v>
      </c>
      <c r="G80" s="121" t="s">
        <v>104</v>
      </c>
      <c r="H80" s="80"/>
      <c r="I80" s="349">
        <v>10.35</v>
      </c>
      <c r="J80" s="82">
        <f t="shared" si="19"/>
        <v>41.4</v>
      </c>
      <c r="K80" s="82">
        <v>0</v>
      </c>
      <c r="L80" s="82">
        <v>0</v>
      </c>
      <c r="M80" s="83">
        <v>6.8691747002116159</v>
      </c>
      <c r="N80" s="83">
        <f t="shared" si="21"/>
        <v>48.269174700211614</v>
      </c>
      <c r="O80" s="89">
        <f t="shared" si="20"/>
        <v>48.269174700211614</v>
      </c>
      <c r="P80" s="247" t="s">
        <v>210</v>
      </c>
      <c r="Q80" s="258"/>
      <c r="R80" s="84"/>
      <c r="S80" s="438"/>
      <c r="T80" s="472"/>
      <c r="U80" s="336"/>
      <c r="V80" s="336"/>
      <c r="W80" s="336"/>
    </row>
    <row r="81" spans="1:24" ht="15.75" thickBot="1" x14ac:dyDescent="0.3">
      <c r="A81" s="1886"/>
      <c r="B81" s="1847"/>
      <c r="C81" s="297"/>
      <c r="D81" s="147">
        <v>23015020</v>
      </c>
      <c r="E81" s="256" t="s">
        <v>275</v>
      </c>
      <c r="F81" s="417">
        <v>1</v>
      </c>
      <c r="G81" s="257" t="s">
        <v>104</v>
      </c>
      <c r="H81" s="119"/>
      <c r="I81" s="95">
        <v>121.26</v>
      </c>
      <c r="J81" s="96">
        <f t="shared" si="19"/>
        <v>121.26</v>
      </c>
      <c r="K81" s="96">
        <v>0</v>
      </c>
      <c r="L81" s="96">
        <v>0</v>
      </c>
      <c r="M81" s="97">
        <v>20.119713143663301</v>
      </c>
      <c r="N81" s="97">
        <f t="shared" si="21"/>
        <v>141.37971314366331</v>
      </c>
      <c r="O81" s="89">
        <f t="shared" si="20"/>
        <v>141.37971314366331</v>
      </c>
      <c r="P81" s="429" t="s">
        <v>210</v>
      </c>
      <c r="Q81" s="96"/>
      <c r="R81" s="98"/>
      <c r="S81" s="439"/>
      <c r="T81" s="478"/>
      <c r="U81" s="337"/>
      <c r="V81" s="337"/>
      <c r="W81" s="337"/>
    </row>
    <row r="82" spans="1:24" ht="15.75" thickTop="1" x14ac:dyDescent="0.25">
      <c r="A82" s="1886"/>
      <c r="B82" s="1845" t="s">
        <v>286</v>
      </c>
      <c r="C82" s="300"/>
      <c r="D82" s="150">
        <v>5262</v>
      </c>
      <c r="E82" s="416" t="s">
        <v>282</v>
      </c>
      <c r="F82" s="421">
        <v>1</v>
      </c>
      <c r="G82" s="420" t="s">
        <v>104</v>
      </c>
      <c r="H82" s="124"/>
      <c r="I82" s="419">
        <v>42.99</v>
      </c>
      <c r="J82" s="422">
        <f t="shared" si="19"/>
        <v>42.99</v>
      </c>
      <c r="K82" s="114">
        <v>0</v>
      </c>
      <c r="L82" s="262">
        <v>0</v>
      </c>
      <c r="M82" s="264">
        <v>0</v>
      </c>
      <c r="N82" s="423">
        <f>+J82+M82</f>
        <v>42.99</v>
      </c>
      <c r="O82" s="428">
        <f t="shared" si="20"/>
        <v>42.99</v>
      </c>
      <c r="P82" s="430" t="s">
        <v>210</v>
      </c>
      <c r="Q82" s="263"/>
      <c r="R82" s="418">
        <v>788611140523</v>
      </c>
      <c r="S82" s="440"/>
      <c r="T82" s="477"/>
      <c r="U82" s="405"/>
      <c r="V82" s="335"/>
      <c r="W82" s="335"/>
    </row>
    <row r="83" spans="1:24" ht="15" customHeight="1" x14ac:dyDescent="0.25">
      <c r="A83" s="1886"/>
      <c r="B83" s="1846"/>
      <c r="C83" s="294"/>
      <c r="D83" s="146">
        <v>6174</v>
      </c>
      <c r="E83" s="79" t="s">
        <v>283</v>
      </c>
      <c r="F83" s="373">
        <v>1</v>
      </c>
      <c r="G83" s="146" t="s">
        <v>104</v>
      </c>
      <c r="H83" s="80"/>
      <c r="I83" s="81">
        <v>64.989999999999995</v>
      </c>
      <c r="J83" s="82">
        <f t="shared" si="19"/>
        <v>64.989999999999995</v>
      </c>
      <c r="K83" s="82">
        <v>0</v>
      </c>
      <c r="L83" s="82">
        <v>0</v>
      </c>
      <c r="M83" s="83">
        <v>0</v>
      </c>
      <c r="N83" s="427">
        <f t="shared" si="21"/>
        <v>64.989999999999995</v>
      </c>
      <c r="O83" s="82">
        <f t="shared" si="20"/>
        <v>64.989999999999995</v>
      </c>
      <c r="P83" s="248" t="s">
        <v>210</v>
      </c>
      <c r="Q83" s="82"/>
      <c r="R83" s="84"/>
      <c r="S83" s="438"/>
      <c r="T83" s="472"/>
      <c r="U83" s="336"/>
      <c r="V83" s="336"/>
      <c r="W83" s="336"/>
    </row>
    <row r="84" spans="1:24" x14ac:dyDescent="0.25">
      <c r="A84" s="1886"/>
      <c r="B84" s="1846"/>
      <c r="C84" s="294"/>
      <c r="D84" s="146">
        <v>6439</v>
      </c>
      <c r="E84" s="79" t="s">
        <v>284</v>
      </c>
      <c r="F84" s="373">
        <v>1</v>
      </c>
      <c r="G84" s="146" t="s">
        <v>104</v>
      </c>
      <c r="H84" s="80"/>
      <c r="I84" s="81">
        <v>46.99</v>
      </c>
      <c r="J84" s="82">
        <f t="shared" si="19"/>
        <v>46.99</v>
      </c>
      <c r="K84" s="82">
        <v>0</v>
      </c>
      <c r="L84" s="82">
        <v>0</v>
      </c>
      <c r="M84" s="83">
        <v>0</v>
      </c>
      <c r="N84" s="427">
        <f t="shared" si="21"/>
        <v>46.99</v>
      </c>
      <c r="O84" s="82">
        <f t="shared" si="20"/>
        <v>46.99</v>
      </c>
      <c r="P84" s="248" t="s">
        <v>210</v>
      </c>
      <c r="Q84" s="82"/>
      <c r="R84" s="84"/>
      <c r="S84" s="438"/>
      <c r="T84" s="472"/>
      <c r="U84" s="336"/>
      <c r="V84" s="336"/>
      <c r="W84" s="336"/>
    </row>
    <row r="85" spans="1:24" ht="15.75" thickBot="1" x14ac:dyDescent="0.3">
      <c r="A85" s="1886"/>
      <c r="B85" s="1846"/>
      <c r="C85" s="295"/>
      <c r="D85" s="257">
        <v>5356</v>
      </c>
      <c r="E85" s="93" t="s">
        <v>285</v>
      </c>
      <c r="F85" s="417">
        <v>1</v>
      </c>
      <c r="G85" s="257" t="s">
        <v>104</v>
      </c>
      <c r="H85" s="119"/>
      <c r="I85" s="95">
        <v>123.99</v>
      </c>
      <c r="J85" s="96">
        <f t="shared" si="19"/>
        <v>123.99</v>
      </c>
      <c r="K85" s="96">
        <v>0</v>
      </c>
      <c r="L85" s="96">
        <v>0</v>
      </c>
      <c r="M85" s="97">
        <v>0</v>
      </c>
      <c r="N85" s="549">
        <f t="shared" si="21"/>
        <v>123.99</v>
      </c>
      <c r="O85" s="266">
        <f t="shared" si="20"/>
        <v>123.99</v>
      </c>
      <c r="P85" s="268" t="s">
        <v>210</v>
      </c>
      <c r="Q85" s="266"/>
      <c r="R85" s="98"/>
      <c r="S85" s="550"/>
      <c r="T85" s="551"/>
      <c r="U85" s="404"/>
      <c r="V85" s="337"/>
      <c r="W85" s="404"/>
    </row>
    <row r="86" spans="1:24" ht="15.75" thickTop="1" x14ac:dyDescent="0.25">
      <c r="A86" s="1886"/>
      <c r="B86" s="1856" t="s">
        <v>295</v>
      </c>
      <c r="C86" s="296"/>
      <c r="D86" s="420" t="s">
        <v>296</v>
      </c>
      <c r="E86" s="86" t="s">
        <v>300</v>
      </c>
      <c r="F86" s="421">
        <v>1</v>
      </c>
      <c r="G86" s="420" t="s">
        <v>104</v>
      </c>
      <c r="H86" s="124"/>
      <c r="I86" s="88">
        <v>85</v>
      </c>
      <c r="J86" s="89">
        <f t="shared" si="19"/>
        <v>85</v>
      </c>
      <c r="K86" s="89">
        <v>0</v>
      </c>
      <c r="L86" s="89">
        <v>0</v>
      </c>
      <c r="M86" s="90">
        <v>0</v>
      </c>
      <c r="N86" s="423">
        <f t="shared" si="21"/>
        <v>85</v>
      </c>
      <c r="O86" s="263">
        <v>0</v>
      </c>
      <c r="P86" s="553"/>
      <c r="Q86" s="263"/>
      <c r="R86" s="91"/>
      <c r="S86" s="554"/>
      <c r="T86" s="477"/>
      <c r="U86" s="405"/>
      <c r="V86" s="355"/>
      <c r="W86" s="405"/>
    </row>
    <row r="87" spans="1:24" x14ac:dyDescent="0.25">
      <c r="A87" s="1886"/>
      <c r="B87" s="1857"/>
      <c r="C87" s="294"/>
      <c r="D87" s="146" t="s">
        <v>297</v>
      </c>
      <c r="E87" s="79" t="s">
        <v>301</v>
      </c>
      <c r="F87" s="373">
        <v>1</v>
      </c>
      <c r="G87" s="146" t="s">
        <v>104</v>
      </c>
      <c r="H87" s="80"/>
      <c r="I87" s="81">
        <v>360</v>
      </c>
      <c r="J87" s="82">
        <f t="shared" si="19"/>
        <v>360</v>
      </c>
      <c r="K87" s="82"/>
      <c r="L87" s="82">
        <v>0</v>
      </c>
      <c r="M87" s="83"/>
      <c r="N87" s="83">
        <f t="shared" si="21"/>
        <v>360</v>
      </c>
      <c r="O87" s="82">
        <v>0</v>
      </c>
      <c r="P87" s="552"/>
      <c r="Q87" s="82"/>
      <c r="R87" s="84"/>
      <c r="S87" s="438"/>
      <c r="T87" s="472"/>
      <c r="U87" s="336"/>
      <c r="V87" s="336"/>
      <c r="W87" s="336"/>
    </row>
    <row r="88" spans="1:24" x14ac:dyDescent="0.25">
      <c r="A88" s="1886"/>
      <c r="B88" s="1857"/>
      <c r="C88" s="294"/>
      <c r="D88" s="146" t="s">
        <v>298</v>
      </c>
      <c r="E88" s="79" t="s">
        <v>300</v>
      </c>
      <c r="F88" s="373">
        <v>2</v>
      </c>
      <c r="G88" s="146" t="s">
        <v>104</v>
      </c>
      <c r="H88" s="80"/>
      <c r="I88" s="81">
        <v>243</v>
      </c>
      <c r="J88" s="82">
        <f t="shared" si="19"/>
        <v>486</v>
      </c>
      <c r="K88" s="82"/>
      <c r="L88" s="82"/>
      <c r="M88" s="83"/>
      <c r="N88" s="83">
        <f t="shared" si="21"/>
        <v>486</v>
      </c>
      <c r="O88" s="82">
        <v>0</v>
      </c>
      <c r="P88" s="552"/>
      <c r="Q88" s="82"/>
      <c r="R88" s="84"/>
      <c r="S88" s="438"/>
      <c r="T88" s="472"/>
      <c r="U88" s="336"/>
      <c r="V88" s="336"/>
      <c r="W88" s="336"/>
    </row>
    <row r="89" spans="1:24" x14ac:dyDescent="0.25">
      <c r="A89" s="1886"/>
      <c r="B89" s="1857"/>
      <c r="C89" s="294"/>
      <c r="D89" s="146" t="s">
        <v>299</v>
      </c>
      <c r="E89" s="79" t="s">
        <v>302</v>
      </c>
      <c r="F89" s="373">
        <v>1</v>
      </c>
      <c r="G89" s="146" t="s">
        <v>104</v>
      </c>
      <c r="H89" s="80"/>
      <c r="I89" s="81">
        <v>24.5</v>
      </c>
      <c r="J89" s="82">
        <f t="shared" si="19"/>
        <v>24.5</v>
      </c>
      <c r="K89" s="82"/>
      <c r="L89" s="82"/>
      <c r="M89" s="83"/>
      <c r="N89" s="83">
        <f t="shared" si="21"/>
        <v>24.5</v>
      </c>
      <c r="O89" s="82">
        <v>0</v>
      </c>
      <c r="P89" s="552"/>
      <c r="Q89" s="82"/>
      <c r="R89" s="84"/>
      <c r="S89" s="438"/>
      <c r="T89" s="472"/>
      <c r="U89" s="336"/>
      <c r="V89" s="336"/>
      <c r="W89" s="336"/>
    </row>
    <row r="90" spans="1:24" x14ac:dyDescent="0.25">
      <c r="A90" s="1886"/>
      <c r="B90" s="1857"/>
      <c r="C90" s="294"/>
      <c r="D90" s="146" t="s">
        <v>296</v>
      </c>
      <c r="E90" s="79" t="s">
        <v>303</v>
      </c>
      <c r="F90" s="78">
        <v>1</v>
      </c>
      <c r="G90" s="146" t="s">
        <v>104</v>
      </c>
      <c r="H90" s="80"/>
      <c r="I90" s="81">
        <v>60</v>
      </c>
      <c r="J90" s="82">
        <f t="shared" si="19"/>
        <v>60</v>
      </c>
      <c r="K90" s="82"/>
      <c r="L90" s="82"/>
      <c r="M90" s="83"/>
      <c r="N90" s="83">
        <f t="shared" si="21"/>
        <v>60</v>
      </c>
      <c r="O90" s="82">
        <v>0</v>
      </c>
      <c r="P90" s="552"/>
      <c r="Q90" s="82"/>
      <c r="R90" s="84"/>
      <c r="S90" s="336"/>
      <c r="T90" s="336"/>
      <c r="U90" s="336"/>
      <c r="V90" s="336"/>
      <c r="W90" s="336"/>
    </row>
    <row r="91" spans="1:24" ht="15.75" thickBot="1" x14ac:dyDescent="0.3">
      <c r="A91" s="1886"/>
      <c r="B91" s="109"/>
      <c r="C91" s="300"/>
      <c r="D91" s="169"/>
      <c r="E91" s="111"/>
      <c r="F91" s="110"/>
      <c r="G91" s="150"/>
      <c r="H91" s="112"/>
      <c r="I91" s="113"/>
      <c r="J91" s="114"/>
      <c r="K91" s="114"/>
      <c r="L91" s="114"/>
      <c r="M91" s="115"/>
      <c r="N91" s="115"/>
      <c r="O91" s="114"/>
      <c r="P91" s="116"/>
      <c r="Q91" s="114"/>
      <c r="R91" s="51"/>
      <c r="S91" s="334"/>
      <c r="T91" s="338"/>
      <c r="U91" s="338"/>
      <c r="V91" s="338"/>
      <c r="W91" s="338"/>
    </row>
    <row r="92" spans="1:24" ht="16.5" thickTop="1" thickBot="1" x14ac:dyDescent="0.3">
      <c r="A92" s="1887" t="s">
        <v>64</v>
      </c>
      <c r="B92" s="72" t="s">
        <v>65</v>
      </c>
      <c r="C92" s="301">
        <v>43637</v>
      </c>
      <c r="D92" s="278" t="s">
        <v>66</v>
      </c>
      <c r="E92" s="273" t="s">
        <v>67</v>
      </c>
      <c r="F92" s="243">
        <v>5</v>
      </c>
      <c r="G92" s="244"/>
      <c r="H92" s="448" t="s">
        <v>68</v>
      </c>
      <c r="I92" s="449">
        <v>69.989999999999995</v>
      </c>
      <c r="J92" s="449">
        <f t="shared" ref="J92:J106" si="22">+I92*F92</f>
        <v>349.95</v>
      </c>
      <c r="K92" s="449">
        <v>0</v>
      </c>
      <c r="L92" s="449">
        <f t="shared" ref="L92:L106" si="23">+J92-K92</f>
        <v>349.95</v>
      </c>
      <c r="M92" s="449">
        <v>0</v>
      </c>
      <c r="N92" s="449">
        <f>+M92+L92</f>
        <v>349.95</v>
      </c>
      <c r="O92" s="450">
        <f>+M92+L92</f>
        <v>349.95</v>
      </c>
      <c r="P92" s="451" t="s">
        <v>35</v>
      </c>
      <c r="Q92" s="452"/>
      <c r="R92" s="453" t="s">
        <v>79</v>
      </c>
      <c r="S92" s="454"/>
      <c r="T92" s="455"/>
      <c r="U92" s="456"/>
      <c r="V92" s="457"/>
      <c r="W92" s="483"/>
    </row>
    <row r="93" spans="1:24" ht="15.75" thickTop="1" x14ac:dyDescent="0.25">
      <c r="A93" s="1887"/>
      <c r="B93" s="1861" t="s">
        <v>70</v>
      </c>
      <c r="C93" s="302"/>
      <c r="D93" s="170"/>
      <c r="E93" s="67" t="s">
        <v>71</v>
      </c>
      <c r="F93" s="68">
        <v>4</v>
      </c>
      <c r="G93" s="151"/>
      <c r="H93" s="69"/>
      <c r="I93" s="70">
        <v>46</v>
      </c>
      <c r="J93" s="70">
        <f t="shared" si="22"/>
        <v>184</v>
      </c>
      <c r="K93" s="70">
        <v>0</v>
      </c>
      <c r="L93" s="70">
        <f t="shared" si="23"/>
        <v>184</v>
      </c>
      <c r="M93" s="70">
        <v>56.133122028526145</v>
      </c>
      <c r="N93" s="70">
        <f t="shared" ref="N93:N105" si="24">+M93+L93</f>
        <v>240.13312202852615</v>
      </c>
      <c r="O93" s="71">
        <f>+N93</f>
        <v>240.13312202852615</v>
      </c>
      <c r="P93" s="240" t="s">
        <v>35</v>
      </c>
      <c r="Q93" s="315"/>
      <c r="R93" s="241"/>
      <c r="S93" s="441"/>
      <c r="T93" s="339"/>
      <c r="U93" s="339"/>
      <c r="V93" s="339"/>
      <c r="W93" s="484"/>
      <c r="X93" s="242"/>
    </row>
    <row r="94" spans="1:24" x14ac:dyDescent="0.25">
      <c r="A94" s="1887"/>
      <c r="B94" s="1862"/>
      <c r="C94" s="540"/>
      <c r="D94" s="171"/>
      <c r="E94" s="57" t="s">
        <v>72</v>
      </c>
      <c r="F94" s="60">
        <v>4</v>
      </c>
      <c r="G94" s="152"/>
      <c r="H94" s="58"/>
      <c r="I94" s="59">
        <v>43</v>
      </c>
      <c r="J94" s="59">
        <f t="shared" si="22"/>
        <v>172</v>
      </c>
      <c r="K94" s="59">
        <v>0</v>
      </c>
      <c r="L94" s="59">
        <f t="shared" si="23"/>
        <v>172</v>
      </c>
      <c r="M94" s="59">
        <v>52.47226624405706</v>
      </c>
      <c r="N94" s="59">
        <f t="shared" si="24"/>
        <v>224.47226624405707</v>
      </c>
      <c r="O94" s="236">
        <f t="shared" ref="O94:O105" si="25">+N94</f>
        <v>224.47226624405707</v>
      </c>
      <c r="P94" s="237" t="s">
        <v>35</v>
      </c>
      <c r="Q94" s="316"/>
      <c r="R94" s="238"/>
      <c r="S94" s="340"/>
      <c r="T94" s="340"/>
      <c r="U94" s="340"/>
      <c r="V94" s="340"/>
      <c r="W94" s="485"/>
    </row>
    <row r="95" spans="1:24" x14ac:dyDescent="0.25">
      <c r="A95" s="1887"/>
      <c r="B95" s="1862"/>
      <c r="C95" s="540"/>
      <c r="D95" s="171"/>
      <c r="E95" s="57" t="s">
        <v>73</v>
      </c>
      <c r="F95" s="60">
        <v>4</v>
      </c>
      <c r="G95" s="152"/>
      <c r="H95" s="58"/>
      <c r="I95" s="59">
        <v>43</v>
      </c>
      <c r="J95" s="59">
        <f t="shared" si="22"/>
        <v>172</v>
      </c>
      <c r="K95" s="59">
        <v>0</v>
      </c>
      <c r="L95" s="59">
        <f t="shared" si="23"/>
        <v>172</v>
      </c>
      <c r="M95" s="59">
        <v>52.47226624405706</v>
      </c>
      <c r="N95" s="59">
        <f t="shared" si="24"/>
        <v>224.47226624405707</v>
      </c>
      <c r="O95" s="236">
        <f t="shared" si="25"/>
        <v>224.47226624405707</v>
      </c>
      <c r="P95" s="237" t="s">
        <v>35</v>
      </c>
      <c r="Q95" s="316"/>
      <c r="R95" s="238"/>
      <c r="S95" s="340"/>
      <c r="T95" s="340"/>
      <c r="U95" s="340"/>
      <c r="V95" s="340"/>
      <c r="W95" s="485"/>
    </row>
    <row r="96" spans="1:24" x14ac:dyDescent="0.25">
      <c r="A96" s="1887"/>
      <c r="B96" s="1862"/>
      <c r="C96" s="540"/>
      <c r="D96" s="171"/>
      <c r="E96" s="57" t="s">
        <v>74</v>
      </c>
      <c r="F96" s="60">
        <v>4</v>
      </c>
      <c r="G96" s="152"/>
      <c r="H96" s="58"/>
      <c r="I96" s="59">
        <v>50</v>
      </c>
      <c r="J96" s="59">
        <f t="shared" si="22"/>
        <v>200</v>
      </c>
      <c r="K96" s="59">
        <v>0</v>
      </c>
      <c r="L96" s="59">
        <f t="shared" si="23"/>
        <v>200</v>
      </c>
      <c r="M96" s="59">
        <v>61.014263074484944</v>
      </c>
      <c r="N96" s="59">
        <f t="shared" si="24"/>
        <v>261.01426307448492</v>
      </c>
      <c r="O96" s="236">
        <f t="shared" si="25"/>
        <v>261.01426307448492</v>
      </c>
      <c r="P96" s="237" t="s">
        <v>35</v>
      </c>
      <c r="Q96" s="316"/>
      <c r="R96" s="238"/>
      <c r="S96" s="340"/>
      <c r="T96" s="340"/>
      <c r="U96" s="340"/>
      <c r="V96" s="340"/>
      <c r="W96" s="485"/>
    </row>
    <row r="97" spans="1:25" x14ac:dyDescent="0.25">
      <c r="A97" s="1887"/>
      <c r="B97" s="1862"/>
      <c r="C97" s="540"/>
      <c r="D97" s="171"/>
      <c r="E97" s="57" t="s">
        <v>75</v>
      </c>
      <c r="F97" s="60">
        <v>4</v>
      </c>
      <c r="G97" s="152"/>
      <c r="H97" s="58"/>
      <c r="I97" s="59">
        <v>34.5</v>
      </c>
      <c r="J97" s="59">
        <f t="shared" si="22"/>
        <v>138</v>
      </c>
      <c r="K97" s="59">
        <v>0</v>
      </c>
      <c r="L97" s="59">
        <f t="shared" si="23"/>
        <v>138</v>
      </c>
      <c r="M97" s="59">
        <v>42.099841521394609</v>
      </c>
      <c r="N97" s="59">
        <f t="shared" si="24"/>
        <v>180.09984152139461</v>
      </c>
      <c r="O97" s="236">
        <f t="shared" si="25"/>
        <v>180.09984152139461</v>
      </c>
      <c r="P97" s="237" t="s">
        <v>35</v>
      </c>
      <c r="Q97" s="316"/>
      <c r="R97" s="238"/>
      <c r="S97" s="340"/>
      <c r="T97" s="340"/>
      <c r="U97" s="340"/>
      <c r="V97" s="340"/>
      <c r="W97" s="485"/>
    </row>
    <row r="98" spans="1:25" x14ac:dyDescent="0.25">
      <c r="A98" s="1887"/>
      <c r="B98" s="1862"/>
      <c r="C98" s="540"/>
      <c r="D98" s="171"/>
      <c r="E98" s="57" t="s">
        <v>76</v>
      </c>
      <c r="F98" s="60">
        <v>4</v>
      </c>
      <c r="G98" s="152"/>
      <c r="H98" s="58"/>
      <c r="I98" s="59">
        <v>33</v>
      </c>
      <c r="J98" s="59">
        <f t="shared" si="22"/>
        <v>132</v>
      </c>
      <c r="K98" s="59">
        <v>0</v>
      </c>
      <c r="L98" s="59">
        <f t="shared" si="23"/>
        <v>132</v>
      </c>
      <c r="M98" s="59">
        <v>40.269413629160063</v>
      </c>
      <c r="N98" s="59">
        <f t="shared" si="24"/>
        <v>172.26941362916006</v>
      </c>
      <c r="O98" s="236">
        <f t="shared" si="25"/>
        <v>172.26941362916006</v>
      </c>
      <c r="P98" s="237" t="s">
        <v>35</v>
      </c>
      <c r="Q98" s="316"/>
      <c r="R98" s="238"/>
      <c r="S98" s="340"/>
      <c r="T98" s="340"/>
      <c r="U98" s="340"/>
      <c r="V98" s="340"/>
      <c r="W98" s="485"/>
    </row>
    <row r="99" spans="1:25" x14ac:dyDescent="0.25">
      <c r="A99" s="1887"/>
      <c r="B99" s="1862"/>
      <c r="C99" s="519"/>
      <c r="D99" s="171"/>
      <c r="E99" s="57" t="s">
        <v>77</v>
      </c>
      <c r="F99" s="60">
        <v>4</v>
      </c>
      <c r="G99" s="152"/>
      <c r="H99" s="56"/>
      <c r="I99" s="59">
        <v>33</v>
      </c>
      <c r="J99" s="59">
        <f t="shared" si="22"/>
        <v>132</v>
      </c>
      <c r="K99" s="59">
        <v>0</v>
      </c>
      <c r="L99" s="59">
        <f t="shared" si="23"/>
        <v>132</v>
      </c>
      <c r="M99" s="59">
        <v>40.269413629160063</v>
      </c>
      <c r="N99" s="59">
        <f t="shared" si="24"/>
        <v>172.26941362916006</v>
      </c>
      <c r="O99" s="236">
        <f t="shared" si="25"/>
        <v>172.26941362916006</v>
      </c>
      <c r="P99" s="237" t="s">
        <v>35</v>
      </c>
      <c r="Q99" s="316"/>
      <c r="R99" s="238"/>
      <c r="S99" s="340"/>
      <c r="T99" s="340"/>
      <c r="U99" s="340"/>
      <c r="V99" s="340"/>
      <c r="W99" s="485"/>
    </row>
    <row r="100" spans="1:25" ht="15.75" thickBot="1" x14ac:dyDescent="0.3">
      <c r="A100" s="1887"/>
      <c r="B100" s="1863"/>
      <c r="C100" s="303"/>
      <c r="D100" s="277"/>
      <c r="E100" s="535" t="s">
        <v>78</v>
      </c>
      <c r="F100" s="274">
        <v>4</v>
      </c>
      <c r="G100" s="536"/>
      <c r="H100" s="537"/>
      <c r="I100" s="275">
        <v>33</v>
      </c>
      <c r="J100" s="275">
        <f t="shared" si="22"/>
        <v>132</v>
      </c>
      <c r="K100" s="275">
        <v>0</v>
      </c>
      <c r="L100" s="234">
        <f t="shared" si="23"/>
        <v>132</v>
      </c>
      <c r="M100" s="234">
        <v>40.269413629160063</v>
      </c>
      <c r="N100" s="234">
        <f t="shared" si="24"/>
        <v>172.26941362916006</v>
      </c>
      <c r="O100" s="539">
        <f t="shared" si="25"/>
        <v>172.26941362916006</v>
      </c>
      <c r="P100" s="279" t="s">
        <v>35</v>
      </c>
      <c r="Q100" s="315"/>
      <c r="R100" s="276"/>
      <c r="S100" s="344"/>
      <c r="T100" s="341"/>
      <c r="U100" s="341"/>
      <c r="V100" s="344"/>
      <c r="W100" s="486"/>
      <c r="X100" s="242"/>
    </row>
    <row r="101" spans="1:25" ht="16.5" thickTop="1" thickBot="1" x14ac:dyDescent="0.3">
      <c r="A101" s="1887"/>
      <c r="B101" s="515" t="s">
        <v>231</v>
      </c>
      <c r="C101" s="528"/>
      <c r="D101" s="529"/>
      <c r="E101" s="530" t="s">
        <v>232</v>
      </c>
      <c r="F101" s="531">
        <v>1</v>
      </c>
      <c r="G101" s="532" t="s">
        <v>233</v>
      </c>
      <c r="H101" s="533"/>
      <c r="I101" s="534">
        <v>3195</v>
      </c>
      <c r="J101" s="534">
        <f t="shared" si="22"/>
        <v>3195</v>
      </c>
      <c r="K101" s="70">
        <v>0</v>
      </c>
      <c r="L101" s="538">
        <f t="shared" si="23"/>
        <v>3195</v>
      </c>
      <c r="M101" s="538">
        <v>1550.75</v>
      </c>
      <c r="N101" s="538">
        <f>+M101+L101</f>
        <v>4745.75</v>
      </c>
      <c r="O101" s="71">
        <f t="shared" si="25"/>
        <v>4745.75</v>
      </c>
      <c r="P101" s="506" t="s">
        <v>35</v>
      </c>
      <c r="Q101" s="507"/>
      <c r="R101" s="508"/>
      <c r="S101" s="509"/>
      <c r="T101" s="510"/>
      <c r="U101" s="511"/>
      <c r="V101" s="512">
        <v>43658</v>
      </c>
      <c r="W101" s="513"/>
      <c r="X101" s="242"/>
    </row>
    <row r="102" spans="1:25" ht="15.75" thickTop="1" x14ac:dyDescent="0.25">
      <c r="A102" s="464"/>
      <c r="B102" s="1853" t="s">
        <v>207</v>
      </c>
      <c r="C102" s="524"/>
      <c r="D102" s="170"/>
      <c r="E102" s="525" t="s">
        <v>289</v>
      </c>
      <c r="F102" s="68">
        <v>6</v>
      </c>
      <c r="G102" s="526" t="s">
        <v>104</v>
      </c>
      <c r="H102" s="527" t="s">
        <v>292</v>
      </c>
      <c r="I102" s="70">
        <v>12.03</v>
      </c>
      <c r="J102" s="70">
        <f t="shared" si="22"/>
        <v>72.179999999999993</v>
      </c>
      <c r="K102" s="59">
        <v>0</v>
      </c>
      <c r="L102" s="59">
        <f t="shared" si="23"/>
        <v>72.179999999999993</v>
      </c>
      <c r="M102" s="59">
        <v>27.212484548825714</v>
      </c>
      <c r="N102" s="59">
        <f>+M102+L102</f>
        <v>99.392484548825706</v>
      </c>
      <c r="O102" s="520">
        <v>0</v>
      </c>
      <c r="P102" s="522"/>
      <c r="Q102" s="316"/>
      <c r="R102" s="238"/>
      <c r="S102" s="340"/>
      <c r="T102" s="340"/>
      <c r="U102" s="340"/>
      <c r="V102" s="340"/>
      <c r="W102" s="239"/>
      <c r="X102" s="51"/>
    </row>
    <row r="103" spans="1:25" x14ac:dyDescent="0.25">
      <c r="A103" s="464"/>
      <c r="B103" s="1854"/>
      <c r="C103" s="519"/>
      <c r="D103" s="171"/>
      <c r="E103" s="521" t="s">
        <v>290</v>
      </c>
      <c r="F103" s="543">
        <v>2</v>
      </c>
      <c r="G103" s="152" t="s">
        <v>104</v>
      </c>
      <c r="H103" s="58" t="s">
        <v>293</v>
      </c>
      <c r="I103" s="59">
        <v>12.45</v>
      </c>
      <c r="J103" s="59">
        <f t="shared" si="22"/>
        <v>24.9</v>
      </c>
      <c r="K103" s="59">
        <v>0</v>
      </c>
      <c r="L103" s="59">
        <f t="shared" si="23"/>
        <v>24.9</v>
      </c>
      <c r="M103" s="59">
        <v>9.3875154511742913</v>
      </c>
      <c r="N103" s="59">
        <f>+M103+L103</f>
        <v>34.287515451174286</v>
      </c>
      <c r="O103" s="520">
        <v>0</v>
      </c>
      <c r="P103" s="523"/>
      <c r="Q103" s="316"/>
      <c r="R103" s="238"/>
      <c r="S103" s="340"/>
      <c r="T103" s="340"/>
      <c r="U103" s="340"/>
      <c r="V103" s="340"/>
      <c r="W103" s="239"/>
      <c r="X103" s="51"/>
    </row>
    <row r="104" spans="1:25" ht="15.75" thickBot="1" x14ac:dyDescent="0.3">
      <c r="A104" s="464"/>
      <c r="B104" s="1855"/>
      <c r="C104" s="541"/>
      <c r="D104" s="542"/>
      <c r="E104" s="544" t="s">
        <v>291</v>
      </c>
      <c r="F104" s="500">
        <v>4</v>
      </c>
      <c r="G104" s="501" t="s">
        <v>104</v>
      </c>
      <c r="H104" s="514" t="s">
        <v>294</v>
      </c>
      <c r="I104" s="545">
        <v>29.95</v>
      </c>
      <c r="J104" s="546">
        <f t="shared" si="22"/>
        <v>119.8</v>
      </c>
      <c r="K104" s="516">
        <v>0</v>
      </c>
      <c r="L104" s="516">
        <f t="shared" si="23"/>
        <v>119.8</v>
      </c>
      <c r="M104" s="502">
        <v>28.59</v>
      </c>
      <c r="N104" s="517">
        <f>+M104+L104</f>
        <v>148.38999999999999</v>
      </c>
      <c r="O104" s="518">
        <v>0</v>
      </c>
      <c r="P104" s="116"/>
      <c r="Q104" s="503"/>
      <c r="R104" s="547"/>
      <c r="S104" s="504"/>
      <c r="T104" s="548"/>
      <c r="U104" s="504"/>
      <c r="V104" s="504"/>
      <c r="W104" s="505"/>
      <c r="X104" s="51"/>
    </row>
    <row r="105" spans="1:25" ht="16.5" customHeight="1" thickTop="1" thickBot="1" x14ac:dyDescent="0.3">
      <c r="A105" s="287" t="s">
        <v>87</v>
      </c>
      <c r="B105" s="306" t="s">
        <v>88</v>
      </c>
      <c r="C105" s="304">
        <v>43641</v>
      </c>
      <c r="D105" s="307" t="s">
        <v>89</v>
      </c>
      <c r="E105" s="308" t="s">
        <v>90</v>
      </c>
      <c r="F105" s="309">
        <v>5</v>
      </c>
      <c r="G105" s="310"/>
      <c r="H105" s="311"/>
      <c r="I105" s="312">
        <v>88.9</v>
      </c>
      <c r="J105" s="314">
        <f t="shared" si="22"/>
        <v>444.5</v>
      </c>
      <c r="K105" s="314"/>
      <c r="L105" s="313">
        <f t="shared" si="23"/>
        <v>444.5</v>
      </c>
      <c r="M105" s="289">
        <v>75.55</v>
      </c>
      <c r="N105" s="289">
        <f t="shared" si="24"/>
        <v>520.04999999999995</v>
      </c>
      <c r="O105" s="290">
        <f t="shared" si="25"/>
        <v>520.04999999999995</v>
      </c>
      <c r="P105" s="291" t="s">
        <v>35</v>
      </c>
      <c r="Q105" s="317"/>
      <c r="R105" s="292" t="s">
        <v>91</v>
      </c>
      <c r="S105" s="342"/>
      <c r="T105" s="342"/>
      <c r="U105" s="345"/>
      <c r="V105" s="345"/>
      <c r="W105" s="318"/>
    </row>
    <row r="106" spans="1:25" ht="15.75" customHeight="1" thickTop="1" thickBot="1" x14ac:dyDescent="0.3">
      <c r="A106" s="272" t="s">
        <v>206</v>
      </c>
      <c r="B106" s="288" t="s">
        <v>207</v>
      </c>
      <c r="C106" s="305"/>
      <c r="D106" s="280" t="s">
        <v>208</v>
      </c>
      <c r="E106" s="281" t="s">
        <v>209</v>
      </c>
      <c r="F106" s="282">
        <v>32</v>
      </c>
      <c r="G106" s="284" t="s">
        <v>104</v>
      </c>
      <c r="H106" s="283"/>
      <c r="I106" s="285">
        <v>5.7474999999999996</v>
      </c>
      <c r="J106" s="285">
        <f t="shared" si="22"/>
        <v>183.92</v>
      </c>
      <c r="K106" s="285"/>
      <c r="L106" s="285">
        <f t="shared" si="23"/>
        <v>183.92</v>
      </c>
      <c r="M106" s="285">
        <v>0</v>
      </c>
      <c r="N106" s="235">
        <f>+L106+M106</f>
        <v>183.92</v>
      </c>
      <c r="O106" s="286">
        <f>+N106</f>
        <v>183.92</v>
      </c>
      <c r="P106" s="431" t="s">
        <v>210</v>
      </c>
      <c r="Q106" s="434"/>
      <c r="R106" s="433" t="s">
        <v>288</v>
      </c>
      <c r="S106" s="442">
        <v>43669</v>
      </c>
      <c r="T106" s="497"/>
      <c r="U106" s="497"/>
      <c r="V106" s="498"/>
      <c r="W106" s="499">
        <v>43670</v>
      </c>
    </row>
    <row r="107" spans="1:25" ht="15.75" thickTop="1" x14ac:dyDescent="0.25">
      <c r="A107" s="105"/>
      <c r="B107" s="17"/>
      <c r="C107" s="226"/>
      <c r="D107" s="227"/>
      <c r="E107" s="228"/>
      <c r="F107" s="229"/>
      <c r="G107" s="231"/>
      <c r="H107" s="230"/>
      <c r="I107" s="2"/>
      <c r="J107" s="232"/>
      <c r="K107" s="2"/>
      <c r="L107" s="232"/>
      <c r="M107" s="232"/>
      <c r="N107" s="232"/>
      <c r="O107" s="233"/>
      <c r="P107" s="103"/>
      <c r="Q107" s="9"/>
      <c r="R107" s="74"/>
      <c r="S107" s="443"/>
      <c r="T107" s="343"/>
      <c r="U107" s="343"/>
      <c r="V107" s="343"/>
      <c r="W107" s="10"/>
    </row>
    <row r="108" spans="1:25" ht="21" x14ac:dyDescent="0.35">
      <c r="E108" s="27"/>
      <c r="F108" s="27"/>
      <c r="G108" s="153"/>
      <c r="H108" s="27"/>
      <c r="I108" s="61"/>
      <c r="J108" s="62"/>
      <c r="K108" s="62"/>
      <c r="L108" s="62"/>
      <c r="N108" s="4">
        <f>SUM(N3:N107)</f>
        <v>68175.019954943229</v>
      </c>
      <c r="O108" s="4">
        <f>SUM(O3:O107)</f>
        <v>66877.449954943237</v>
      </c>
      <c r="P108" s="5"/>
      <c r="Q108" s="5"/>
      <c r="R108" s="5"/>
      <c r="S108" s="5"/>
      <c r="T108" s="5"/>
      <c r="U108" s="5"/>
      <c r="V108" s="5"/>
    </row>
    <row r="109" spans="1:25" s="6" customFormat="1" ht="21" x14ac:dyDescent="0.35">
      <c r="A109" s="3"/>
      <c r="B109" s="3"/>
      <c r="C109" s="3"/>
      <c r="D109" s="172"/>
      <c r="E109" s="27"/>
      <c r="F109" s="27"/>
      <c r="G109" s="153"/>
      <c r="H109" s="27"/>
      <c r="I109" s="63"/>
      <c r="J109" s="64"/>
      <c r="K109" s="5"/>
      <c r="L109" s="5"/>
      <c r="M109" s="5"/>
      <c r="N109" s="5"/>
      <c r="P109" s="8"/>
      <c r="Q109" s="8"/>
      <c r="R109" s="8"/>
      <c r="S109" s="8"/>
      <c r="T109" s="8"/>
      <c r="U109" s="8"/>
      <c r="V109" s="8"/>
      <c r="W109"/>
      <c r="X109"/>
      <c r="Y109"/>
    </row>
    <row r="110" spans="1:25" s="6" customFormat="1" ht="28.5" x14ac:dyDescent="0.45">
      <c r="A110" s="3"/>
      <c r="B110" s="3"/>
      <c r="C110" s="3"/>
      <c r="D110" s="172"/>
      <c r="E110" s="27"/>
      <c r="F110" s="27"/>
      <c r="G110" s="153"/>
      <c r="H110" s="65"/>
      <c r="I110" s="65"/>
      <c r="J110" s="65"/>
      <c r="K110" s="7"/>
      <c r="L110" s="7"/>
      <c r="M110" s="1827" t="s">
        <v>11</v>
      </c>
      <c r="N110" s="1828"/>
      <c r="O110" s="424">
        <f>+N108-O108</f>
        <v>1297.5699999999924</v>
      </c>
      <c r="P110" s="8"/>
      <c r="Q110" s="8"/>
      <c r="R110" s="8"/>
      <c r="S110" s="8"/>
      <c r="T110" s="8"/>
      <c r="U110" s="8"/>
      <c r="V110" s="8"/>
      <c r="W110"/>
      <c r="X110"/>
      <c r="Y110"/>
    </row>
    <row r="111" spans="1:25" s="6" customFormat="1" ht="21" x14ac:dyDescent="0.35">
      <c r="A111" s="3"/>
      <c r="B111" s="3"/>
      <c r="C111" s="3"/>
      <c r="D111" s="172"/>
      <c r="E111" s="27"/>
      <c r="F111" s="27"/>
      <c r="G111" s="153"/>
      <c r="H111" s="27"/>
      <c r="I111" s="62"/>
      <c r="J111" s="5"/>
      <c r="K111" s="5"/>
      <c r="L111" s="5"/>
      <c r="M111" s="5"/>
      <c r="N111" s="5"/>
      <c r="P111" s="8"/>
      <c r="Q111" s="8"/>
      <c r="R111" s="8"/>
      <c r="S111" s="8"/>
      <c r="T111" s="8"/>
      <c r="U111" s="8"/>
      <c r="V111" s="8"/>
      <c r="W111"/>
      <c r="X111"/>
      <c r="Y111"/>
    </row>
    <row r="112" spans="1:25" x14ac:dyDescent="0.25">
      <c r="D112" s="173"/>
      <c r="E112" s="66"/>
    </row>
    <row r="113" spans="2:13" x14ac:dyDescent="0.25">
      <c r="D113" s="173"/>
      <c r="E113" s="66"/>
    </row>
    <row r="114" spans="2:13" x14ac:dyDescent="0.25">
      <c r="D114" s="173"/>
      <c r="E114" s="66"/>
      <c r="K114" s="8">
        <v>72.179999999999993</v>
      </c>
      <c r="L114" s="8">
        <f>+K114/$K$116</f>
        <v>0.74351050679851671</v>
      </c>
      <c r="M114" s="8">
        <f>36.6*L114</f>
        <v>27.212484548825714</v>
      </c>
    </row>
    <row r="115" spans="2:13" ht="15.75" thickBot="1" x14ac:dyDescent="0.3">
      <c r="D115" s="173"/>
      <c r="E115" s="66"/>
      <c r="K115" s="8">
        <v>24.9</v>
      </c>
      <c r="L115" s="8">
        <f>+K115/$K$116</f>
        <v>0.25648949320148334</v>
      </c>
      <c r="M115" s="8">
        <f>36.6*L115</f>
        <v>9.3875154511742913</v>
      </c>
    </row>
    <row r="116" spans="2:13" ht="15.75" thickTop="1" x14ac:dyDescent="0.25">
      <c r="B116" s="23"/>
      <c r="C116" s="23"/>
      <c r="D116" s="173"/>
      <c r="E116" s="225"/>
      <c r="K116" s="8">
        <f>SUM(K114:K115)</f>
        <v>97.079999999999984</v>
      </c>
      <c r="L116" s="8">
        <f>+K116/$K$116</f>
        <v>1</v>
      </c>
    </row>
    <row r="117" spans="2:13" x14ac:dyDescent="0.25">
      <c r="D117" s="173"/>
      <c r="E117" s="66"/>
    </row>
    <row r="118" spans="2:13" x14ac:dyDescent="0.25">
      <c r="D118" s="173"/>
      <c r="E118" s="66"/>
    </row>
    <row r="119" spans="2:13" x14ac:dyDescent="0.25">
      <c r="D119" s="173"/>
      <c r="E119" s="66"/>
    </row>
    <row r="120" spans="2:13" x14ac:dyDescent="0.25">
      <c r="D120" s="174"/>
    </row>
    <row r="121" spans="2:13" x14ac:dyDescent="0.25">
      <c r="D121" s="174"/>
    </row>
    <row r="122" spans="2:13" x14ac:dyDescent="0.25">
      <c r="D122" s="174"/>
    </row>
    <row r="123" spans="2:13" x14ac:dyDescent="0.25">
      <c r="D123" s="174"/>
    </row>
    <row r="124" spans="2:13" x14ac:dyDescent="0.25">
      <c r="D124" s="174"/>
    </row>
    <row r="125" spans="2:13" x14ac:dyDescent="0.25">
      <c r="D125" s="174"/>
    </row>
    <row r="126" spans="2:13" x14ac:dyDescent="0.25">
      <c r="D126" s="174"/>
    </row>
    <row r="127" spans="2:13" x14ac:dyDescent="0.25">
      <c r="D127" s="175"/>
    </row>
  </sheetData>
  <autoFilter ref="A2:W106"/>
  <mergeCells count="30">
    <mergeCell ref="A1:W1"/>
    <mergeCell ref="B93:B100"/>
    <mergeCell ref="B12:B24"/>
    <mergeCell ref="B25:B27"/>
    <mergeCell ref="C12:C24"/>
    <mergeCell ref="C25:C27"/>
    <mergeCell ref="B33:B42"/>
    <mergeCell ref="Q47:Q48"/>
    <mergeCell ref="R63:R71"/>
    <mergeCell ref="S63:S71"/>
    <mergeCell ref="S74:S77"/>
    <mergeCell ref="R74:R77"/>
    <mergeCell ref="A3:A91"/>
    <mergeCell ref="B82:B85"/>
    <mergeCell ref="A92:A101"/>
    <mergeCell ref="M110:N110"/>
    <mergeCell ref="B3:B10"/>
    <mergeCell ref="Q3:Q10"/>
    <mergeCell ref="C3:C10"/>
    <mergeCell ref="Q12:Q24"/>
    <mergeCell ref="Q25:Q27"/>
    <mergeCell ref="B29:B32"/>
    <mergeCell ref="B47:B48"/>
    <mergeCell ref="B49:B61"/>
    <mergeCell ref="B78:B81"/>
    <mergeCell ref="B74:B77"/>
    <mergeCell ref="B63:B71"/>
    <mergeCell ref="Q63:Q71"/>
    <mergeCell ref="B102:B104"/>
    <mergeCell ref="B86:B90"/>
  </mergeCells>
  <hyperlinks>
    <hyperlink ref="H11" r:id="rId1"/>
    <hyperlink ref="H92" r:id="rId2"/>
    <hyperlink ref="R92" r:id="rId3"/>
    <hyperlink ref="R28" r:id="rId4"/>
    <hyperlink ref="R105" r:id="rId5"/>
    <hyperlink ref="H44" r:id="rId6"/>
    <hyperlink ref="R27" r:id="rId7"/>
    <hyperlink ref="R106" r:id="rId8"/>
    <hyperlink ref="H102" r:id="rId9"/>
    <hyperlink ref="H103" r:id="rId10"/>
    <hyperlink ref="H104" r:id="rId11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scale="27" orientation="landscape" horizontalDpi="4294967295" verticalDpi="4294967295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Z66"/>
  <sheetViews>
    <sheetView view="pageBreakPreview" zoomScale="50" zoomScaleNormal="60" zoomScaleSheetLayoutView="50" workbookViewId="0">
      <pane xSplit="2" topLeftCell="C1" activePane="topRight" state="frozen"/>
      <selection activeCell="B1" sqref="B1"/>
      <selection pane="topRight" activeCell="F35" sqref="F35"/>
    </sheetView>
  </sheetViews>
  <sheetFormatPr baseColWidth="10" defaultRowHeight="15" x14ac:dyDescent="0.25"/>
  <cols>
    <col min="1" max="1" width="28.7109375" style="3" customWidth="1"/>
    <col min="2" max="2" width="34.42578125" style="3" customWidth="1"/>
    <col min="3" max="3" width="19.140625" style="3" customWidth="1"/>
    <col min="4" max="4" width="15" style="3" customWidth="1"/>
    <col min="5" max="5" width="23.42578125" style="172" customWidth="1"/>
    <col min="6" max="6" width="70.140625" customWidth="1"/>
    <col min="7" max="7" width="11.42578125" customWidth="1"/>
    <col min="8" max="8" width="7.28515625" style="154" customWidth="1"/>
    <col min="9" max="9" width="11.42578125" customWidth="1"/>
    <col min="10" max="10" width="15.85546875" style="8" customWidth="1"/>
    <col min="11" max="11" width="18.140625" style="8" customWidth="1"/>
    <col min="12" max="13" width="18.5703125" style="8" customWidth="1"/>
    <col min="14" max="15" width="18.85546875" style="8" customWidth="1"/>
    <col min="16" max="16" width="21.85546875" style="6" customWidth="1"/>
    <col min="17" max="18" width="16.7109375" style="8" customWidth="1"/>
    <col min="19" max="19" width="12.85546875" style="8" customWidth="1"/>
    <col min="20" max="23" width="14.5703125" style="8" customWidth="1"/>
    <col min="24" max="24" width="14.85546875" customWidth="1"/>
    <col min="25" max="25" width="14" customWidth="1"/>
  </cols>
  <sheetData>
    <row r="1" spans="1:25" ht="31.5" x14ac:dyDescent="0.5">
      <c r="A1" s="1858" t="s">
        <v>12</v>
      </c>
      <c r="B1" s="1859"/>
      <c r="C1" s="1859"/>
      <c r="D1" s="1859"/>
      <c r="E1" s="1859"/>
      <c r="F1" s="1859"/>
      <c r="G1" s="1859"/>
      <c r="H1" s="1859"/>
      <c r="I1" s="1859"/>
      <c r="J1" s="1859"/>
      <c r="K1" s="1859"/>
      <c r="L1" s="1859"/>
      <c r="M1" s="1859"/>
      <c r="N1" s="1859"/>
      <c r="O1" s="1859"/>
      <c r="P1" s="1859"/>
      <c r="Q1" s="1859"/>
      <c r="R1" s="1859"/>
      <c r="S1" s="1859"/>
      <c r="T1" s="1859"/>
      <c r="U1" s="1859"/>
      <c r="V1" s="1859"/>
      <c r="W1" s="1859"/>
      <c r="X1" s="1860"/>
    </row>
    <row r="2" spans="1:25" s="1" customFormat="1" ht="37.5" x14ac:dyDescent="0.3">
      <c r="A2" s="739" t="s">
        <v>14</v>
      </c>
      <c r="B2" s="11" t="s">
        <v>15</v>
      </c>
      <c r="C2" s="11" t="s">
        <v>321</v>
      </c>
      <c r="D2" s="29" t="s">
        <v>38</v>
      </c>
      <c r="E2" s="156" t="s">
        <v>0</v>
      </c>
      <c r="F2" s="11" t="s">
        <v>2</v>
      </c>
      <c r="G2" s="11" t="s">
        <v>1</v>
      </c>
      <c r="H2" s="11" t="s">
        <v>102</v>
      </c>
      <c r="I2" s="11" t="s">
        <v>3</v>
      </c>
      <c r="J2" s="12" t="s">
        <v>4</v>
      </c>
      <c r="K2" s="13" t="s">
        <v>69</v>
      </c>
      <c r="L2" s="13" t="s">
        <v>32</v>
      </c>
      <c r="M2" s="14" t="s">
        <v>33</v>
      </c>
      <c r="N2" s="14" t="s">
        <v>34</v>
      </c>
      <c r="O2" s="14" t="s">
        <v>5</v>
      </c>
      <c r="P2" s="15" t="s">
        <v>6</v>
      </c>
      <c r="Q2" s="12" t="s">
        <v>7</v>
      </c>
      <c r="R2" s="15" t="s">
        <v>36</v>
      </c>
      <c r="S2" s="15" t="s">
        <v>10</v>
      </c>
      <c r="T2" s="16" t="s">
        <v>8</v>
      </c>
      <c r="U2" s="16" t="s">
        <v>236</v>
      </c>
      <c r="V2" s="15" t="s">
        <v>281</v>
      </c>
      <c r="W2" s="16" t="s">
        <v>237</v>
      </c>
      <c r="X2" s="15" t="s">
        <v>9</v>
      </c>
      <c r="Y2"/>
    </row>
    <row r="3" spans="1:25" x14ac:dyDescent="0.25">
      <c r="A3" s="1898" t="s">
        <v>64</v>
      </c>
      <c r="B3" s="1893" t="s">
        <v>207</v>
      </c>
      <c r="C3" s="713"/>
      <c r="D3" s="714"/>
      <c r="E3" s="715"/>
      <c r="F3" s="716" t="s">
        <v>289</v>
      </c>
      <c r="G3" s="717">
        <v>6</v>
      </c>
      <c r="H3" s="718" t="s">
        <v>104</v>
      </c>
      <c r="I3" s="719" t="s">
        <v>292</v>
      </c>
      <c r="J3" s="720">
        <v>12.03</v>
      </c>
      <c r="K3" s="720">
        <f t="shared" ref="K3:K22" si="0">+J3*G3</f>
        <v>72.179999999999993</v>
      </c>
      <c r="L3" s="720">
        <v>0</v>
      </c>
      <c r="M3" s="720">
        <f t="shared" ref="M3:M31" si="1">+K3-L3</f>
        <v>72.179999999999993</v>
      </c>
      <c r="N3" s="720">
        <v>30.551497629235573</v>
      </c>
      <c r="O3" s="720">
        <f>+N3+M3</f>
        <v>102.73149762923556</v>
      </c>
      <c r="P3" s="721">
        <v>102.73</v>
      </c>
      <c r="Q3" s="722" t="s">
        <v>35</v>
      </c>
      <c r="R3" s="723"/>
      <c r="S3" s="723"/>
      <c r="T3" s="724">
        <v>43726</v>
      </c>
      <c r="U3" s="724">
        <v>43736</v>
      </c>
      <c r="V3" s="725"/>
      <c r="W3" s="725"/>
      <c r="X3" s="745">
        <v>43740</v>
      </c>
      <c r="Y3" s="51"/>
    </row>
    <row r="4" spans="1:25" x14ac:dyDescent="0.25">
      <c r="A4" s="1854"/>
      <c r="B4" s="1894"/>
      <c r="C4" s="696"/>
      <c r="D4" s="519"/>
      <c r="E4" s="171"/>
      <c r="F4" s="521" t="s">
        <v>290</v>
      </c>
      <c r="G4" s="543">
        <v>1</v>
      </c>
      <c r="H4" s="152" t="s">
        <v>104</v>
      </c>
      <c r="I4" s="58" t="s">
        <v>293</v>
      </c>
      <c r="J4" s="59">
        <v>14.29</v>
      </c>
      <c r="K4" s="59">
        <f t="shared" si="0"/>
        <v>14.29</v>
      </c>
      <c r="L4" s="59">
        <v>0</v>
      </c>
      <c r="M4" s="59">
        <f t="shared" si="1"/>
        <v>14.29</v>
      </c>
      <c r="N4" s="59">
        <v>6.0485023707644272</v>
      </c>
      <c r="O4" s="59">
        <f t="shared" ref="O4:O22" si="2">+N4+M4</f>
        <v>20.338502370764427</v>
      </c>
      <c r="P4" s="520">
        <v>20.34</v>
      </c>
      <c r="Q4" s="646"/>
      <c r="R4" s="316"/>
      <c r="S4" s="316"/>
      <c r="T4" s="694">
        <v>43726</v>
      </c>
      <c r="U4" s="694">
        <v>43736</v>
      </c>
      <c r="V4" s="639"/>
      <c r="W4" s="639"/>
      <c r="X4" s="745">
        <v>43741</v>
      </c>
      <c r="Y4" s="51"/>
    </row>
    <row r="5" spans="1:25" ht="15.75" thickBot="1" x14ac:dyDescent="0.3">
      <c r="A5" s="1854"/>
      <c r="B5" s="1894"/>
      <c r="C5" s="697"/>
      <c r="D5" s="558"/>
      <c r="E5" s="559"/>
      <c r="F5" s="560" t="s">
        <v>291</v>
      </c>
      <c r="G5" s="561">
        <v>4</v>
      </c>
      <c r="H5" s="562" t="s">
        <v>104</v>
      </c>
      <c r="I5" s="563" t="s">
        <v>294</v>
      </c>
      <c r="J5" s="564">
        <v>29.95</v>
      </c>
      <c r="K5" s="565">
        <f t="shared" si="0"/>
        <v>119.8</v>
      </c>
      <c r="L5" s="566">
        <v>0</v>
      </c>
      <c r="M5" s="566">
        <f t="shared" si="1"/>
        <v>119.8</v>
      </c>
      <c r="N5" s="567">
        <v>7.55</v>
      </c>
      <c r="O5" s="568">
        <f t="shared" si="2"/>
        <v>127.35</v>
      </c>
      <c r="P5" s="569">
        <v>127.35</v>
      </c>
      <c r="Q5" s="647"/>
      <c r="R5" s="570"/>
      <c r="S5" s="652" t="s">
        <v>323</v>
      </c>
      <c r="T5" s="653">
        <v>43724</v>
      </c>
      <c r="U5" s="743">
        <v>43736</v>
      </c>
      <c r="V5" s="641"/>
      <c r="W5" s="641"/>
      <c r="X5" s="745">
        <v>43742</v>
      </c>
      <c r="Y5" s="51"/>
    </row>
    <row r="6" spans="1:25" x14ac:dyDescent="0.25">
      <c r="A6" s="1854"/>
      <c r="B6" s="1894"/>
      <c r="C6" s="710"/>
      <c r="D6" s="571"/>
      <c r="E6" s="572">
        <v>10219</v>
      </c>
      <c r="F6" s="711" t="s">
        <v>337</v>
      </c>
      <c r="G6" s="68">
        <v>4</v>
      </c>
      <c r="H6" s="151" t="s">
        <v>104</v>
      </c>
      <c r="I6" s="69" t="s">
        <v>340</v>
      </c>
      <c r="J6" s="70">
        <v>11.52</v>
      </c>
      <c r="K6" s="70">
        <f t="shared" si="0"/>
        <v>46.08</v>
      </c>
      <c r="L6" s="70">
        <v>0</v>
      </c>
      <c r="M6" s="70">
        <f t="shared" si="1"/>
        <v>46.08</v>
      </c>
      <c r="N6" s="70">
        <v>0</v>
      </c>
      <c r="O6" s="70">
        <f t="shared" si="2"/>
        <v>46.08</v>
      </c>
      <c r="P6" s="71"/>
      <c r="Q6" s="726"/>
      <c r="R6" s="573"/>
      <c r="S6" s="712"/>
      <c r="T6" s="637"/>
      <c r="U6" s="637"/>
      <c r="V6" s="637"/>
      <c r="W6" s="637"/>
      <c r="X6" s="638"/>
      <c r="Y6" s="51"/>
    </row>
    <row r="7" spans="1:25" ht="15" customHeight="1" thickBot="1" x14ac:dyDescent="0.3">
      <c r="A7" s="1854"/>
      <c r="B7" s="1895"/>
      <c r="C7" s="729"/>
      <c r="D7" s="558"/>
      <c r="E7" s="730" t="s">
        <v>339</v>
      </c>
      <c r="F7" s="731" t="s">
        <v>338</v>
      </c>
      <c r="G7" s="732">
        <v>4</v>
      </c>
      <c r="H7" s="733" t="s">
        <v>104</v>
      </c>
      <c r="I7" s="734" t="s">
        <v>341</v>
      </c>
      <c r="J7" s="565">
        <v>75.61</v>
      </c>
      <c r="K7" s="565">
        <f t="shared" si="0"/>
        <v>302.44</v>
      </c>
      <c r="L7" s="565">
        <v>0</v>
      </c>
      <c r="M7" s="565">
        <f t="shared" si="1"/>
        <v>302.44</v>
      </c>
      <c r="N7" s="565">
        <v>0</v>
      </c>
      <c r="O7" s="565">
        <f t="shared" si="2"/>
        <v>302.44</v>
      </c>
      <c r="P7" s="735"/>
      <c r="Q7" s="736"/>
      <c r="R7" s="737"/>
      <c r="S7" s="652"/>
      <c r="T7" s="642"/>
      <c r="U7" s="642"/>
      <c r="V7" s="642"/>
      <c r="W7" s="642"/>
      <c r="X7" s="738"/>
      <c r="Y7" s="51"/>
    </row>
    <row r="8" spans="1:25" x14ac:dyDescent="0.25">
      <c r="A8" s="1854"/>
      <c r="B8" s="1899" t="s">
        <v>351</v>
      </c>
      <c r="C8" s="775"/>
      <c r="D8" s="776"/>
      <c r="E8" s="777" t="s">
        <v>346</v>
      </c>
      <c r="F8" s="778" t="s">
        <v>342</v>
      </c>
      <c r="G8" s="779">
        <v>400</v>
      </c>
      <c r="H8" s="780" t="s">
        <v>145</v>
      </c>
      <c r="I8" s="781"/>
      <c r="J8" s="782">
        <v>5.6399999999999999E-2</v>
      </c>
      <c r="K8" s="782">
        <f t="shared" si="0"/>
        <v>22.56</v>
      </c>
      <c r="L8" s="782">
        <v>0</v>
      </c>
      <c r="M8" s="782">
        <f t="shared" si="1"/>
        <v>22.56</v>
      </c>
      <c r="N8" s="782">
        <v>0</v>
      </c>
      <c r="O8" s="782">
        <f t="shared" si="2"/>
        <v>22.56</v>
      </c>
      <c r="P8" s="783"/>
      <c r="Q8" s="784"/>
      <c r="R8" s="785"/>
      <c r="S8" s="786"/>
      <c r="T8" s="787"/>
      <c r="U8" s="787"/>
      <c r="V8" s="787"/>
      <c r="W8" s="787"/>
      <c r="X8" s="788"/>
      <c r="Y8" s="51"/>
    </row>
    <row r="9" spans="1:25" x14ac:dyDescent="0.25">
      <c r="A9" s="1854"/>
      <c r="B9" s="1900"/>
      <c r="C9" s="741"/>
      <c r="D9" s="519"/>
      <c r="E9" s="171" t="s">
        <v>347</v>
      </c>
      <c r="F9" s="57" t="s">
        <v>343</v>
      </c>
      <c r="G9" s="60">
        <v>200</v>
      </c>
      <c r="H9" s="152" t="s">
        <v>145</v>
      </c>
      <c r="I9" s="58"/>
      <c r="J9" s="59">
        <v>0.108</v>
      </c>
      <c r="K9" s="59">
        <f t="shared" si="0"/>
        <v>21.6</v>
      </c>
      <c r="L9" s="59">
        <v>0</v>
      </c>
      <c r="M9" s="59">
        <f t="shared" si="1"/>
        <v>21.6</v>
      </c>
      <c r="N9" s="59">
        <v>0</v>
      </c>
      <c r="O9" s="59">
        <f t="shared" si="2"/>
        <v>21.6</v>
      </c>
      <c r="P9" s="520"/>
      <c r="Q9" s="727"/>
      <c r="R9" s="316"/>
      <c r="S9" s="709"/>
      <c r="T9" s="639"/>
      <c r="U9" s="639"/>
      <c r="V9" s="639"/>
      <c r="W9" s="639"/>
      <c r="X9" s="640"/>
      <c r="Y9" s="51"/>
    </row>
    <row r="10" spans="1:25" x14ac:dyDescent="0.25">
      <c r="A10" s="1854"/>
      <c r="B10" s="1900"/>
      <c r="C10" s="741"/>
      <c r="D10" s="519"/>
      <c r="E10" s="171" t="s">
        <v>346</v>
      </c>
      <c r="F10" s="57" t="s">
        <v>342</v>
      </c>
      <c r="G10" s="60">
        <v>200</v>
      </c>
      <c r="H10" s="152" t="s">
        <v>145</v>
      </c>
      <c r="I10" s="58"/>
      <c r="J10" s="59">
        <v>5.6399999999999999E-2</v>
      </c>
      <c r="K10" s="59">
        <f t="shared" si="0"/>
        <v>11.28</v>
      </c>
      <c r="L10" s="59">
        <v>0</v>
      </c>
      <c r="M10" s="59">
        <f t="shared" si="1"/>
        <v>11.28</v>
      </c>
      <c r="N10" s="59">
        <v>0</v>
      </c>
      <c r="O10" s="59">
        <f t="shared" si="2"/>
        <v>11.28</v>
      </c>
      <c r="P10" s="520"/>
      <c r="Q10" s="727"/>
      <c r="R10" s="316"/>
      <c r="S10" s="709"/>
      <c r="T10" s="639"/>
      <c r="U10" s="639"/>
      <c r="V10" s="639"/>
      <c r="W10" s="639"/>
      <c r="X10" s="640"/>
      <c r="Y10" s="51"/>
    </row>
    <row r="11" spans="1:25" x14ac:dyDescent="0.25">
      <c r="A11" s="1854"/>
      <c r="B11" s="1900"/>
      <c r="C11" s="741"/>
      <c r="D11" s="519"/>
      <c r="E11" s="171" t="s">
        <v>347</v>
      </c>
      <c r="F11" s="57" t="s">
        <v>343</v>
      </c>
      <c r="G11" s="60">
        <v>300</v>
      </c>
      <c r="H11" s="152" t="s">
        <v>145</v>
      </c>
      <c r="I11" s="58"/>
      <c r="J11" s="59">
        <v>0.108</v>
      </c>
      <c r="K11" s="59">
        <f t="shared" si="0"/>
        <v>32.4</v>
      </c>
      <c r="L11" s="59">
        <v>0</v>
      </c>
      <c r="M11" s="59">
        <f t="shared" si="1"/>
        <v>32.4</v>
      </c>
      <c r="N11" s="59">
        <v>0</v>
      </c>
      <c r="O11" s="59">
        <f t="shared" si="2"/>
        <v>32.4</v>
      </c>
      <c r="P11" s="520"/>
      <c r="Q11" s="727"/>
      <c r="R11" s="316"/>
      <c r="S11" s="709"/>
      <c r="T11" s="639"/>
      <c r="U11" s="639"/>
      <c r="V11" s="639"/>
      <c r="W11" s="639"/>
      <c r="X11" s="640"/>
      <c r="Y11" s="51"/>
    </row>
    <row r="12" spans="1:25" x14ac:dyDescent="0.25">
      <c r="A12" s="1854"/>
      <c r="B12" s="1900"/>
      <c r="C12" s="741"/>
      <c r="D12" s="519"/>
      <c r="E12" s="171" t="s">
        <v>348</v>
      </c>
      <c r="F12" s="57" t="s">
        <v>344</v>
      </c>
      <c r="G12" s="60">
        <v>200</v>
      </c>
      <c r="H12" s="152" t="s">
        <v>350</v>
      </c>
      <c r="I12" s="58"/>
      <c r="J12" s="59">
        <v>0.25679999999999997</v>
      </c>
      <c r="K12" s="59">
        <f t="shared" si="0"/>
        <v>51.359999999999992</v>
      </c>
      <c r="L12" s="59">
        <v>0</v>
      </c>
      <c r="M12" s="59">
        <f t="shared" si="1"/>
        <v>51.359999999999992</v>
      </c>
      <c r="N12" s="59">
        <v>0</v>
      </c>
      <c r="O12" s="59">
        <f t="shared" si="2"/>
        <v>51.359999999999992</v>
      </c>
      <c r="P12" s="520"/>
      <c r="Q12" s="727"/>
      <c r="R12" s="316"/>
      <c r="S12" s="709"/>
      <c r="T12" s="639"/>
      <c r="U12" s="639"/>
      <c r="V12" s="639"/>
      <c r="W12" s="639"/>
      <c r="X12" s="640"/>
      <c r="Y12" s="51"/>
    </row>
    <row r="13" spans="1:25" x14ac:dyDescent="0.25">
      <c r="A13" s="1854"/>
      <c r="B13" s="1900"/>
      <c r="C13" s="741"/>
      <c r="D13" s="519"/>
      <c r="E13" s="171" t="s">
        <v>348</v>
      </c>
      <c r="F13" s="57" t="s">
        <v>344</v>
      </c>
      <c r="G13" s="60">
        <v>400</v>
      </c>
      <c r="H13" s="152" t="s">
        <v>350</v>
      </c>
      <c r="I13" s="58"/>
      <c r="J13" s="59">
        <v>0.25679999999999997</v>
      </c>
      <c r="K13" s="59">
        <f t="shared" si="0"/>
        <v>102.71999999999998</v>
      </c>
      <c r="L13" s="59">
        <v>0</v>
      </c>
      <c r="M13" s="59">
        <f t="shared" si="1"/>
        <v>102.71999999999998</v>
      </c>
      <c r="N13" s="59">
        <v>0</v>
      </c>
      <c r="O13" s="59">
        <f t="shared" si="2"/>
        <v>102.71999999999998</v>
      </c>
      <c r="P13" s="520"/>
      <c r="Q13" s="727"/>
      <c r="R13" s="316"/>
      <c r="S13" s="709"/>
      <c r="T13" s="639"/>
      <c r="U13" s="639"/>
      <c r="V13" s="639"/>
      <c r="W13" s="639"/>
      <c r="X13" s="640"/>
      <c r="Y13" s="51"/>
    </row>
    <row r="14" spans="1:25" x14ac:dyDescent="0.25">
      <c r="A14" s="1854"/>
      <c r="B14" s="1900"/>
      <c r="C14" s="741"/>
      <c r="D14" s="519"/>
      <c r="E14" s="171" t="s">
        <v>349</v>
      </c>
      <c r="F14" s="57" t="s">
        <v>345</v>
      </c>
      <c r="G14" s="60">
        <v>200</v>
      </c>
      <c r="H14" s="152" t="s">
        <v>350</v>
      </c>
      <c r="I14" s="58"/>
      <c r="J14" s="59">
        <v>0.25609999999999999</v>
      </c>
      <c r="K14" s="59">
        <f t="shared" si="0"/>
        <v>51.22</v>
      </c>
      <c r="L14" s="59">
        <v>0</v>
      </c>
      <c r="M14" s="59">
        <f t="shared" si="1"/>
        <v>51.22</v>
      </c>
      <c r="N14" s="59">
        <v>0</v>
      </c>
      <c r="O14" s="59">
        <f t="shared" si="2"/>
        <v>51.22</v>
      </c>
      <c r="P14" s="520"/>
      <c r="Q14" s="727"/>
      <c r="R14" s="316"/>
      <c r="S14" s="709"/>
      <c r="T14" s="639"/>
      <c r="U14" s="639"/>
      <c r="V14" s="639"/>
      <c r="W14" s="639"/>
      <c r="X14" s="640"/>
      <c r="Y14" s="51"/>
    </row>
    <row r="15" spans="1:25" ht="15.75" thickBot="1" x14ac:dyDescent="0.3">
      <c r="A15" s="1854"/>
      <c r="B15" s="1901"/>
      <c r="C15" s="729"/>
      <c r="D15" s="558"/>
      <c r="E15" s="730" t="s">
        <v>349</v>
      </c>
      <c r="F15" s="731" t="s">
        <v>345</v>
      </c>
      <c r="G15" s="732">
        <v>400</v>
      </c>
      <c r="H15" s="733" t="s">
        <v>350</v>
      </c>
      <c r="I15" s="789"/>
      <c r="J15" s="565">
        <v>0.25609999999999999</v>
      </c>
      <c r="K15" s="565">
        <f t="shared" si="0"/>
        <v>102.44</v>
      </c>
      <c r="L15" s="565">
        <v>0</v>
      </c>
      <c r="M15" s="565">
        <f t="shared" si="1"/>
        <v>102.44</v>
      </c>
      <c r="N15" s="565">
        <v>0</v>
      </c>
      <c r="O15" s="565">
        <f t="shared" si="2"/>
        <v>102.44</v>
      </c>
      <c r="P15" s="735"/>
      <c r="Q15" s="736"/>
      <c r="R15" s="737"/>
      <c r="S15" s="652"/>
      <c r="T15" s="642"/>
      <c r="U15" s="642"/>
      <c r="V15" s="642"/>
      <c r="W15" s="642"/>
      <c r="X15" s="738"/>
      <c r="Y15" s="51"/>
    </row>
    <row r="16" spans="1:25" x14ac:dyDescent="0.25">
      <c r="A16" s="1854"/>
      <c r="B16" s="1894" t="s">
        <v>353</v>
      </c>
      <c r="C16" s="742"/>
      <c r="D16" s="571"/>
      <c r="E16" s="572" t="s">
        <v>370</v>
      </c>
      <c r="F16" s="711" t="s">
        <v>363</v>
      </c>
      <c r="G16" s="68">
        <v>12</v>
      </c>
      <c r="H16" s="151" t="s">
        <v>377</v>
      </c>
      <c r="I16" s="69"/>
      <c r="J16" s="70">
        <v>13.77</v>
      </c>
      <c r="K16" s="70">
        <f t="shared" si="0"/>
        <v>165.24</v>
      </c>
      <c r="L16" s="70">
        <v>0</v>
      </c>
      <c r="M16" s="70">
        <f t="shared" si="1"/>
        <v>165.24</v>
      </c>
      <c r="N16" s="70">
        <v>33.536288358499753</v>
      </c>
      <c r="O16" s="70">
        <f t="shared" si="2"/>
        <v>198.77628835849976</v>
      </c>
      <c r="P16" s="71"/>
      <c r="Q16" s="772"/>
      <c r="R16" s="315"/>
      <c r="S16" s="706"/>
      <c r="T16" s="707"/>
      <c r="U16" s="600"/>
      <c r="V16" s="600"/>
      <c r="W16" s="600"/>
      <c r="X16" s="708"/>
      <c r="Y16" s="51"/>
    </row>
    <row r="17" spans="1:25" x14ac:dyDescent="0.25">
      <c r="A17" s="1854"/>
      <c r="B17" s="1894"/>
      <c r="C17" s="741"/>
      <c r="D17" s="519"/>
      <c r="E17" s="171" t="s">
        <v>371</v>
      </c>
      <c r="F17" s="57" t="s">
        <v>364</v>
      </c>
      <c r="G17" s="60">
        <v>6</v>
      </c>
      <c r="H17" s="152" t="s">
        <v>377</v>
      </c>
      <c r="I17" s="58"/>
      <c r="J17" s="59">
        <v>13.77</v>
      </c>
      <c r="K17" s="59">
        <f t="shared" si="0"/>
        <v>82.62</v>
      </c>
      <c r="L17" s="59">
        <v>0</v>
      </c>
      <c r="M17" s="59">
        <f t="shared" si="1"/>
        <v>82.62</v>
      </c>
      <c r="N17" s="59">
        <v>16.768144179249877</v>
      </c>
      <c r="O17" s="59">
        <f t="shared" si="2"/>
        <v>99.388144179249878</v>
      </c>
      <c r="P17" s="520"/>
      <c r="Q17" s="772"/>
      <c r="R17" s="315"/>
      <c r="S17" s="706"/>
      <c r="T17" s="707"/>
      <c r="U17" s="600"/>
      <c r="V17" s="600"/>
      <c r="W17" s="600"/>
      <c r="X17" s="708"/>
      <c r="Y17" s="51"/>
    </row>
    <row r="18" spans="1:25" x14ac:dyDescent="0.25">
      <c r="A18" s="1854"/>
      <c r="B18" s="1894"/>
      <c r="C18" s="741"/>
      <c r="D18" s="519"/>
      <c r="E18" s="171" t="s">
        <v>372</v>
      </c>
      <c r="F18" s="57" t="s">
        <v>365</v>
      </c>
      <c r="G18" s="60">
        <v>12</v>
      </c>
      <c r="H18" s="152" t="s">
        <v>377</v>
      </c>
      <c r="I18" s="58"/>
      <c r="J18" s="59">
        <v>13.77</v>
      </c>
      <c r="K18" s="59">
        <f t="shared" si="0"/>
        <v>165.24</v>
      </c>
      <c r="L18" s="59">
        <v>0</v>
      </c>
      <c r="M18" s="59">
        <f t="shared" si="1"/>
        <v>165.24</v>
      </c>
      <c r="N18" s="59">
        <v>33.536288358499753</v>
      </c>
      <c r="O18" s="59">
        <f t="shared" si="2"/>
        <v>198.77628835849976</v>
      </c>
      <c r="P18" s="520"/>
      <c r="Q18" s="772"/>
      <c r="R18" s="315"/>
      <c r="S18" s="706"/>
      <c r="T18" s="707"/>
      <c r="U18" s="600"/>
      <c r="V18" s="600"/>
      <c r="W18" s="600"/>
      <c r="X18" s="708"/>
      <c r="Y18" s="51"/>
    </row>
    <row r="19" spans="1:25" x14ac:dyDescent="0.25">
      <c r="A19" s="1854"/>
      <c r="B19" s="1894"/>
      <c r="C19" s="741"/>
      <c r="D19" s="519"/>
      <c r="E19" s="171" t="s">
        <v>373</v>
      </c>
      <c r="F19" s="57" t="s">
        <v>366</v>
      </c>
      <c r="G19" s="60">
        <v>6</v>
      </c>
      <c r="H19" s="152" t="s">
        <v>377</v>
      </c>
      <c r="I19" s="58"/>
      <c r="J19" s="59">
        <v>13.77</v>
      </c>
      <c r="K19" s="59">
        <f t="shared" si="0"/>
        <v>82.62</v>
      </c>
      <c r="L19" s="59">
        <v>0</v>
      </c>
      <c r="M19" s="59">
        <f t="shared" si="1"/>
        <v>82.62</v>
      </c>
      <c r="N19" s="59">
        <v>16.768144179249877</v>
      </c>
      <c r="O19" s="59">
        <f t="shared" si="2"/>
        <v>99.388144179249878</v>
      </c>
      <c r="P19" s="520"/>
      <c r="Q19" s="772"/>
      <c r="R19" s="315"/>
      <c r="S19" s="706"/>
      <c r="T19" s="707"/>
      <c r="U19" s="600"/>
      <c r="V19" s="600"/>
      <c r="W19" s="600"/>
      <c r="X19" s="708"/>
      <c r="Y19" s="51"/>
    </row>
    <row r="20" spans="1:25" x14ac:dyDescent="0.25">
      <c r="A20" s="1854"/>
      <c r="B20" s="1894"/>
      <c r="C20" s="741"/>
      <c r="D20" s="519"/>
      <c r="E20" s="171" t="s">
        <v>374</v>
      </c>
      <c r="F20" s="57" t="s">
        <v>367</v>
      </c>
      <c r="G20" s="60">
        <v>6</v>
      </c>
      <c r="H20" s="152" t="s">
        <v>377</v>
      </c>
      <c r="I20" s="58"/>
      <c r="J20" s="59">
        <v>13.77</v>
      </c>
      <c r="K20" s="59">
        <f t="shared" si="0"/>
        <v>82.62</v>
      </c>
      <c r="L20" s="59">
        <v>0</v>
      </c>
      <c r="M20" s="59">
        <f t="shared" si="1"/>
        <v>82.62</v>
      </c>
      <c r="N20" s="59">
        <v>16.768144179249877</v>
      </c>
      <c r="O20" s="59">
        <f t="shared" si="2"/>
        <v>99.388144179249878</v>
      </c>
      <c r="P20" s="520"/>
      <c r="Q20" s="772"/>
      <c r="R20" s="315"/>
      <c r="S20" s="706"/>
      <c r="T20" s="707"/>
      <c r="U20" s="600"/>
      <c r="V20" s="600"/>
      <c r="W20" s="600"/>
      <c r="X20" s="708"/>
      <c r="Y20" s="51"/>
    </row>
    <row r="21" spans="1:25" x14ac:dyDescent="0.25">
      <c r="A21" s="1854"/>
      <c r="B21" s="1894"/>
      <c r="C21" s="741"/>
      <c r="D21" s="519"/>
      <c r="E21" s="171" t="s">
        <v>375</v>
      </c>
      <c r="F21" s="57" t="s">
        <v>368</v>
      </c>
      <c r="G21" s="60">
        <v>12</v>
      </c>
      <c r="H21" s="152" t="s">
        <v>377</v>
      </c>
      <c r="I21" s="58"/>
      <c r="J21" s="59">
        <v>8.93</v>
      </c>
      <c r="K21" s="59">
        <f t="shared" si="0"/>
        <v>107.16</v>
      </c>
      <c r="L21" s="59">
        <v>0</v>
      </c>
      <c r="M21" s="59">
        <f t="shared" si="1"/>
        <v>107.16</v>
      </c>
      <c r="N21" s="59">
        <v>21.748660496833899</v>
      </c>
      <c r="O21" s="59">
        <f t="shared" si="2"/>
        <v>128.9086604968339</v>
      </c>
      <c r="P21" s="520"/>
      <c r="Q21" s="772"/>
      <c r="R21" s="315"/>
      <c r="S21" s="706"/>
      <c r="T21" s="707"/>
      <c r="U21" s="600"/>
      <c r="V21" s="600"/>
      <c r="W21" s="600"/>
      <c r="X21" s="708"/>
      <c r="Y21" s="51"/>
    </row>
    <row r="22" spans="1:25" ht="15.75" thickBot="1" x14ac:dyDescent="0.3">
      <c r="A22" s="1854"/>
      <c r="B22" s="1895"/>
      <c r="C22" s="729"/>
      <c r="D22" s="558"/>
      <c r="E22" s="730" t="s">
        <v>376</v>
      </c>
      <c r="F22" s="731" t="s">
        <v>369</v>
      </c>
      <c r="G22" s="732">
        <v>6</v>
      </c>
      <c r="H22" s="733" t="s">
        <v>377</v>
      </c>
      <c r="I22" s="789"/>
      <c r="J22" s="565">
        <v>8.93</v>
      </c>
      <c r="K22" s="565">
        <f t="shared" si="0"/>
        <v>53.58</v>
      </c>
      <c r="L22" s="565">
        <v>0</v>
      </c>
      <c r="M22" s="565">
        <f t="shared" si="1"/>
        <v>53.58</v>
      </c>
      <c r="N22" s="565">
        <v>10.87433024841695</v>
      </c>
      <c r="O22" s="565">
        <f t="shared" si="2"/>
        <v>64.454330248416952</v>
      </c>
      <c r="P22" s="735"/>
      <c r="Q22" s="773"/>
      <c r="R22" s="570"/>
      <c r="S22" s="774"/>
      <c r="T22" s="653"/>
      <c r="U22" s="641"/>
      <c r="V22" s="641"/>
      <c r="W22" s="641"/>
      <c r="X22" s="643"/>
      <c r="Y22" s="51"/>
    </row>
    <row r="23" spans="1:25" hidden="1" x14ac:dyDescent="0.25">
      <c r="A23" s="728"/>
      <c r="B23" s="740"/>
      <c r="C23" s="740"/>
      <c r="D23" s="698"/>
      <c r="E23" s="699"/>
      <c r="F23" s="700"/>
      <c r="G23" s="701"/>
      <c r="H23" s="702"/>
      <c r="I23" s="703"/>
      <c r="J23" s="704"/>
      <c r="K23" s="704"/>
      <c r="L23" s="704"/>
      <c r="M23" s="704"/>
      <c r="N23" s="704"/>
      <c r="O23" s="704"/>
      <c r="P23" s="705"/>
      <c r="Q23" s="772"/>
      <c r="R23" s="315"/>
      <c r="S23" s="706"/>
      <c r="T23" s="707"/>
      <c r="U23" s="600"/>
      <c r="V23" s="600"/>
      <c r="W23" s="600"/>
      <c r="X23" s="708"/>
      <c r="Y23" s="51"/>
    </row>
    <row r="24" spans="1:25" hidden="1" x14ac:dyDescent="0.25">
      <c r="A24" s="728"/>
      <c r="B24" s="740"/>
      <c r="C24" s="740"/>
      <c r="D24" s="698"/>
      <c r="E24" s="699"/>
      <c r="F24" s="700"/>
      <c r="G24" s="701"/>
      <c r="H24" s="702"/>
      <c r="I24" s="703"/>
      <c r="J24" s="704"/>
      <c r="K24" s="704"/>
      <c r="L24" s="704"/>
      <c r="M24" s="704"/>
      <c r="N24" s="704"/>
      <c r="O24" s="704"/>
      <c r="P24" s="705"/>
      <c r="Q24" s="648"/>
      <c r="R24" s="315"/>
      <c r="S24" s="706"/>
      <c r="T24" s="707"/>
      <c r="U24" s="600"/>
      <c r="V24" s="600"/>
      <c r="W24" s="600"/>
      <c r="X24" s="708"/>
      <c r="Y24" s="51"/>
    </row>
    <row r="25" spans="1:25" hidden="1" x14ac:dyDescent="0.25">
      <c r="A25" s="728"/>
      <c r="B25" s="740"/>
      <c r="C25" s="740"/>
      <c r="D25" s="698"/>
      <c r="E25" s="699"/>
      <c r="F25" s="700"/>
      <c r="G25" s="701"/>
      <c r="H25" s="702"/>
      <c r="I25" s="703"/>
      <c r="J25" s="704"/>
      <c r="K25" s="704"/>
      <c r="L25" s="704"/>
      <c r="M25" s="704"/>
      <c r="N25" s="704"/>
      <c r="O25" s="704"/>
      <c r="P25" s="705"/>
      <c r="Q25" s="648"/>
      <c r="R25" s="315"/>
      <c r="S25" s="706"/>
      <c r="T25" s="707"/>
      <c r="U25" s="600"/>
      <c r="V25" s="600"/>
      <c r="W25" s="600"/>
      <c r="X25" s="708"/>
      <c r="Y25" s="51"/>
    </row>
    <row r="26" spans="1:25" hidden="1" x14ac:dyDescent="0.25">
      <c r="A26" s="728"/>
      <c r="B26" s="740"/>
      <c r="C26" s="740"/>
      <c r="D26" s="698"/>
      <c r="E26" s="699"/>
      <c r="F26" s="700"/>
      <c r="G26" s="701"/>
      <c r="H26" s="702"/>
      <c r="I26" s="703"/>
      <c r="J26" s="704"/>
      <c r="K26" s="704"/>
      <c r="L26" s="704"/>
      <c r="M26" s="704"/>
      <c r="N26" s="704"/>
      <c r="O26" s="704"/>
      <c r="P26" s="705"/>
      <c r="Q26" s="648"/>
      <c r="R26" s="315"/>
      <c r="S26" s="706"/>
      <c r="T26" s="707"/>
      <c r="U26" s="600"/>
      <c r="V26" s="600"/>
      <c r="W26" s="600"/>
      <c r="X26" s="708"/>
      <c r="Y26" s="51"/>
    </row>
    <row r="27" spans="1:25" hidden="1" x14ac:dyDescent="0.25">
      <c r="A27" s="728"/>
      <c r="B27" s="740"/>
      <c r="C27" s="740"/>
      <c r="D27" s="698"/>
      <c r="E27" s="699"/>
      <c r="F27" s="700"/>
      <c r="G27" s="701"/>
      <c r="H27" s="702"/>
      <c r="I27" s="703"/>
      <c r="J27" s="704"/>
      <c r="K27" s="704"/>
      <c r="L27" s="704"/>
      <c r="M27" s="704"/>
      <c r="N27" s="704"/>
      <c r="O27" s="704"/>
      <c r="P27" s="705"/>
      <c r="Q27" s="648"/>
      <c r="R27" s="315"/>
      <c r="S27" s="706"/>
      <c r="T27" s="707"/>
      <c r="U27" s="600"/>
      <c r="V27" s="600"/>
      <c r="W27" s="600"/>
      <c r="X27" s="708"/>
      <c r="Y27" s="51"/>
    </row>
    <row r="28" spans="1:25" hidden="1" x14ac:dyDescent="0.25">
      <c r="A28" s="728"/>
      <c r="B28" s="695"/>
      <c r="C28" s="695"/>
      <c r="D28" s="698"/>
      <c r="E28" s="699"/>
      <c r="F28" s="700"/>
      <c r="G28" s="701"/>
      <c r="H28" s="702"/>
      <c r="I28" s="703"/>
      <c r="J28" s="704"/>
      <c r="K28" s="704"/>
      <c r="L28" s="704"/>
      <c r="M28" s="704"/>
      <c r="N28" s="704"/>
      <c r="O28" s="704"/>
      <c r="P28" s="705"/>
      <c r="Q28" s="648"/>
      <c r="R28" s="315"/>
      <c r="S28" s="706"/>
      <c r="T28" s="707"/>
      <c r="U28" s="600"/>
      <c r="V28" s="600"/>
      <c r="W28" s="600"/>
      <c r="X28" s="708"/>
      <c r="Y28" s="51"/>
    </row>
    <row r="29" spans="1:25" hidden="1" x14ac:dyDescent="0.25">
      <c r="A29" s="695"/>
      <c r="B29" s="695"/>
      <c r="C29" s="695"/>
      <c r="D29" s="698"/>
      <c r="E29" s="699"/>
      <c r="F29" s="700"/>
      <c r="G29" s="701"/>
      <c r="H29" s="702"/>
      <c r="I29" s="703"/>
      <c r="J29" s="704"/>
      <c r="K29" s="704"/>
      <c r="L29" s="704"/>
      <c r="M29" s="704"/>
      <c r="N29" s="704"/>
      <c r="O29" s="704"/>
      <c r="P29" s="705"/>
      <c r="Q29" s="648"/>
      <c r="R29" s="315"/>
      <c r="S29" s="706"/>
      <c r="T29" s="707"/>
      <c r="U29" s="600"/>
      <c r="V29" s="600"/>
      <c r="W29" s="600"/>
      <c r="X29" s="708"/>
      <c r="Y29" s="51"/>
    </row>
    <row r="30" spans="1:25" hidden="1" x14ac:dyDescent="0.25">
      <c r="A30" s="695"/>
      <c r="B30" s="695"/>
      <c r="C30" s="695"/>
      <c r="D30" s="698"/>
      <c r="E30" s="699"/>
      <c r="F30" s="700"/>
      <c r="G30" s="701"/>
      <c r="H30" s="702"/>
      <c r="I30" s="703"/>
      <c r="J30" s="704"/>
      <c r="K30" s="704"/>
      <c r="L30" s="704"/>
      <c r="M30" s="704"/>
      <c r="N30" s="704"/>
      <c r="O30" s="704"/>
      <c r="P30" s="705"/>
      <c r="Q30" s="648"/>
      <c r="R30" s="315"/>
      <c r="S30" s="706"/>
      <c r="T30" s="707"/>
      <c r="U30" s="600"/>
      <c r="V30" s="600"/>
      <c r="W30" s="600"/>
      <c r="X30" s="708"/>
      <c r="Y30" s="51"/>
    </row>
    <row r="31" spans="1:25" ht="15.75" customHeight="1" thickBot="1" x14ac:dyDescent="0.3">
      <c r="A31" s="557" t="s">
        <v>304</v>
      </c>
      <c r="B31" s="575" t="s">
        <v>305</v>
      </c>
      <c r="C31" s="576" t="s">
        <v>322</v>
      </c>
      <c r="D31" s="576"/>
      <c r="E31" s="577" t="s">
        <v>306</v>
      </c>
      <c r="F31" s="578" t="s">
        <v>307</v>
      </c>
      <c r="G31" s="579">
        <v>600</v>
      </c>
      <c r="H31" s="580" t="s">
        <v>104</v>
      </c>
      <c r="I31" s="599" t="s">
        <v>309</v>
      </c>
      <c r="J31" s="581">
        <v>0.13339999999999999</v>
      </c>
      <c r="K31" s="581">
        <f>+J31*G31</f>
        <v>80.039999999999992</v>
      </c>
      <c r="L31" s="581">
        <v>0</v>
      </c>
      <c r="M31" s="581">
        <f t="shared" si="1"/>
        <v>80.039999999999992</v>
      </c>
      <c r="N31" s="581">
        <v>11.9</v>
      </c>
      <c r="O31" s="581">
        <f>+M31+N31</f>
        <v>91.94</v>
      </c>
      <c r="P31" s="582">
        <v>91.94</v>
      </c>
      <c r="Q31" s="649"/>
      <c r="R31" s="583"/>
      <c r="S31" s="584" t="s">
        <v>324</v>
      </c>
      <c r="T31" s="681">
        <v>43726</v>
      </c>
      <c r="U31" s="681">
        <v>43736</v>
      </c>
      <c r="V31" s="585"/>
      <c r="W31" s="586"/>
      <c r="X31" s="746">
        <v>43740</v>
      </c>
    </row>
    <row r="32" spans="1:25" ht="15.75" hidden="1" customHeight="1" x14ac:dyDescent="0.25">
      <c r="A32" s="621"/>
      <c r="B32" s="619"/>
      <c r="C32" s="619"/>
      <c r="D32" s="589"/>
      <c r="E32" s="590"/>
      <c r="F32" s="591"/>
      <c r="G32" s="592"/>
      <c r="H32" s="593"/>
      <c r="I32" s="594"/>
      <c r="J32" s="595"/>
      <c r="K32" s="595"/>
      <c r="L32" s="595"/>
      <c r="M32" s="595"/>
      <c r="N32" s="595"/>
      <c r="O32" s="595"/>
      <c r="P32" s="596"/>
      <c r="Q32" s="648"/>
      <c r="R32" s="597"/>
      <c r="S32" s="598"/>
      <c r="T32" s="442"/>
      <c r="U32" s="744"/>
      <c r="V32" s="442"/>
      <c r="W32" s="587"/>
      <c r="X32" s="747"/>
    </row>
    <row r="33" spans="1:26" ht="15.75" customHeight="1" thickBot="1" x14ac:dyDescent="0.3">
      <c r="A33" s="1892" t="s">
        <v>308</v>
      </c>
      <c r="B33" s="620" t="s">
        <v>207</v>
      </c>
      <c r="C33" s="644"/>
      <c r="D33" s="622"/>
      <c r="E33" s="635" t="s">
        <v>310</v>
      </c>
      <c r="F33" s="636" t="s">
        <v>311</v>
      </c>
      <c r="G33" s="623">
        <v>20</v>
      </c>
      <c r="H33" s="624" t="s">
        <v>104</v>
      </c>
      <c r="I33" s="625" t="s">
        <v>312</v>
      </c>
      <c r="J33" s="626">
        <v>12.340999999999999</v>
      </c>
      <c r="K33" s="626">
        <f>+J33*G33</f>
        <v>246.82</v>
      </c>
      <c r="L33" s="626">
        <v>0</v>
      </c>
      <c r="M33" s="627">
        <f>+K33-L33</f>
        <v>246.82</v>
      </c>
      <c r="N33" s="618">
        <v>0</v>
      </c>
      <c r="O33" s="626">
        <f>+N33+M33</f>
        <v>246.82</v>
      </c>
      <c r="P33" s="628">
        <v>246.82</v>
      </c>
      <c r="Q33" s="650"/>
      <c r="R33" s="626"/>
      <c r="S33" s="629" t="s">
        <v>325</v>
      </c>
      <c r="T33" s="677">
        <v>43726</v>
      </c>
      <c r="U33" s="677">
        <v>43736</v>
      </c>
      <c r="V33" s="630"/>
      <c r="W33" s="631"/>
      <c r="X33" s="748">
        <v>43740</v>
      </c>
    </row>
    <row r="34" spans="1:26" ht="15.75" customHeight="1" x14ac:dyDescent="0.25">
      <c r="A34" s="1892"/>
      <c r="B34" s="1888" t="s">
        <v>313</v>
      </c>
      <c r="C34" s="645"/>
      <c r="D34" s="609"/>
      <c r="E34" s="610" t="s">
        <v>314</v>
      </c>
      <c r="F34" s="611" t="s">
        <v>315</v>
      </c>
      <c r="G34" s="612">
        <v>1</v>
      </c>
      <c r="H34" s="613" t="s">
        <v>318</v>
      </c>
      <c r="I34" s="614" t="s">
        <v>320</v>
      </c>
      <c r="J34" s="615">
        <v>392.5</v>
      </c>
      <c r="K34" s="615">
        <f t="shared" ref="K34:K42" si="3">+J34*G34</f>
        <v>392.5</v>
      </c>
      <c r="L34" s="615">
        <v>0</v>
      </c>
      <c r="M34" s="615">
        <f t="shared" ref="M34:M42" si="4">+K34-L34</f>
        <v>392.5</v>
      </c>
      <c r="N34" s="615">
        <v>25.918457142857143</v>
      </c>
      <c r="O34" s="615">
        <f t="shared" ref="O34:O39" si="5">+M34+N34</f>
        <v>418.41845714285716</v>
      </c>
      <c r="P34" s="616">
        <f>+O34</f>
        <v>418.41845714285716</v>
      </c>
      <c r="Q34" s="651"/>
      <c r="R34" s="615"/>
      <c r="S34" s="617"/>
      <c r="T34" s="654">
        <v>43725</v>
      </c>
      <c r="U34" s="707">
        <v>43736</v>
      </c>
      <c r="V34" s="634"/>
      <c r="W34" s="634"/>
      <c r="X34" s="749">
        <v>43740</v>
      </c>
    </row>
    <row r="35" spans="1:26" ht="15.75" customHeight="1" thickBot="1" x14ac:dyDescent="0.3">
      <c r="A35" s="1892"/>
      <c r="B35" s="1889"/>
      <c r="C35" s="658"/>
      <c r="D35" s="659"/>
      <c r="E35" s="661" t="s">
        <v>317</v>
      </c>
      <c r="F35" s="663" t="s">
        <v>316</v>
      </c>
      <c r="G35" s="664">
        <v>4</v>
      </c>
      <c r="H35" s="666" t="s">
        <v>318</v>
      </c>
      <c r="I35" s="667" t="s">
        <v>319</v>
      </c>
      <c r="J35" s="670">
        <v>11.25</v>
      </c>
      <c r="K35" s="670">
        <f t="shared" si="3"/>
        <v>45</v>
      </c>
      <c r="L35" s="670">
        <v>0</v>
      </c>
      <c r="M35" s="670">
        <f t="shared" si="4"/>
        <v>45</v>
      </c>
      <c r="N35" s="670">
        <v>2.971542857142857</v>
      </c>
      <c r="O35" s="670">
        <f t="shared" si="5"/>
        <v>47.971542857142857</v>
      </c>
      <c r="P35" s="671">
        <f>+O35</f>
        <v>47.971542857142857</v>
      </c>
      <c r="Q35" s="672"/>
      <c r="R35" s="670"/>
      <c r="S35" s="673"/>
      <c r="T35" s="674">
        <v>43725</v>
      </c>
      <c r="U35" s="674">
        <v>43736</v>
      </c>
      <c r="V35" s="676"/>
      <c r="W35" s="676"/>
      <c r="X35" s="750">
        <v>43740</v>
      </c>
    </row>
    <row r="36" spans="1:26" ht="15.75" customHeight="1" x14ac:dyDescent="0.25">
      <c r="A36" s="1892"/>
      <c r="B36" s="1890" t="s">
        <v>326</v>
      </c>
      <c r="C36" s="655"/>
      <c r="D36" s="660"/>
      <c r="E36" s="662" t="s">
        <v>330</v>
      </c>
      <c r="F36" s="611" t="s">
        <v>327</v>
      </c>
      <c r="G36" s="665">
        <v>432</v>
      </c>
      <c r="H36" s="613" t="s">
        <v>103</v>
      </c>
      <c r="I36" s="668"/>
      <c r="J36" s="615">
        <v>0.88900000000000001</v>
      </c>
      <c r="K36" s="615">
        <f t="shared" si="3"/>
        <v>384.048</v>
      </c>
      <c r="L36" s="615">
        <v>0</v>
      </c>
      <c r="M36" s="615">
        <f t="shared" si="4"/>
        <v>384.048</v>
      </c>
      <c r="N36" s="615">
        <v>26.85392809480809</v>
      </c>
      <c r="O36" s="615">
        <f t="shared" si="5"/>
        <v>410.90192809480811</v>
      </c>
      <c r="P36" s="616"/>
      <c r="Q36" s="651"/>
      <c r="R36" s="615"/>
      <c r="S36" s="617"/>
      <c r="T36" s="669"/>
      <c r="U36" s="669"/>
      <c r="V36" s="669"/>
      <c r="W36" s="669"/>
      <c r="X36" s="675"/>
    </row>
    <row r="37" spans="1:26" ht="15.75" customHeight="1" x14ac:dyDescent="0.25">
      <c r="A37" s="1892"/>
      <c r="B37" s="1891"/>
      <c r="C37" s="656"/>
      <c r="D37" s="601"/>
      <c r="E37" s="602" t="s">
        <v>331</v>
      </c>
      <c r="F37" s="603" t="s">
        <v>328</v>
      </c>
      <c r="G37" s="604">
        <v>100</v>
      </c>
      <c r="H37" s="605" t="s">
        <v>103</v>
      </c>
      <c r="I37" s="657"/>
      <c r="J37" s="606">
        <v>0.45500000000000002</v>
      </c>
      <c r="K37" s="606">
        <f t="shared" si="3"/>
        <v>45.5</v>
      </c>
      <c r="L37" s="606">
        <v>0</v>
      </c>
      <c r="M37" s="606">
        <f t="shared" si="4"/>
        <v>45.5</v>
      </c>
      <c r="N37" s="606">
        <v>3.1815130616843939</v>
      </c>
      <c r="O37" s="606">
        <f t="shared" si="5"/>
        <v>48.681513061684392</v>
      </c>
      <c r="P37" s="607"/>
      <c r="Q37" s="751"/>
      <c r="R37" s="606"/>
      <c r="S37" s="608"/>
      <c r="T37" s="632"/>
      <c r="U37" s="632"/>
      <c r="V37" s="632"/>
      <c r="W37" s="632"/>
      <c r="X37" s="633"/>
    </row>
    <row r="38" spans="1:26" ht="15.75" customHeight="1" x14ac:dyDescent="0.25">
      <c r="A38" s="1892"/>
      <c r="B38" s="1890"/>
      <c r="C38" s="655"/>
      <c r="D38" s="601"/>
      <c r="E38" s="685" t="s">
        <v>332</v>
      </c>
      <c r="F38" s="686" t="s">
        <v>329</v>
      </c>
      <c r="G38" s="664">
        <v>1</v>
      </c>
      <c r="H38" s="687" t="s">
        <v>145</v>
      </c>
      <c r="I38" s="688"/>
      <c r="J38" s="606">
        <v>106</v>
      </c>
      <c r="K38" s="606">
        <v>71</v>
      </c>
      <c r="L38" s="606">
        <v>0</v>
      </c>
      <c r="M38" s="606">
        <f t="shared" si="4"/>
        <v>71</v>
      </c>
      <c r="N38" s="606">
        <v>4.9645588435075165</v>
      </c>
      <c r="O38" s="606">
        <f t="shared" si="5"/>
        <v>75.964558843507518</v>
      </c>
      <c r="P38" s="607"/>
      <c r="Q38" s="751"/>
      <c r="R38" s="606"/>
      <c r="S38" s="608"/>
      <c r="T38" s="632"/>
      <c r="U38" s="632"/>
      <c r="V38" s="632"/>
      <c r="W38" s="632"/>
      <c r="X38" s="633"/>
    </row>
    <row r="39" spans="1:26" ht="15.75" customHeight="1" x14ac:dyDescent="0.25">
      <c r="A39" s="678" t="s">
        <v>333</v>
      </c>
      <c r="B39" s="682" t="s">
        <v>334</v>
      </c>
      <c r="C39" s="683"/>
      <c r="D39" s="679"/>
      <c r="E39" s="689">
        <v>20233</v>
      </c>
      <c r="F39" s="690" t="s">
        <v>335</v>
      </c>
      <c r="G39" s="691">
        <v>1</v>
      </c>
      <c r="H39" s="692" t="s">
        <v>104</v>
      </c>
      <c r="I39" s="693" t="s">
        <v>336</v>
      </c>
      <c r="J39" s="684">
        <v>234.78</v>
      </c>
      <c r="K39" s="680">
        <f t="shared" si="3"/>
        <v>234.78</v>
      </c>
      <c r="L39" s="235">
        <v>0</v>
      </c>
      <c r="M39" s="235">
        <f t="shared" si="4"/>
        <v>234.78</v>
      </c>
      <c r="N39" s="235">
        <v>33.75</v>
      </c>
      <c r="O39" s="235">
        <f t="shared" si="5"/>
        <v>268.52999999999997</v>
      </c>
      <c r="P39" s="555">
        <f>+O39</f>
        <v>268.52999999999997</v>
      </c>
      <c r="Q39" s="648"/>
      <c r="R39" s="434"/>
      <c r="S39" s="556" t="s">
        <v>352</v>
      </c>
      <c r="T39" s="744">
        <v>43740</v>
      </c>
      <c r="U39" s="442"/>
      <c r="V39" s="442"/>
      <c r="W39" s="587"/>
      <c r="X39" s="574"/>
    </row>
    <row r="40" spans="1:26" ht="15.75" customHeight="1" x14ac:dyDescent="0.25">
      <c r="A40" s="1897" t="s">
        <v>354</v>
      </c>
      <c r="B40" s="1896" t="s">
        <v>355</v>
      </c>
      <c r="C40" s="770" t="s">
        <v>356</v>
      </c>
      <c r="D40" s="754"/>
      <c r="E40" s="755" t="s">
        <v>357</v>
      </c>
      <c r="F40" s="771" t="s">
        <v>358</v>
      </c>
      <c r="G40" s="757">
        <v>100</v>
      </c>
      <c r="H40" s="758" t="s">
        <v>104</v>
      </c>
      <c r="I40" s="759"/>
      <c r="J40" s="760">
        <v>8.4599999999999995E-2</v>
      </c>
      <c r="K40" s="761">
        <f t="shared" si="3"/>
        <v>8.4599999999999991</v>
      </c>
      <c r="L40" s="760">
        <v>0</v>
      </c>
      <c r="M40" s="760">
        <f t="shared" si="4"/>
        <v>8.4599999999999991</v>
      </c>
      <c r="N40" s="760">
        <v>4.1227800490596884</v>
      </c>
      <c r="O40" s="760">
        <f>+N40+M40</f>
        <v>12.582780049059687</v>
      </c>
      <c r="P40" s="762"/>
      <c r="Q40" s="763"/>
      <c r="R40" s="764"/>
      <c r="S40" s="765"/>
      <c r="T40" s="442"/>
      <c r="U40" s="442"/>
      <c r="V40" s="442"/>
      <c r="W40" s="587"/>
      <c r="X40" s="574"/>
    </row>
    <row r="41" spans="1:26" ht="15.75" customHeight="1" x14ac:dyDescent="0.25">
      <c r="A41" s="1897"/>
      <c r="B41" s="1897"/>
      <c r="C41" s="753"/>
      <c r="D41" s="754"/>
      <c r="E41" s="755" t="s">
        <v>360</v>
      </c>
      <c r="F41" s="756" t="s">
        <v>359</v>
      </c>
      <c r="G41" s="757">
        <v>100</v>
      </c>
      <c r="H41" s="758" t="s">
        <v>104</v>
      </c>
      <c r="I41" s="759"/>
      <c r="J41" s="760">
        <v>0.16</v>
      </c>
      <c r="K41" s="761">
        <f t="shared" si="3"/>
        <v>16</v>
      </c>
      <c r="L41" s="760">
        <v>0</v>
      </c>
      <c r="M41" s="760">
        <f t="shared" si="4"/>
        <v>16</v>
      </c>
      <c r="N41" s="760">
        <v>7.7972199509403106</v>
      </c>
      <c r="O41" s="760">
        <f>+N41+M41</f>
        <v>23.79721995094031</v>
      </c>
      <c r="P41" s="762"/>
      <c r="Q41" s="763"/>
      <c r="R41" s="764"/>
      <c r="S41" s="765"/>
      <c r="T41" s="442"/>
      <c r="U41" s="442"/>
      <c r="V41" s="442"/>
      <c r="W41" s="587"/>
      <c r="X41" s="574"/>
    </row>
    <row r="42" spans="1:26" ht="15.75" customHeight="1" x14ac:dyDescent="0.25">
      <c r="A42" s="1897"/>
      <c r="B42" s="752" t="s">
        <v>362</v>
      </c>
      <c r="C42" s="766"/>
      <c r="D42" s="767"/>
      <c r="E42" s="755"/>
      <c r="F42" s="756" t="s">
        <v>361</v>
      </c>
      <c r="G42" s="757">
        <v>1</v>
      </c>
      <c r="H42" s="758" t="s">
        <v>104</v>
      </c>
      <c r="I42" s="759"/>
      <c r="J42" s="760">
        <v>770</v>
      </c>
      <c r="K42" s="761">
        <f t="shared" si="3"/>
        <v>770</v>
      </c>
      <c r="L42" s="760">
        <v>0</v>
      </c>
      <c r="M42" s="760">
        <f t="shared" si="4"/>
        <v>770</v>
      </c>
      <c r="N42" s="760">
        <v>0</v>
      </c>
      <c r="O42" s="760">
        <f>+N42+M42</f>
        <v>770</v>
      </c>
      <c r="P42" s="762"/>
      <c r="Q42" s="763"/>
      <c r="R42" s="764"/>
      <c r="S42" s="765"/>
      <c r="T42" s="442"/>
      <c r="U42" s="442"/>
      <c r="V42" s="442"/>
      <c r="W42" s="587"/>
      <c r="X42" s="574"/>
    </row>
    <row r="43" spans="1:26" ht="15.75" customHeight="1" x14ac:dyDescent="0.25">
      <c r="A43" s="752"/>
      <c r="B43" s="752"/>
      <c r="C43" s="766"/>
      <c r="D43" s="768"/>
      <c r="E43" s="755"/>
      <c r="F43" s="756"/>
      <c r="G43" s="757"/>
      <c r="H43" s="758"/>
      <c r="I43" s="759"/>
      <c r="J43" s="760"/>
      <c r="K43" s="761"/>
      <c r="L43" s="760"/>
      <c r="M43" s="760"/>
      <c r="N43" s="760"/>
      <c r="O43" s="760"/>
      <c r="P43" s="762"/>
      <c r="Q43" s="763"/>
      <c r="R43" s="764"/>
      <c r="S43" s="765"/>
      <c r="T43" s="442"/>
      <c r="U43" s="442"/>
      <c r="V43" s="442"/>
      <c r="W43" s="587"/>
      <c r="X43" s="574"/>
    </row>
    <row r="44" spans="1:26" ht="15.75" customHeight="1" x14ac:dyDescent="0.25">
      <c r="A44" s="752"/>
      <c r="B44" s="752"/>
      <c r="C44" s="766"/>
      <c r="D44" s="767"/>
      <c r="E44" s="755"/>
      <c r="F44" s="756"/>
      <c r="G44" s="757"/>
      <c r="H44" s="758"/>
      <c r="I44" s="759"/>
      <c r="J44" s="760"/>
      <c r="K44" s="761"/>
      <c r="L44" s="760"/>
      <c r="M44" s="760"/>
      <c r="N44" s="760"/>
      <c r="O44" s="760"/>
      <c r="P44" s="762"/>
      <c r="Q44" s="763"/>
      <c r="R44" s="764"/>
      <c r="S44" s="765"/>
      <c r="T44" s="442"/>
      <c r="U44" s="442"/>
      <c r="V44" s="442"/>
      <c r="W44" s="587"/>
      <c r="X44" s="574"/>
    </row>
    <row r="45" spans="1:26" ht="15.75" customHeight="1" thickBot="1" x14ac:dyDescent="0.3">
      <c r="A45" s="752"/>
      <c r="B45" s="752"/>
      <c r="C45" s="766"/>
      <c r="D45" s="769"/>
      <c r="E45" s="755"/>
      <c r="F45" s="756"/>
      <c r="G45" s="757"/>
      <c r="H45" s="758"/>
      <c r="I45" s="759"/>
      <c r="J45" s="760"/>
      <c r="K45" s="760"/>
      <c r="L45" s="760"/>
      <c r="M45" s="760"/>
      <c r="N45" s="760"/>
      <c r="O45" s="760"/>
      <c r="P45" s="762"/>
      <c r="Q45" s="763"/>
      <c r="R45" s="764"/>
      <c r="S45" s="765"/>
      <c r="T45" s="442"/>
      <c r="U45" s="442"/>
      <c r="V45" s="442"/>
      <c r="W45" s="587"/>
      <c r="X45" s="574"/>
    </row>
    <row r="46" spans="1:26" ht="15.75" thickTop="1" x14ac:dyDescent="0.25">
      <c r="A46" s="105"/>
      <c r="B46" s="17"/>
      <c r="C46" s="17"/>
      <c r="D46" s="17"/>
      <c r="E46" s="227"/>
      <c r="F46" s="228"/>
      <c r="G46" s="229"/>
      <c r="H46" s="231"/>
      <c r="I46" s="230"/>
      <c r="J46" s="2"/>
      <c r="K46" s="232"/>
      <c r="L46" s="2"/>
      <c r="M46" s="232"/>
      <c r="N46" s="232"/>
      <c r="O46" s="232"/>
      <c r="P46" s="233"/>
      <c r="Q46" s="103"/>
      <c r="R46" s="9"/>
      <c r="S46" s="74"/>
      <c r="T46" s="443"/>
      <c r="U46" s="343"/>
      <c r="V46" s="343"/>
      <c r="W46" s="343"/>
      <c r="X46" s="588"/>
    </row>
    <row r="47" spans="1:26" ht="21" x14ac:dyDescent="0.35">
      <c r="F47" s="27"/>
      <c r="G47" s="27"/>
      <c r="H47" s="153"/>
      <c r="I47" s="27"/>
      <c r="J47" s="61"/>
      <c r="K47" s="62"/>
      <c r="L47" s="62"/>
      <c r="M47" s="62"/>
      <c r="O47" s="4">
        <f>SUM(O3:O46)</f>
        <v>4299.2079999999996</v>
      </c>
      <c r="P47" s="4">
        <f>SUM(P3:P46)</f>
        <v>1324.1000000000001</v>
      </c>
      <c r="Q47" s="5"/>
      <c r="R47" s="5"/>
      <c r="S47" s="5"/>
      <c r="T47" s="5"/>
      <c r="U47" s="5"/>
      <c r="V47" s="5"/>
      <c r="W47" s="5"/>
    </row>
    <row r="48" spans="1:26" s="6" customFormat="1" ht="21" x14ac:dyDescent="0.35">
      <c r="A48" s="3"/>
      <c r="B48" s="3"/>
      <c r="C48" s="3"/>
      <c r="D48" s="3"/>
      <c r="E48" s="172"/>
      <c r="F48" s="27"/>
      <c r="G48" s="27"/>
      <c r="H48" s="153"/>
      <c r="I48" s="27"/>
      <c r="J48" s="63"/>
      <c r="K48" s="64"/>
      <c r="L48" s="5"/>
      <c r="M48" s="5"/>
      <c r="N48" s="5"/>
      <c r="O48" s="5"/>
      <c r="Q48" s="8"/>
      <c r="R48" s="8"/>
      <c r="S48" s="8"/>
      <c r="T48" s="8"/>
      <c r="U48" s="8"/>
      <c r="V48" s="8"/>
      <c r="W48" s="8"/>
      <c r="X48"/>
      <c r="Y48"/>
      <c r="Z48"/>
    </row>
    <row r="49" spans="1:26" s="6" customFormat="1" ht="28.5" x14ac:dyDescent="0.45">
      <c r="A49" s="3"/>
      <c r="B49" s="3"/>
      <c r="C49" s="3"/>
      <c r="D49" s="3"/>
      <c r="E49" s="172"/>
      <c r="F49" s="27"/>
      <c r="G49" s="27"/>
      <c r="H49" s="153"/>
      <c r="I49" s="65"/>
      <c r="J49" s="65"/>
      <c r="K49" s="65"/>
      <c r="L49" s="7"/>
      <c r="M49" s="7"/>
      <c r="N49" s="1827" t="s">
        <v>11</v>
      </c>
      <c r="O49" s="1828"/>
      <c r="P49" s="424">
        <f>+O47-P47</f>
        <v>2975.1079999999993</v>
      </c>
      <c r="Q49" s="8"/>
      <c r="R49" s="8"/>
      <c r="S49" s="8"/>
      <c r="T49" s="8"/>
      <c r="U49" s="8"/>
      <c r="V49" s="8"/>
      <c r="W49" s="8"/>
      <c r="X49"/>
      <c r="Y49"/>
      <c r="Z49"/>
    </row>
    <row r="50" spans="1:26" s="6" customFormat="1" ht="21" x14ac:dyDescent="0.35">
      <c r="A50" s="3"/>
      <c r="B50" s="3"/>
      <c r="C50" s="3"/>
      <c r="D50" s="3"/>
      <c r="E50" s="172"/>
      <c r="F50" s="27"/>
      <c r="G50" s="27"/>
      <c r="H50" s="153"/>
      <c r="I50" s="27"/>
      <c r="J50" s="62"/>
      <c r="K50" s="5"/>
      <c r="L50" s="5"/>
      <c r="M50" s="5"/>
      <c r="N50" s="5"/>
      <c r="O50" s="5"/>
      <c r="Q50" s="8"/>
      <c r="R50" s="8"/>
      <c r="S50" s="8"/>
      <c r="T50" s="8"/>
      <c r="U50" s="8"/>
      <c r="V50" s="8"/>
      <c r="W50" s="8"/>
      <c r="X50"/>
      <c r="Y50"/>
      <c r="Z50"/>
    </row>
    <row r="51" spans="1:26" x14ac:dyDescent="0.25">
      <c r="E51" s="173"/>
      <c r="F51" s="66"/>
    </row>
    <row r="52" spans="1:26" s="8" customFormat="1" x14ac:dyDescent="0.25">
      <c r="A52" s="3"/>
      <c r="B52" s="3"/>
      <c r="C52" s="3"/>
      <c r="D52" s="3"/>
      <c r="E52" s="173"/>
      <c r="F52" s="66"/>
      <c r="G52"/>
      <c r="H52" s="154"/>
      <c r="I52"/>
      <c r="P52" s="6"/>
      <c r="X52"/>
      <c r="Y52"/>
      <c r="Z52"/>
    </row>
    <row r="53" spans="1:26" s="8" customFormat="1" x14ac:dyDescent="0.25">
      <c r="A53" s="3"/>
      <c r="B53" s="3"/>
      <c r="C53" s="3"/>
      <c r="D53" s="3"/>
      <c r="E53" s="173"/>
      <c r="F53" s="66"/>
      <c r="G53"/>
      <c r="H53" s="154"/>
      <c r="I53"/>
      <c r="P53" s="6"/>
      <c r="X53"/>
      <c r="Y53"/>
      <c r="Z53"/>
    </row>
    <row r="54" spans="1:26" s="8" customFormat="1" ht="15.75" thickBot="1" x14ac:dyDescent="0.3">
      <c r="A54" s="3"/>
      <c r="B54" s="3"/>
      <c r="C54" s="3"/>
      <c r="D54" s="3"/>
      <c r="E54" s="173"/>
      <c r="F54" s="66"/>
      <c r="G54"/>
      <c r="H54" s="154"/>
      <c r="I54"/>
      <c r="P54" s="6"/>
      <c r="X54"/>
      <c r="Y54"/>
      <c r="Z54"/>
    </row>
    <row r="55" spans="1:26" s="8" customFormat="1" ht="15.75" thickTop="1" x14ac:dyDescent="0.25">
      <c r="A55" s="3"/>
      <c r="B55" s="23"/>
      <c r="C55" s="23"/>
      <c r="D55" s="23"/>
      <c r="E55" s="173"/>
      <c r="F55" s="225"/>
      <c r="G55"/>
      <c r="H55" s="154"/>
      <c r="I55"/>
      <c r="P55" s="6"/>
      <c r="X55"/>
      <c r="Y55"/>
      <c r="Z55"/>
    </row>
    <row r="56" spans="1:26" s="8" customFormat="1" x14ac:dyDescent="0.25">
      <c r="A56" s="3"/>
      <c r="B56" s="3"/>
      <c r="C56" s="3"/>
      <c r="D56" s="3"/>
      <c r="E56" s="173"/>
      <c r="F56" s="66"/>
      <c r="G56"/>
      <c r="H56" s="154"/>
      <c r="I56"/>
      <c r="P56" s="6"/>
      <c r="X56"/>
      <c r="Y56"/>
      <c r="Z56"/>
    </row>
    <row r="57" spans="1:26" s="8" customFormat="1" x14ac:dyDescent="0.25">
      <c r="A57" s="3"/>
      <c r="B57" s="3"/>
      <c r="C57" s="3"/>
      <c r="D57" s="3"/>
      <c r="E57" s="173"/>
      <c r="F57" s="66"/>
      <c r="G57"/>
      <c r="H57" s="154"/>
      <c r="I57"/>
      <c r="P57" s="6"/>
      <c r="X57"/>
      <c r="Y57"/>
      <c r="Z57"/>
    </row>
    <row r="58" spans="1:26" s="8" customFormat="1" x14ac:dyDescent="0.25">
      <c r="A58" s="3"/>
      <c r="B58" s="3"/>
      <c r="C58" s="3"/>
      <c r="D58" s="3"/>
      <c r="E58" s="173"/>
      <c r="F58" s="66"/>
      <c r="G58"/>
      <c r="H58" s="154"/>
      <c r="I58"/>
      <c r="L58" s="8">
        <v>165.24</v>
      </c>
      <c r="M58" s="8">
        <f>+L58/$L$65</f>
        <v>0.2235752557233317</v>
      </c>
      <c r="N58" s="8">
        <f>150*M58</f>
        <v>33.536288358499753</v>
      </c>
      <c r="P58" s="6"/>
      <c r="X58"/>
      <c r="Y58"/>
      <c r="Z58"/>
    </row>
    <row r="59" spans="1:26" s="8" customFormat="1" x14ac:dyDescent="0.25">
      <c r="A59" s="3"/>
      <c r="B59" s="3"/>
      <c r="C59" s="3"/>
      <c r="D59" s="3"/>
      <c r="E59" s="174"/>
      <c r="F59"/>
      <c r="G59"/>
      <c r="H59" s="154"/>
      <c r="I59"/>
      <c r="L59" s="8">
        <v>82.62</v>
      </c>
      <c r="M59" s="8">
        <f t="shared" ref="M59:M66" si="6">+L59/$L$65</f>
        <v>0.11178762786166585</v>
      </c>
      <c r="N59" s="8">
        <f t="shared" ref="N59:N65" si="7">150*M59</f>
        <v>16.768144179249877</v>
      </c>
      <c r="P59" s="6"/>
      <c r="X59"/>
      <c r="Y59"/>
      <c r="Z59"/>
    </row>
    <row r="60" spans="1:26" s="8" customFormat="1" x14ac:dyDescent="0.25">
      <c r="A60" s="3"/>
      <c r="B60" s="3"/>
      <c r="C60" s="3"/>
      <c r="D60" s="3"/>
      <c r="E60" s="174"/>
      <c r="F60"/>
      <c r="G60"/>
      <c r="H60" s="154"/>
      <c r="I60"/>
      <c r="L60" s="8">
        <v>165.24</v>
      </c>
      <c r="M60" s="8">
        <f t="shared" si="6"/>
        <v>0.2235752557233317</v>
      </c>
      <c r="N60" s="8">
        <f t="shared" si="7"/>
        <v>33.536288358499753</v>
      </c>
      <c r="P60" s="6"/>
      <c r="X60"/>
      <c r="Y60"/>
      <c r="Z60"/>
    </row>
    <row r="61" spans="1:26" s="8" customFormat="1" x14ac:dyDescent="0.25">
      <c r="A61" s="3"/>
      <c r="B61" s="3"/>
      <c r="C61" s="3"/>
      <c r="D61" s="3"/>
      <c r="E61" s="174"/>
      <c r="F61"/>
      <c r="G61"/>
      <c r="H61" s="154"/>
      <c r="I61"/>
      <c r="L61" s="8">
        <v>82.62</v>
      </c>
      <c r="M61" s="8">
        <f t="shared" si="6"/>
        <v>0.11178762786166585</v>
      </c>
      <c r="N61" s="8">
        <f t="shared" si="7"/>
        <v>16.768144179249877</v>
      </c>
      <c r="P61" s="6"/>
      <c r="X61"/>
      <c r="Y61"/>
      <c r="Z61"/>
    </row>
    <row r="62" spans="1:26" s="8" customFormat="1" x14ac:dyDescent="0.25">
      <c r="A62" s="3"/>
      <c r="B62" s="3"/>
      <c r="C62" s="3"/>
      <c r="D62" s="3"/>
      <c r="E62" s="174"/>
      <c r="F62"/>
      <c r="G62"/>
      <c r="H62" s="154"/>
      <c r="I62"/>
      <c r="L62" s="8">
        <v>82.62</v>
      </c>
      <c r="M62" s="8">
        <f t="shared" si="6"/>
        <v>0.11178762786166585</v>
      </c>
      <c r="N62" s="8">
        <f t="shared" si="7"/>
        <v>16.768144179249877</v>
      </c>
      <c r="P62" s="6"/>
      <c r="X62"/>
      <c r="Y62"/>
      <c r="Z62"/>
    </row>
    <row r="63" spans="1:26" s="8" customFormat="1" x14ac:dyDescent="0.25">
      <c r="A63" s="3"/>
      <c r="B63" s="3"/>
      <c r="C63" s="3"/>
      <c r="D63" s="3"/>
      <c r="E63" s="174"/>
      <c r="F63"/>
      <c r="G63"/>
      <c r="H63" s="154"/>
      <c r="I63"/>
      <c r="L63" s="8">
        <v>107.16</v>
      </c>
      <c r="M63" s="8">
        <f t="shared" si="6"/>
        <v>0.14499106997889266</v>
      </c>
      <c r="N63" s="8">
        <f t="shared" si="7"/>
        <v>21.748660496833899</v>
      </c>
      <c r="P63" s="6"/>
      <c r="X63"/>
      <c r="Y63"/>
      <c r="Z63"/>
    </row>
    <row r="64" spans="1:26" s="8" customFormat="1" x14ac:dyDescent="0.25">
      <c r="A64" s="3"/>
      <c r="B64" s="3"/>
      <c r="C64" s="3"/>
      <c r="D64" s="3"/>
      <c r="E64" s="174"/>
      <c r="F64"/>
      <c r="G64"/>
      <c r="H64" s="154"/>
      <c r="I64"/>
      <c r="L64" s="8">
        <v>53.58</v>
      </c>
      <c r="M64" s="8">
        <f t="shared" si="6"/>
        <v>7.2495534989446331E-2</v>
      </c>
      <c r="N64" s="8">
        <f t="shared" si="7"/>
        <v>10.87433024841695</v>
      </c>
      <c r="P64" s="6"/>
      <c r="X64"/>
      <c r="Y64"/>
      <c r="Z64"/>
    </row>
    <row r="65" spans="1:26" s="8" customFormat="1" x14ac:dyDescent="0.25">
      <c r="A65" s="3"/>
      <c r="B65" s="3"/>
      <c r="C65" s="3"/>
      <c r="D65" s="3"/>
      <c r="E65" s="174"/>
      <c r="F65"/>
      <c r="G65"/>
      <c r="H65" s="154"/>
      <c r="I65"/>
      <c r="L65" s="8">
        <f>SUM(L58:L64)</f>
        <v>739.08</v>
      </c>
      <c r="M65" s="8">
        <f t="shared" si="6"/>
        <v>1</v>
      </c>
      <c r="N65" s="8">
        <f t="shared" si="7"/>
        <v>150</v>
      </c>
      <c r="P65" s="6"/>
      <c r="X65"/>
      <c r="Y65"/>
      <c r="Z65"/>
    </row>
    <row r="66" spans="1:26" s="8" customFormat="1" x14ac:dyDescent="0.25">
      <c r="A66" s="3"/>
      <c r="B66" s="3"/>
      <c r="C66" s="3"/>
      <c r="D66" s="3"/>
      <c r="E66" s="175"/>
      <c r="F66"/>
      <c r="G66"/>
      <c r="H66" s="154"/>
      <c r="I66"/>
      <c r="M66" s="8">
        <f t="shared" si="6"/>
        <v>0</v>
      </c>
      <c r="P66" s="6"/>
      <c r="X66"/>
      <c r="Y66"/>
      <c r="Z66"/>
    </row>
  </sheetData>
  <autoFilter ref="A2:X5"/>
  <mergeCells count="11">
    <mergeCell ref="A1:X1"/>
    <mergeCell ref="N49:O49"/>
    <mergeCell ref="B34:B35"/>
    <mergeCell ref="B36:B38"/>
    <mergeCell ref="A33:A38"/>
    <mergeCell ref="B3:B7"/>
    <mergeCell ref="B40:B41"/>
    <mergeCell ref="B16:B22"/>
    <mergeCell ref="A3:A22"/>
    <mergeCell ref="A40:A42"/>
    <mergeCell ref="B8:B15"/>
  </mergeCells>
  <hyperlinks>
    <hyperlink ref="I3" r:id="rId1"/>
    <hyperlink ref="I4" r:id="rId2"/>
    <hyperlink ref="I5" r:id="rId3"/>
    <hyperlink ref="I33" r:id="rId4"/>
    <hyperlink ref="I31" r:id="rId5"/>
    <hyperlink ref="I35" r:id="rId6" location="spline"/>
    <hyperlink ref="I34" r:id="rId7"/>
    <hyperlink ref="S5" r:id="rId8"/>
    <hyperlink ref="S33" r:id="rId9"/>
    <hyperlink ref="I39" r:id="rId10"/>
    <hyperlink ref="I6" r:id="rId11"/>
    <hyperlink ref="I7" r:id="rId12"/>
    <hyperlink ref="S39" r:id="rId13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scale="26" orientation="landscape" horizontalDpi="4294967295" verticalDpi="4294967295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L83"/>
  <sheetViews>
    <sheetView workbookViewId="0">
      <selection activeCell="B61" sqref="B61"/>
    </sheetView>
  </sheetViews>
  <sheetFormatPr baseColWidth="10" defaultRowHeight="15" x14ac:dyDescent="0.25"/>
  <cols>
    <col min="1" max="1" width="11.42578125" style="176"/>
    <col min="2" max="2" width="55" style="176" customWidth="1"/>
    <col min="3" max="3" width="5.140625" style="176" bestFit="1" customWidth="1"/>
    <col min="4" max="16384" width="11.42578125" style="176"/>
  </cols>
  <sheetData>
    <row r="1" spans="2:12" ht="33.75" x14ac:dyDescent="0.5">
      <c r="B1" s="1904" t="s">
        <v>119</v>
      </c>
      <c r="C1" s="1904"/>
      <c r="D1" s="1904"/>
      <c r="E1" s="1904"/>
      <c r="F1" s="1904"/>
      <c r="G1" s="1904"/>
      <c r="H1" s="1904"/>
    </row>
    <row r="2" spans="2:12" ht="30" x14ac:dyDescent="0.25">
      <c r="B2" s="177" t="s">
        <v>120</v>
      </c>
      <c r="C2" s="177" t="s">
        <v>121</v>
      </c>
      <c r="D2" s="177" t="s">
        <v>122</v>
      </c>
      <c r="E2" s="178" t="s">
        <v>123</v>
      </c>
      <c r="F2" s="178" t="s">
        <v>124</v>
      </c>
      <c r="G2" s="178" t="s">
        <v>125</v>
      </c>
      <c r="H2" s="178" t="s">
        <v>126</v>
      </c>
    </row>
    <row r="3" spans="2:12" x14ac:dyDescent="0.25">
      <c r="B3" s="179" t="s">
        <v>127</v>
      </c>
      <c r="C3" s="180" t="s">
        <v>128</v>
      </c>
      <c r="D3" s="180">
        <v>1</v>
      </c>
      <c r="E3" s="181">
        <v>39.979999999999997</v>
      </c>
      <c r="F3" s="182">
        <f t="shared" ref="F3:F13" si="0">D3*E3</f>
        <v>39.979999999999997</v>
      </c>
      <c r="G3" s="182">
        <v>0</v>
      </c>
      <c r="H3" s="182">
        <f>+F3+G3</f>
        <v>39.979999999999997</v>
      </c>
    </row>
    <row r="4" spans="2:12" x14ac:dyDescent="0.25">
      <c r="B4" s="179" t="s">
        <v>129</v>
      </c>
      <c r="C4" s="180" t="s">
        <v>128</v>
      </c>
      <c r="D4" s="180">
        <v>2</v>
      </c>
      <c r="E4" s="181">
        <v>91.03</v>
      </c>
      <c r="F4" s="182">
        <f t="shared" si="0"/>
        <v>182.06</v>
      </c>
      <c r="G4" s="182">
        <v>0</v>
      </c>
      <c r="H4" s="182">
        <f t="shared" ref="H4:H13" si="1">+F4+G4</f>
        <v>182.06</v>
      </c>
    </row>
    <row r="5" spans="2:12" x14ac:dyDescent="0.25">
      <c r="B5" s="179" t="s">
        <v>130</v>
      </c>
      <c r="C5" s="180" t="s">
        <v>128</v>
      </c>
      <c r="D5" s="180">
        <v>3</v>
      </c>
      <c r="E5" s="181">
        <v>50.18</v>
      </c>
      <c r="F5" s="182">
        <f t="shared" si="0"/>
        <v>150.54</v>
      </c>
      <c r="G5" s="182">
        <v>0</v>
      </c>
      <c r="H5" s="182">
        <f t="shared" si="1"/>
        <v>150.54</v>
      </c>
    </row>
    <row r="6" spans="2:12" x14ac:dyDescent="0.25">
      <c r="B6" s="179" t="s">
        <v>127</v>
      </c>
      <c r="C6" s="180" t="s">
        <v>128</v>
      </c>
      <c r="D6" s="180">
        <v>3</v>
      </c>
      <c r="E6" s="181">
        <v>38.72</v>
      </c>
      <c r="F6" s="182">
        <f t="shared" si="0"/>
        <v>116.16</v>
      </c>
      <c r="G6" s="182">
        <v>4.82</v>
      </c>
      <c r="H6" s="182">
        <f t="shared" si="1"/>
        <v>120.97999999999999</v>
      </c>
    </row>
    <row r="7" spans="2:12" x14ac:dyDescent="0.25">
      <c r="B7" s="179" t="s">
        <v>131</v>
      </c>
      <c r="C7" s="180" t="s">
        <v>128</v>
      </c>
      <c r="D7" s="180">
        <v>120</v>
      </c>
      <c r="E7" s="181">
        <v>5.97</v>
      </c>
      <c r="F7" s="182">
        <f t="shared" si="0"/>
        <v>716.4</v>
      </c>
      <c r="G7" s="182">
        <v>514.91999999999996</v>
      </c>
      <c r="H7" s="182">
        <f t="shared" si="1"/>
        <v>1231.32</v>
      </c>
      <c r="J7" s="176">
        <v>42.25</v>
      </c>
      <c r="K7" s="176">
        <f>+J7/$J$13</f>
        <v>5.1524390243902436E-2</v>
      </c>
      <c r="L7" s="176">
        <f t="shared" ref="L7:L13" si="2">264.9*K7</f>
        <v>13.648810975609754</v>
      </c>
    </row>
    <row r="8" spans="2:12" x14ac:dyDescent="0.25">
      <c r="B8" s="179" t="s">
        <v>132</v>
      </c>
      <c r="C8" s="180" t="s">
        <v>103</v>
      </c>
      <c r="D8" s="180">
        <v>5</v>
      </c>
      <c r="E8" s="181">
        <v>8.4499999999999993</v>
      </c>
      <c r="F8" s="182">
        <f t="shared" si="0"/>
        <v>42.25</v>
      </c>
      <c r="G8" s="182">
        <v>13.648810975609754</v>
      </c>
      <c r="H8" s="182">
        <f t="shared" si="1"/>
        <v>55.898810975609756</v>
      </c>
      <c r="J8" s="176">
        <v>84.5</v>
      </c>
      <c r="K8" s="176">
        <f t="shared" ref="K8:K13" si="3">+J8/$J$13</f>
        <v>0.10304878048780487</v>
      </c>
      <c r="L8" s="176">
        <f t="shared" si="2"/>
        <v>27.297621951219508</v>
      </c>
    </row>
    <row r="9" spans="2:12" x14ac:dyDescent="0.25">
      <c r="B9" s="179" t="s">
        <v>133</v>
      </c>
      <c r="C9" s="180" t="s">
        <v>103</v>
      </c>
      <c r="D9" s="180">
        <v>10</v>
      </c>
      <c r="E9" s="181">
        <v>8.4499999999999993</v>
      </c>
      <c r="F9" s="182">
        <f t="shared" si="0"/>
        <v>84.5</v>
      </c>
      <c r="G9" s="182">
        <v>27.297621951219508</v>
      </c>
      <c r="H9" s="182">
        <f t="shared" si="1"/>
        <v>111.79762195121951</v>
      </c>
      <c r="J9" s="176">
        <v>211.24999999999997</v>
      </c>
      <c r="K9" s="176">
        <f t="shared" si="3"/>
        <v>0.25762195121951215</v>
      </c>
      <c r="L9" s="176">
        <f t="shared" si="2"/>
        <v>68.244054878048757</v>
      </c>
    </row>
    <row r="10" spans="2:12" x14ac:dyDescent="0.25">
      <c r="B10" s="179" t="s">
        <v>134</v>
      </c>
      <c r="C10" s="180" t="s">
        <v>103</v>
      </c>
      <c r="D10" s="180">
        <v>25</v>
      </c>
      <c r="E10" s="181">
        <v>8.4499999999999993</v>
      </c>
      <c r="F10" s="182">
        <f t="shared" si="0"/>
        <v>211.24999999999997</v>
      </c>
      <c r="G10" s="182">
        <v>68.244054878048757</v>
      </c>
      <c r="H10" s="182">
        <f t="shared" si="1"/>
        <v>279.4940548780487</v>
      </c>
      <c r="J10" s="176">
        <v>60.25</v>
      </c>
      <c r="K10" s="176">
        <f t="shared" si="3"/>
        <v>7.3475609756097557E-2</v>
      </c>
      <c r="L10" s="176">
        <f t="shared" si="2"/>
        <v>19.463689024390241</v>
      </c>
    </row>
    <row r="11" spans="2:12" x14ac:dyDescent="0.25">
      <c r="B11" s="179" t="s">
        <v>135</v>
      </c>
      <c r="C11" s="180" t="s">
        <v>103</v>
      </c>
      <c r="D11" s="180">
        <v>5</v>
      </c>
      <c r="E11" s="181">
        <v>12.05</v>
      </c>
      <c r="F11" s="182">
        <f t="shared" si="0"/>
        <v>60.25</v>
      </c>
      <c r="G11" s="182">
        <v>19.463689024390241</v>
      </c>
      <c r="H11" s="182">
        <f t="shared" si="1"/>
        <v>79.713689024390249</v>
      </c>
      <c r="J11" s="176">
        <v>120.5</v>
      </c>
      <c r="K11" s="176">
        <f t="shared" si="3"/>
        <v>0.14695121951219511</v>
      </c>
      <c r="L11" s="176">
        <f t="shared" si="2"/>
        <v>38.927378048780483</v>
      </c>
    </row>
    <row r="12" spans="2:12" x14ac:dyDescent="0.25">
      <c r="B12" s="179" t="s">
        <v>136</v>
      </c>
      <c r="C12" s="180" t="s">
        <v>103</v>
      </c>
      <c r="D12" s="180">
        <v>10</v>
      </c>
      <c r="E12" s="181">
        <v>12.05</v>
      </c>
      <c r="F12" s="182">
        <f t="shared" si="0"/>
        <v>120.5</v>
      </c>
      <c r="G12" s="182">
        <v>38.927378048780483</v>
      </c>
      <c r="H12" s="182">
        <f t="shared" si="1"/>
        <v>159.4273780487805</v>
      </c>
      <c r="J12" s="176">
        <v>301.25</v>
      </c>
      <c r="K12" s="176">
        <f t="shared" si="3"/>
        <v>0.3673780487804878</v>
      </c>
      <c r="L12" s="176">
        <f t="shared" si="2"/>
        <v>97.318445121951214</v>
      </c>
    </row>
    <row r="13" spans="2:12" x14ac:dyDescent="0.25">
      <c r="B13" s="179" t="s">
        <v>137</v>
      </c>
      <c r="C13" s="180" t="s">
        <v>103</v>
      </c>
      <c r="D13" s="180">
        <v>25</v>
      </c>
      <c r="E13" s="181">
        <v>12.05</v>
      </c>
      <c r="F13" s="182">
        <f t="shared" si="0"/>
        <v>301.25</v>
      </c>
      <c r="G13" s="182">
        <v>97.318445121951214</v>
      </c>
      <c r="H13" s="182">
        <f t="shared" si="1"/>
        <v>398.56844512195119</v>
      </c>
      <c r="J13" s="176">
        <f>SUM(J7:J12)</f>
        <v>820</v>
      </c>
      <c r="K13" s="176">
        <f t="shared" si="3"/>
        <v>1</v>
      </c>
      <c r="L13" s="176">
        <f t="shared" si="2"/>
        <v>264.89999999999998</v>
      </c>
    </row>
    <row r="14" spans="2:12" x14ac:dyDescent="0.25">
      <c r="B14" s="1905" t="s">
        <v>138</v>
      </c>
      <c r="C14" s="1905"/>
      <c r="D14" s="1905"/>
      <c r="E14" s="1905"/>
      <c r="F14" s="1905"/>
      <c r="G14" s="1905"/>
      <c r="H14" s="183">
        <f>SUM(H3:H13)</f>
        <v>2809.7799999999997</v>
      </c>
    </row>
    <row r="17" spans="2:8" ht="33.75" x14ac:dyDescent="0.5">
      <c r="B17" s="1906" t="s">
        <v>139</v>
      </c>
      <c r="C17" s="1906"/>
      <c r="D17" s="1906"/>
      <c r="E17" s="1906"/>
      <c r="F17" s="1906"/>
      <c r="G17" s="1906"/>
      <c r="H17" s="1906"/>
    </row>
    <row r="18" spans="2:8" ht="30" x14ac:dyDescent="0.25">
      <c r="B18" s="184" t="s">
        <v>120</v>
      </c>
      <c r="C18" s="184" t="s">
        <v>121</v>
      </c>
      <c r="D18" s="184" t="s">
        <v>122</v>
      </c>
      <c r="E18" s="185" t="s">
        <v>123</v>
      </c>
      <c r="F18" s="185" t="s">
        <v>124</v>
      </c>
      <c r="G18" s="185" t="s">
        <v>125</v>
      </c>
      <c r="H18" s="185" t="s">
        <v>126</v>
      </c>
    </row>
    <row r="19" spans="2:8" x14ac:dyDescent="0.25">
      <c r="B19" s="179" t="s">
        <v>140</v>
      </c>
      <c r="C19" s="186" t="s">
        <v>104</v>
      </c>
      <c r="D19" s="187">
        <v>2</v>
      </c>
      <c r="E19" s="188">
        <v>25.99</v>
      </c>
      <c r="F19" s="188">
        <f>+E19*D19</f>
        <v>51.98</v>
      </c>
      <c r="G19" s="188">
        <v>0</v>
      </c>
      <c r="H19" s="188">
        <f>+F19+G19</f>
        <v>51.98</v>
      </c>
    </row>
    <row r="20" spans="2:8" x14ac:dyDescent="0.25">
      <c r="B20" s="179" t="s">
        <v>141</v>
      </c>
      <c r="C20" s="186" t="s">
        <v>104</v>
      </c>
      <c r="D20" s="187">
        <v>2</v>
      </c>
      <c r="E20" s="188">
        <v>18.690000000000001</v>
      </c>
      <c r="F20" s="188">
        <f>+E20*D20</f>
        <v>37.380000000000003</v>
      </c>
      <c r="G20" s="188">
        <v>10.96</v>
      </c>
      <c r="H20" s="188">
        <f>+F20+G20</f>
        <v>48.34</v>
      </c>
    </row>
    <row r="21" spans="2:8" x14ac:dyDescent="0.25">
      <c r="B21" s="179" t="s">
        <v>142</v>
      </c>
      <c r="C21" s="186" t="s">
        <v>104</v>
      </c>
      <c r="D21" s="187">
        <v>100</v>
      </c>
      <c r="E21" s="188">
        <v>1.3562000000000001</v>
      </c>
      <c r="F21" s="188">
        <f>+E21*D21</f>
        <v>135.62</v>
      </c>
      <c r="G21" s="188">
        <v>33.53</v>
      </c>
      <c r="H21" s="188">
        <f>+F21+G21</f>
        <v>169.15</v>
      </c>
    </row>
    <row r="22" spans="2:8" x14ac:dyDescent="0.25">
      <c r="B22" s="179" t="s">
        <v>143</v>
      </c>
      <c r="C22" s="189" t="s">
        <v>104</v>
      </c>
      <c r="D22" s="189">
        <v>3</v>
      </c>
      <c r="E22" s="190">
        <v>770</v>
      </c>
      <c r="F22" s="188">
        <f>+D22*E22</f>
        <v>2310</v>
      </c>
      <c r="G22" s="188">
        <v>0</v>
      </c>
      <c r="H22" s="188">
        <f>+G22+F22</f>
        <v>2310</v>
      </c>
    </row>
    <row r="23" spans="2:8" x14ac:dyDescent="0.25">
      <c r="B23" s="179" t="s">
        <v>144</v>
      </c>
      <c r="C23" s="191" t="s">
        <v>145</v>
      </c>
      <c r="D23" s="189">
        <v>6</v>
      </c>
      <c r="E23" s="190">
        <v>35.11</v>
      </c>
      <c r="F23" s="188">
        <f t="shared" ref="F23:F35" si="4">+D23*E23</f>
        <v>210.66</v>
      </c>
      <c r="G23" s="188">
        <v>14.031428571428574</v>
      </c>
      <c r="H23" s="188">
        <f t="shared" ref="H23:H43" si="5">+G23+F23</f>
        <v>224.69142857142856</v>
      </c>
    </row>
    <row r="24" spans="2:8" x14ac:dyDescent="0.25">
      <c r="B24" s="179" t="s">
        <v>146</v>
      </c>
      <c r="C24" s="191" t="s">
        <v>145</v>
      </c>
      <c r="D24" s="189">
        <v>8</v>
      </c>
      <c r="E24" s="190">
        <v>35.11</v>
      </c>
      <c r="F24" s="188">
        <f t="shared" si="4"/>
        <v>280.88</v>
      </c>
      <c r="G24" s="188">
        <v>18.708571428571432</v>
      </c>
      <c r="H24" s="188">
        <f t="shared" si="5"/>
        <v>299.58857142857141</v>
      </c>
    </row>
    <row r="25" spans="2:8" x14ac:dyDescent="0.25">
      <c r="B25" s="179" t="s">
        <v>147</v>
      </c>
      <c r="C25" s="191" t="s">
        <v>103</v>
      </c>
      <c r="D25" s="189">
        <v>20</v>
      </c>
      <c r="E25" s="190">
        <v>1.22</v>
      </c>
      <c r="F25" s="188">
        <f t="shared" si="4"/>
        <v>24.4</v>
      </c>
      <c r="G25" s="188">
        <v>11.882962558927806</v>
      </c>
      <c r="H25" s="188">
        <f>+G25+F25</f>
        <v>36.282962558927807</v>
      </c>
    </row>
    <row r="26" spans="2:8" x14ac:dyDescent="0.25">
      <c r="B26" s="179" t="s">
        <v>148</v>
      </c>
      <c r="C26" s="191" t="s">
        <v>103</v>
      </c>
      <c r="D26" s="189">
        <v>48</v>
      </c>
      <c r="E26" s="190">
        <v>3.1349999999999998</v>
      </c>
      <c r="F26" s="188">
        <f t="shared" si="4"/>
        <v>150.47999999999999</v>
      </c>
      <c r="G26" s="188">
        <v>73.284762535551479</v>
      </c>
      <c r="H26" s="188">
        <f t="shared" si="5"/>
        <v>223.76476253555148</v>
      </c>
    </row>
    <row r="27" spans="2:8" x14ac:dyDescent="0.25">
      <c r="B27" s="179" t="s">
        <v>149</v>
      </c>
      <c r="C27" s="191" t="s">
        <v>103</v>
      </c>
      <c r="D27" s="189">
        <v>36</v>
      </c>
      <c r="E27" s="190">
        <v>0.84599999999999997</v>
      </c>
      <c r="F27" s="188">
        <f t="shared" si="4"/>
        <v>30.456</v>
      </c>
      <c r="G27" s="188">
        <v>14.832274905520709</v>
      </c>
      <c r="H27" s="188">
        <f t="shared" si="5"/>
        <v>45.288274905520709</v>
      </c>
    </row>
    <row r="28" spans="2:8" x14ac:dyDescent="0.25">
      <c r="B28" s="179" t="s">
        <v>150</v>
      </c>
      <c r="C28" s="191" t="s">
        <v>114</v>
      </c>
      <c r="D28" s="189">
        <v>48</v>
      </c>
      <c r="E28" s="190">
        <v>17.14</v>
      </c>
      <c r="F28" s="188">
        <f t="shared" si="4"/>
        <v>822.72</v>
      </c>
      <c r="G28" s="188">
        <v>41.278769740653303</v>
      </c>
      <c r="H28" s="188">
        <f>+G28+F28</f>
        <v>863.9987697406533</v>
      </c>
    </row>
    <row r="29" spans="2:8" x14ac:dyDescent="0.25">
      <c r="B29" s="179" t="s">
        <v>151</v>
      </c>
      <c r="C29" s="191" t="s">
        <v>114</v>
      </c>
      <c r="D29" s="189">
        <v>6.2</v>
      </c>
      <c r="E29" s="190">
        <v>14.42</v>
      </c>
      <c r="F29" s="188">
        <f t="shared" si="4"/>
        <v>89.403999999999996</v>
      </c>
      <c r="G29" s="188">
        <v>4.4857146172371767</v>
      </c>
      <c r="H29" s="188">
        <f t="shared" si="5"/>
        <v>93.889714617237175</v>
      </c>
    </row>
    <row r="30" spans="2:8" x14ac:dyDescent="0.25">
      <c r="B30" s="179" t="s">
        <v>152</v>
      </c>
      <c r="C30" s="191" t="s">
        <v>114</v>
      </c>
      <c r="D30" s="189">
        <v>1080</v>
      </c>
      <c r="E30" s="190">
        <v>1.31</v>
      </c>
      <c r="F30" s="188">
        <f t="shared" si="4"/>
        <v>1414.8</v>
      </c>
      <c r="G30" s="188">
        <v>70.98551564210949</v>
      </c>
      <c r="H30" s="188">
        <f t="shared" si="5"/>
        <v>1485.7855156421094</v>
      </c>
    </row>
    <row r="31" spans="2:8" x14ac:dyDescent="0.25">
      <c r="B31" s="179" t="s">
        <v>153</v>
      </c>
      <c r="C31" s="191" t="s">
        <v>145</v>
      </c>
      <c r="D31" s="191">
        <v>70</v>
      </c>
      <c r="E31" s="190">
        <v>3.9E-2</v>
      </c>
      <c r="F31" s="188">
        <f t="shared" si="4"/>
        <v>2.73</v>
      </c>
      <c r="G31" s="188">
        <v>1.3869946005697036</v>
      </c>
      <c r="H31" s="188">
        <f t="shared" si="5"/>
        <v>4.1169946005697033</v>
      </c>
    </row>
    <row r="32" spans="2:8" x14ac:dyDescent="0.25">
      <c r="B32" s="179" t="s">
        <v>154</v>
      </c>
      <c r="C32" s="191" t="s">
        <v>145</v>
      </c>
      <c r="D32" s="191">
        <v>85</v>
      </c>
      <c r="E32" s="190">
        <v>8.4599999999999995E-2</v>
      </c>
      <c r="F32" s="188">
        <f t="shared" si="4"/>
        <v>7.1909999999999998</v>
      </c>
      <c r="G32" s="188">
        <v>3.6534352280940432</v>
      </c>
      <c r="H32" s="188">
        <f t="shared" si="5"/>
        <v>10.844435228094042</v>
      </c>
    </row>
    <row r="33" spans="2:12" x14ac:dyDescent="0.25">
      <c r="B33" s="179" t="s">
        <v>155</v>
      </c>
      <c r="C33" s="191" t="s">
        <v>145</v>
      </c>
      <c r="D33" s="191">
        <v>85</v>
      </c>
      <c r="E33" s="190">
        <v>0.16</v>
      </c>
      <c r="F33" s="188">
        <f t="shared" si="4"/>
        <v>13.6</v>
      </c>
      <c r="G33" s="188">
        <v>6.9095701713362523</v>
      </c>
      <c r="H33" s="188">
        <f t="shared" si="5"/>
        <v>20.50957017133625</v>
      </c>
    </row>
    <row r="34" spans="2:12" x14ac:dyDescent="0.25">
      <c r="B34" s="179" t="s">
        <v>156</v>
      </c>
      <c r="C34" s="191" t="s">
        <v>145</v>
      </c>
      <c r="D34" s="191">
        <v>1230</v>
      </c>
      <c r="E34" s="190">
        <v>0.03</v>
      </c>
      <c r="F34" s="188">
        <f t="shared" si="4"/>
        <v>36.9</v>
      </c>
      <c r="G34" s="188">
        <v>0</v>
      </c>
      <c r="H34" s="188">
        <f t="shared" si="5"/>
        <v>36.9</v>
      </c>
    </row>
    <row r="35" spans="2:12" x14ac:dyDescent="0.25">
      <c r="B35" s="179" t="s">
        <v>157</v>
      </c>
      <c r="C35" s="191" t="s">
        <v>145</v>
      </c>
      <c r="D35" s="191">
        <v>1230</v>
      </c>
      <c r="E35" s="190">
        <v>0.36</v>
      </c>
      <c r="F35" s="188">
        <f t="shared" si="4"/>
        <v>442.8</v>
      </c>
      <c r="G35" s="188">
        <v>0</v>
      </c>
      <c r="H35" s="188">
        <f t="shared" si="5"/>
        <v>442.8</v>
      </c>
    </row>
    <row r="36" spans="2:12" x14ac:dyDescent="0.25">
      <c r="B36" s="179" t="s">
        <v>158</v>
      </c>
      <c r="C36" s="191" t="s">
        <v>145</v>
      </c>
      <c r="D36" s="191">
        <v>2200</v>
      </c>
      <c r="E36" s="190">
        <v>0.09</v>
      </c>
      <c r="F36" s="188">
        <f>+D36*E36</f>
        <v>198</v>
      </c>
      <c r="G36" s="188">
        <v>0</v>
      </c>
      <c r="H36" s="188">
        <f t="shared" si="5"/>
        <v>198</v>
      </c>
    </row>
    <row r="37" spans="2:12" x14ac:dyDescent="0.25">
      <c r="B37" s="179" t="s">
        <v>159</v>
      </c>
      <c r="C37" s="191" t="s">
        <v>104</v>
      </c>
      <c r="D37" s="191">
        <v>1</v>
      </c>
      <c r="E37" s="190">
        <v>175</v>
      </c>
      <c r="F37" s="188">
        <f>+D37*E37</f>
        <v>175</v>
      </c>
      <c r="G37" s="188">
        <v>0</v>
      </c>
      <c r="H37" s="188">
        <f t="shared" si="5"/>
        <v>175</v>
      </c>
    </row>
    <row r="38" spans="2:12" x14ac:dyDescent="0.25">
      <c r="B38" s="179" t="s">
        <v>160</v>
      </c>
      <c r="C38" s="191" t="s">
        <v>161</v>
      </c>
      <c r="D38" s="191">
        <v>3</v>
      </c>
      <c r="E38" s="190">
        <v>31.87</v>
      </c>
      <c r="F38" s="188">
        <f>+D38*E38</f>
        <v>95.61</v>
      </c>
      <c r="G38" s="188">
        <v>0</v>
      </c>
      <c r="H38" s="188">
        <f t="shared" si="5"/>
        <v>95.61</v>
      </c>
    </row>
    <row r="39" spans="2:12" x14ac:dyDescent="0.25">
      <c r="B39" s="179" t="s">
        <v>162</v>
      </c>
      <c r="C39" s="191" t="s">
        <v>114</v>
      </c>
      <c r="D39" s="191">
        <v>5</v>
      </c>
      <c r="E39" s="190">
        <v>10.59</v>
      </c>
      <c r="F39" s="188">
        <f>+D39*E39</f>
        <v>52.95</v>
      </c>
      <c r="G39" s="188">
        <v>78.95</v>
      </c>
      <c r="H39" s="188">
        <f t="shared" si="5"/>
        <v>131.9</v>
      </c>
    </row>
    <row r="40" spans="2:12" x14ac:dyDescent="0.25">
      <c r="B40" s="179" t="s">
        <v>163</v>
      </c>
      <c r="C40" s="191" t="s">
        <v>104</v>
      </c>
      <c r="D40" s="192">
        <v>8</v>
      </c>
      <c r="E40" s="190">
        <v>47.57</v>
      </c>
      <c r="F40" s="188">
        <f>+E40*D40</f>
        <v>380.56</v>
      </c>
      <c r="G40" s="188">
        <v>108.35783985102422</v>
      </c>
      <c r="H40" s="188">
        <f t="shared" si="5"/>
        <v>488.91783985102421</v>
      </c>
      <c r="J40" s="176">
        <v>380.56</v>
      </c>
      <c r="K40" s="176">
        <f>+J40/$J$44</f>
        <v>0.2495344506517691</v>
      </c>
      <c r="L40" s="176">
        <f>434.24*K40</f>
        <v>108.35783985102422</v>
      </c>
    </row>
    <row r="41" spans="2:12" x14ac:dyDescent="0.25">
      <c r="B41" s="179" t="s">
        <v>164</v>
      </c>
      <c r="C41" s="191" t="s">
        <v>104</v>
      </c>
      <c r="D41" s="192">
        <v>3</v>
      </c>
      <c r="E41" s="190">
        <v>63.77</v>
      </c>
      <c r="F41" s="188">
        <f>+E41*D41</f>
        <v>191.31</v>
      </c>
      <c r="G41" s="188">
        <v>54.472194507829109</v>
      </c>
      <c r="H41" s="188">
        <f t="shared" si="5"/>
        <v>245.7821945078291</v>
      </c>
      <c r="J41" s="176">
        <v>191.31</v>
      </c>
      <c r="K41" s="176">
        <f>+J41/$J$44</f>
        <v>0.12544259973247307</v>
      </c>
      <c r="L41" s="176">
        <f>434.24*K41</f>
        <v>54.472194507829109</v>
      </c>
    </row>
    <row r="42" spans="2:12" x14ac:dyDescent="0.25">
      <c r="B42" s="179" t="s">
        <v>165</v>
      </c>
      <c r="C42" s="191" t="s">
        <v>104</v>
      </c>
      <c r="D42" s="192">
        <v>8</v>
      </c>
      <c r="E42" s="190">
        <v>104.86</v>
      </c>
      <c r="F42" s="188">
        <f>+E42*D42</f>
        <v>838.88</v>
      </c>
      <c r="G42" s="188">
        <v>238.85648700396047</v>
      </c>
      <c r="H42" s="188">
        <f t="shared" si="5"/>
        <v>1077.7364870039605</v>
      </c>
      <c r="J42" s="176">
        <v>838.88</v>
      </c>
      <c r="K42" s="176">
        <f>+J42/$J$44</f>
        <v>0.55005639048443367</v>
      </c>
      <c r="L42" s="176">
        <f>434.24*K42</f>
        <v>238.85648700396047</v>
      </c>
    </row>
    <row r="43" spans="2:12" x14ac:dyDescent="0.25">
      <c r="B43" s="179" t="s">
        <v>166</v>
      </c>
      <c r="C43" s="191" t="s">
        <v>104</v>
      </c>
      <c r="D43" s="192">
        <v>1</v>
      </c>
      <c r="E43" s="190">
        <v>114.33</v>
      </c>
      <c r="F43" s="188">
        <f>+E43*D43</f>
        <v>114.33</v>
      </c>
      <c r="G43" s="188">
        <v>32.553478637186245</v>
      </c>
      <c r="H43" s="188">
        <f t="shared" si="5"/>
        <v>146.88347863718624</v>
      </c>
      <c r="J43" s="176">
        <v>114.33</v>
      </c>
      <c r="K43" s="176">
        <f>+J43/$J$44</f>
        <v>7.4966559131324259E-2</v>
      </c>
      <c r="L43" s="176">
        <f>434.24*K43</f>
        <v>32.553478637186245</v>
      </c>
    </row>
    <row r="44" spans="2:12" x14ac:dyDescent="0.25">
      <c r="B44" s="1907" t="s">
        <v>138</v>
      </c>
      <c r="C44" s="1907"/>
      <c r="D44" s="1907"/>
      <c r="E44" s="1907"/>
      <c r="F44" s="1907"/>
      <c r="G44" s="1907"/>
      <c r="H44" s="193">
        <f>SUM(H19:H43)</f>
        <v>8927.7609999999986</v>
      </c>
      <c r="J44" s="176">
        <f>SUM(J40:J43)</f>
        <v>1525.08</v>
      </c>
      <c r="K44" s="176">
        <f>SUM(K40:K43)</f>
        <v>1</v>
      </c>
      <c r="L44" s="176">
        <f>434.24*K44</f>
        <v>434.24</v>
      </c>
    </row>
    <row r="45" spans="2:12" x14ac:dyDescent="0.25">
      <c r="C45" s="194"/>
      <c r="D45" s="194"/>
      <c r="E45" s="194"/>
      <c r="F45" s="194"/>
      <c r="G45" s="194"/>
      <c r="H45" s="195"/>
    </row>
    <row r="46" spans="2:12" x14ac:dyDescent="0.25">
      <c r="B46" s="196"/>
      <c r="C46" s="197"/>
      <c r="D46" s="198"/>
      <c r="E46" s="199"/>
      <c r="F46" s="200"/>
      <c r="G46" s="200"/>
      <c r="H46" s="200"/>
    </row>
    <row r="47" spans="2:12" ht="33.75" x14ac:dyDescent="0.25">
      <c r="B47" s="1908" t="s">
        <v>167</v>
      </c>
      <c r="C47" s="1908"/>
      <c r="D47" s="1908"/>
      <c r="E47" s="1908"/>
      <c r="F47" s="1908"/>
      <c r="G47" s="1908"/>
      <c r="H47" s="1908"/>
    </row>
    <row r="48" spans="2:12" ht="30" x14ac:dyDescent="0.25">
      <c r="B48" s="201" t="s">
        <v>120</v>
      </c>
      <c r="C48" s="201" t="s">
        <v>121</v>
      </c>
      <c r="D48" s="201" t="s">
        <v>122</v>
      </c>
      <c r="E48" s="201" t="s">
        <v>123</v>
      </c>
      <c r="F48" s="201" t="s">
        <v>124</v>
      </c>
      <c r="G48" s="201" t="s">
        <v>168</v>
      </c>
      <c r="H48" s="201" t="s">
        <v>169</v>
      </c>
    </row>
    <row r="49" spans="2:8" x14ac:dyDescent="0.25">
      <c r="B49" s="202" t="s">
        <v>170</v>
      </c>
      <c r="C49" s="203" t="s">
        <v>161</v>
      </c>
      <c r="D49" s="203">
        <v>14</v>
      </c>
      <c r="E49" s="204">
        <v>19.417428570999999</v>
      </c>
      <c r="F49" s="205">
        <f>+D49*E49</f>
        <v>271.843999994</v>
      </c>
      <c r="G49" s="205">
        <v>4.6300920076182246</v>
      </c>
      <c r="H49" s="205">
        <f>+G49+F49</f>
        <v>276.4740920016182</v>
      </c>
    </row>
    <row r="50" spans="2:8" x14ac:dyDescent="0.25">
      <c r="B50" s="202" t="s">
        <v>171</v>
      </c>
      <c r="C50" s="203" t="s">
        <v>128</v>
      </c>
      <c r="D50" s="203">
        <v>6</v>
      </c>
      <c r="E50" s="204">
        <v>18.670000000000002</v>
      </c>
      <c r="F50" s="205">
        <f t="shared" ref="F50:F73" si="6">+D50*E50</f>
        <v>112.02000000000001</v>
      </c>
      <c r="G50" s="205">
        <v>1.9079431832405396</v>
      </c>
      <c r="H50" s="205">
        <f t="shared" ref="H50:H82" si="7">+G50+F50</f>
        <v>113.92794318324054</v>
      </c>
    </row>
    <row r="51" spans="2:8" x14ac:dyDescent="0.25">
      <c r="B51" s="202" t="s">
        <v>172</v>
      </c>
      <c r="C51" s="203" t="s">
        <v>128</v>
      </c>
      <c r="D51" s="203">
        <v>6</v>
      </c>
      <c r="E51" s="204">
        <v>15.5</v>
      </c>
      <c r="F51" s="205">
        <f t="shared" si="6"/>
        <v>93</v>
      </c>
      <c r="G51" s="205">
        <v>1.5839913947631687</v>
      </c>
      <c r="H51" s="205">
        <f t="shared" si="7"/>
        <v>94.583991394763174</v>
      </c>
    </row>
    <row r="52" spans="2:8" x14ac:dyDescent="0.25">
      <c r="B52" s="202" t="s">
        <v>173</v>
      </c>
      <c r="C52" s="203" t="s">
        <v>128</v>
      </c>
      <c r="D52" s="203">
        <v>120</v>
      </c>
      <c r="E52" s="204">
        <v>2.363</v>
      </c>
      <c r="F52" s="205">
        <f t="shared" si="6"/>
        <v>283.56</v>
      </c>
      <c r="G52" s="205">
        <v>4.8296408591295066</v>
      </c>
      <c r="H52" s="205">
        <f t="shared" si="7"/>
        <v>288.38964085912949</v>
      </c>
    </row>
    <row r="53" spans="2:8" x14ac:dyDescent="0.25">
      <c r="B53" s="202" t="s">
        <v>160</v>
      </c>
      <c r="C53" s="203" t="s">
        <v>128</v>
      </c>
      <c r="D53" s="203">
        <v>170</v>
      </c>
      <c r="E53" s="204">
        <v>3.1870588199999998</v>
      </c>
      <c r="F53" s="205">
        <f t="shared" si="6"/>
        <v>541.79999939999993</v>
      </c>
      <c r="G53" s="205">
        <v>9.2280272766912894</v>
      </c>
      <c r="H53" s="205">
        <f t="shared" si="7"/>
        <v>551.02802667669118</v>
      </c>
    </row>
    <row r="54" spans="2:8" x14ac:dyDescent="0.25">
      <c r="B54" s="202" t="s">
        <v>174</v>
      </c>
      <c r="C54" s="203" t="s">
        <v>128</v>
      </c>
      <c r="D54" s="203">
        <v>160</v>
      </c>
      <c r="E54" s="204">
        <v>4.1319999999999997</v>
      </c>
      <c r="F54" s="205">
        <f t="shared" si="6"/>
        <v>661.11999999999989</v>
      </c>
      <c r="G54" s="205">
        <v>11.260305278557269</v>
      </c>
      <c r="H54" s="205">
        <f t="shared" si="7"/>
        <v>672.38030527855722</v>
      </c>
    </row>
    <row r="55" spans="2:8" x14ac:dyDescent="0.25">
      <c r="B55" s="202" t="s">
        <v>175</v>
      </c>
      <c r="C55" s="206" t="s">
        <v>145</v>
      </c>
      <c r="D55" s="206">
        <v>100</v>
      </c>
      <c r="E55" s="204">
        <v>6.4799999999999996E-2</v>
      </c>
      <c r="F55" s="205">
        <f t="shared" si="6"/>
        <v>6.4799999999999995</v>
      </c>
      <c r="G55" s="205">
        <v>0</v>
      </c>
      <c r="H55" s="207">
        <f t="shared" si="7"/>
        <v>6.4799999999999995</v>
      </c>
    </row>
    <row r="56" spans="2:8" x14ac:dyDescent="0.25">
      <c r="B56" s="202" t="s">
        <v>176</v>
      </c>
      <c r="C56" s="206" t="s">
        <v>145</v>
      </c>
      <c r="D56" s="206">
        <v>40</v>
      </c>
      <c r="E56" s="204">
        <v>0.87</v>
      </c>
      <c r="F56" s="205">
        <f t="shared" si="6"/>
        <v>34.799999999999997</v>
      </c>
      <c r="G56" s="205">
        <v>0</v>
      </c>
      <c r="H56" s="207">
        <f t="shared" si="7"/>
        <v>34.799999999999997</v>
      </c>
    </row>
    <row r="57" spans="2:8" x14ac:dyDescent="0.25">
      <c r="B57" s="202" t="s">
        <v>177</v>
      </c>
      <c r="C57" s="206" t="s">
        <v>145</v>
      </c>
      <c r="D57" s="206">
        <v>40</v>
      </c>
      <c r="E57" s="204">
        <v>3.9100000000000003E-2</v>
      </c>
      <c r="F57" s="205">
        <f t="shared" si="6"/>
        <v>1.5640000000000001</v>
      </c>
      <c r="G57" s="205">
        <v>0</v>
      </c>
      <c r="H57" s="207">
        <f t="shared" si="7"/>
        <v>1.5640000000000001</v>
      </c>
    </row>
    <row r="58" spans="2:8" x14ac:dyDescent="0.25">
      <c r="B58" s="202" t="s">
        <v>178</v>
      </c>
      <c r="C58" s="206" t="s">
        <v>145</v>
      </c>
      <c r="D58" s="206">
        <v>10</v>
      </c>
      <c r="E58" s="204">
        <v>2.484</v>
      </c>
      <c r="F58" s="205">
        <f t="shared" si="6"/>
        <v>24.84</v>
      </c>
      <c r="G58" s="205">
        <v>0</v>
      </c>
      <c r="H58" s="207">
        <f t="shared" si="7"/>
        <v>24.84</v>
      </c>
    </row>
    <row r="59" spans="2:8" x14ac:dyDescent="0.25">
      <c r="B59" s="202" t="s">
        <v>179</v>
      </c>
      <c r="C59" s="206" t="s">
        <v>145</v>
      </c>
      <c r="D59" s="206">
        <v>10</v>
      </c>
      <c r="E59" s="204">
        <v>1.07</v>
      </c>
      <c r="F59" s="205">
        <f t="shared" si="6"/>
        <v>10.700000000000001</v>
      </c>
      <c r="G59" s="205">
        <v>0</v>
      </c>
      <c r="H59" s="207">
        <f t="shared" si="7"/>
        <v>10.700000000000001</v>
      </c>
    </row>
    <row r="60" spans="2:8" x14ac:dyDescent="0.25">
      <c r="B60" s="202" t="s">
        <v>180</v>
      </c>
      <c r="C60" s="206" t="s">
        <v>145</v>
      </c>
      <c r="D60" s="206">
        <v>10</v>
      </c>
      <c r="E60" s="204">
        <v>2.04</v>
      </c>
      <c r="F60" s="205">
        <f t="shared" si="6"/>
        <v>20.399999999999999</v>
      </c>
      <c r="G60" s="205">
        <v>0</v>
      </c>
      <c r="H60" s="205">
        <f t="shared" si="7"/>
        <v>20.399999999999999</v>
      </c>
    </row>
    <row r="61" spans="2:8" x14ac:dyDescent="0.25">
      <c r="B61" s="202" t="s">
        <v>181</v>
      </c>
      <c r="C61" s="206" t="s">
        <v>145</v>
      </c>
      <c r="D61" s="206">
        <v>30</v>
      </c>
      <c r="E61" s="204">
        <v>0.12</v>
      </c>
      <c r="F61" s="205">
        <f t="shared" si="6"/>
        <v>3.5999999999999996</v>
      </c>
      <c r="G61" s="205">
        <v>0</v>
      </c>
      <c r="H61" s="205">
        <f t="shared" si="7"/>
        <v>3.5999999999999996</v>
      </c>
    </row>
    <row r="62" spans="2:8" x14ac:dyDescent="0.25">
      <c r="B62" s="202" t="s">
        <v>182</v>
      </c>
      <c r="C62" s="206" t="s">
        <v>145</v>
      </c>
      <c r="D62" s="206">
        <v>30</v>
      </c>
      <c r="E62" s="204">
        <v>0.73199999999999998</v>
      </c>
      <c r="F62" s="205">
        <f t="shared" si="6"/>
        <v>21.96</v>
      </c>
      <c r="G62" s="205">
        <v>0</v>
      </c>
      <c r="H62" s="205">
        <f t="shared" si="7"/>
        <v>21.96</v>
      </c>
    </row>
    <row r="63" spans="2:8" x14ac:dyDescent="0.25">
      <c r="B63" s="202" t="s">
        <v>183</v>
      </c>
      <c r="C63" s="206" t="s">
        <v>145</v>
      </c>
      <c r="D63" s="206">
        <v>8</v>
      </c>
      <c r="E63" s="204">
        <v>44.62</v>
      </c>
      <c r="F63" s="205">
        <f t="shared" si="6"/>
        <v>356.96</v>
      </c>
      <c r="G63" s="205">
        <v>0</v>
      </c>
      <c r="H63" s="205">
        <f t="shared" si="7"/>
        <v>356.96</v>
      </c>
    </row>
    <row r="64" spans="2:8" x14ac:dyDescent="0.25">
      <c r="B64" s="202" t="s">
        <v>184</v>
      </c>
      <c r="C64" s="206" t="s">
        <v>185</v>
      </c>
      <c r="D64" s="206">
        <v>6</v>
      </c>
      <c r="E64" s="204">
        <v>3.18</v>
      </c>
      <c r="F64" s="205">
        <f t="shared" si="6"/>
        <v>19.080000000000002</v>
      </c>
      <c r="G64" s="205">
        <v>0</v>
      </c>
      <c r="H64" s="205">
        <f t="shared" si="7"/>
        <v>19.080000000000002</v>
      </c>
    </row>
    <row r="65" spans="2:8" x14ac:dyDescent="0.25">
      <c r="B65" s="202" t="s">
        <v>186</v>
      </c>
      <c r="C65" s="206" t="s">
        <v>185</v>
      </c>
      <c r="D65" s="206">
        <v>6</v>
      </c>
      <c r="E65" s="204">
        <v>16.8</v>
      </c>
      <c r="F65" s="205">
        <f t="shared" si="6"/>
        <v>100.80000000000001</v>
      </c>
      <c r="G65" s="205">
        <v>0</v>
      </c>
      <c r="H65" s="205">
        <f t="shared" si="7"/>
        <v>100.80000000000001</v>
      </c>
    </row>
    <row r="66" spans="2:8" x14ac:dyDescent="0.25">
      <c r="B66" s="202" t="s">
        <v>187</v>
      </c>
      <c r="C66" s="206" t="s">
        <v>145</v>
      </c>
      <c r="D66" s="206">
        <v>1000</v>
      </c>
      <c r="E66" s="204">
        <v>9.0800000000000006E-2</v>
      </c>
      <c r="F66" s="205">
        <f t="shared" si="6"/>
        <v>90.800000000000011</v>
      </c>
      <c r="G66" s="205">
        <v>0</v>
      </c>
      <c r="H66" s="205">
        <f t="shared" si="7"/>
        <v>90.800000000000011</v>
      </c>
    </row>
    <row r="67" spans="2:8" x14ac:dyDescent="0.25">
      <c r="B67" s="202" t="s">
        <v>188</v>
      </c>
      <c r="C67" s="206" t="s">
        <v>145</v>
      </c>
      <c r="D67" s="206">
        <v>12</v>
      </c>
      <c r="E67" s="204">
        <v>21.76</v>
      </c>
      <c r="F67" s="205">
        <f t="shared" si="6"/>
        <v>261.12</v>
      </c>
      <c r="G67" s="205">
        <v>0</v>
      </c>
      <c r="H67" s="205">
        <f t="shared" si="7"/>
        <v>261.12</v>
      </c>
    </row>
    <row r="68" spans="2:8" x14ac:dyDescent="0.25">
      <c r="B68" s="202" t="s">
        <v>189</v>
      </c>
      <c r="C68" s="206" t="s">
        <v>145</v>
      </c>
      <c r="D68" s="206">
        <v>2</v>
      </c>
      <c r="E68" s="204">
        <v>3.36</v>
      </c>
      <c r="F68" s="205">
        <f t="shared" si="6"/>
        <v>6.72</v>
      </c>
      <c r="G68" s="205">
        <v>0</v>
      </c>
      <c r="H68" s="205">
        <f t="shared" si="7"/>
        <v>6.72</v>
      </c>
    </row>
    <row r="69" spans="2:8" x14ac:dyDescent="0.25">
      <c r="B69" s="202" t="s">
        <v>190</v>
      </c>
      <c r="C69" s="206" t="s">
        <v>145</v>
      </c>
      <c r="D69" s="206">
        <v>1</v>
      </c>
      <c r="E69" s="204">
        <v>86.3</v>
      </c>
      <c r="F69" s="205">
        <f t="shared" si="6"/>
        <v>86.3</v>
      </c>
      <c r="G69" s="205">
        <v>0</v>
      </c>
      <c r="H69" s="205">
        <f t="shared" si="7"/>
        <v>86.3</v>
      </c>
    </row>
    <row r="70" spans="2:8" x14ac:dyDescent="0.25">
      <c r="B70" s="202" t="s">
        <v>191</v>
      </c>
      <c r="C70" s="206" t="s">
        <v>145</v>
      </c>
      <c r="D70" s="206">
        <v>2</v>
      </c>
      <c r="E70" s="204">
        <v>3.5</v>
      </c>
      <c r="F70" s="205">
        <f t="shared" si="6"/>
        <v>7</v>
      </c>
      <c r="G70" s="205">
        <v>0</v>
      </c>
      <c r="H70" s="205">
        <f t="shared" si="7"/>
        <v>7</v>
      </c>
    </row>
    <row r="71" spans="2:8" x14ac:dyDescent="0.25">
      <c r="B71" s="202" t="s">
        <v>192</v>
      </c>
      <c r="C71" s="206" t="s">
        <v>161</v>
      </c>
      <c r="D71" s="206">
        <v>2</v>
      </c>
      <c r="E71" s="204">
        <v>176</v>
      </c>
      <c r="F71" s="205">
        <f t="shared" si="6"/>
        <v>352</v>
      </c>
      <c r="G71" s="205">
        <v>0</v>
      </c>
      <c r="H71" s="205">
        <f t="shared" si="7"/>
        <v>352</v>
      </c>
    </row>
    <row r="72" spans="2:8" x14ac:dyDescent="0.25">
      <c r="B72" s="202" t="s">
        <v>193</v>
      </c>
      <c r="C72" s="206" t="s">
        <v>145</v>
      </c>
      <c r="D72" s="206">
        <v>1</v>
      </c>
      <c r="E72" s="204">
        <v>114.4</v>
      </c>
      <c r="F72" s="205">
        <f t="shared" si="6"/>
        <v>114.4</v>
      </c>
      <c r="G72" s="205">
        <v>0</v>
      </c>
      <c r="H72" s="205">
        <f t="shared" si="7"/>
        <v>114.4</v>
      </c>
    </row>
    <row r="73" spans="2:8" x14ac:dyDescent="0.25">
      <c r="B73" s="202" t="s">
        <v>194</v>
      </c>
      <c r="C73" s="206" t="s">
        <v>161</v>
      </c>
      <c r="D73" s="206">
        <v>1</v>
      </c>
      <c r="E73" s="204">
        <v>93.66</v>
      </c>
      <c r="F73" s="205">
        <f t="shared" si="6"/>
        <v>93.66</v>
      </c>
      <c r="G73" s="205">
        <v>0</v>
      </c>
      <c r="H73" s="205">
        <f t="shared" si="7"/>
        <v>93.66</v>
      </c>
    </row>
    <row r="74" spans="2:8" x14ac:dyDescent="0.25">
      <c r="B74" s="202" t="s">
        <v>195</v>
      </c>
      <c r="C74" s="206" t="s">
        <v>128</v>
      </c>
      <c r="D74" s="206">
        <v>2</v>
      </c>
      <c r="E74" s="204">
        <v>23.03</v>
      </c>
      <c r="F74" s="205">
        <f t="shared" ref="F74:F82" si="8">+E74*D74</f>
        <v>46.06</v>
      </c>
      <c r="G74" s="205">
        <v>3.1282316152684926</v>
      </c>
      <c r="H74" s="205">
        <f t="shared" si="7"/>
        <v>49.188231615268492</v>
      </c>
    </row>
    <row r="75" spans="2:8" x14ac:dyDescent="0.25">
      <c r="B75" s="202" t="s">
        <v>196</v>
      </c>
      <c r="C75" s="206" t="s">
        <v>128</v>
      </c>
      <c r="D75" s="206">
        <v>6</v>
      </c>
      <c r="E75" s="204">
        <v>24.07</v>
      </c>
      <c r="F75" s="205">
        <f t="shared" si="8"/>
        <v>144.42000000000002</v>
      </c>
      <c r="G75" s="205">
        <v>9.8084934840876183</v>
      </c>
      <c r="H75" s="205">
        <f t="shared" si="7"/>
        <v>154.22849348408764</v>
      </c>
    </row>
    <row r="76" spans="2:8" x14ac:dyDescent="0.25">
      <c r="B76" s="202" t="s">
        <v>197</v>
      </c>
      <c r="C76" s="206" t="s">
        <v>128</v>
      </c>
      <c r="D76" s="206">
        <v>30</v>
      </c>
      <c r="E76" s="204">
        <v>8.34</v>
      </c>
      <c r="F76" s="205">
        <f t="shared" si="8"/>
        <v>250.2</v>
      </c>
      <c r="G76" s="205">
        <v>16.992695400351209</v>
      </c>
      <c r="H76" s="205">
        <f t="shared" si="7"/>
        <v>267.19269540035123</v>
      </c>
    </row>
    <row r="77" spans="2:8" x14ac:dyDescent="0.25">
      <c r="B77" s="202" t="s">
        <v>198</v>
      </c>
      <c r="C77" s="206" t="s">
        <v>128</v>
      </c>
      <c r="D77" s="206">
        <v>30</v>
      </c>
      <c r="E77" s="204">
        <v>6.95</v>
      </c>
      <c r="F77" s="205">
        <f t="shared" si="8"/>
        <v>208.5</v>
      </c>
      <c r="G77" s="205">
        <v>14.160579500292675</v>
      </c>
      <c r="H77" s="205">
        <f t="shared" si="7"/>
        <v>222.66057950029267</v>
      </c>
    </row>
    <row r="78" spans="2:8" x14ac:dyDescent="0.25">
      <c r="B78" s="202" t="s">
        <v>199</v>
      </c>
      <c r="C78" s="206" t="s">
        <v>128</v>
      </c>
      <c r="D78" s="206">
        <v>2</v>
      </c>
      <c r="E78" s="204">
        <v>39</v>
      </c>
      <c r="F78" s="205">
        <f t="shared" si="8"/>
        <v>78</v>
      </c>
      <c r="G78" s="205">
        <v>2.6233867813844349</v>
      </c>
      <c r="H78" s="205">
        <f t="shared" si="7"/>
        <v>80.62338678138444</v>
      </c>
    </row>
    <row r="79" spans="2:8" x14ac:dyDescent="0.25">
      <c r="B79" s="202" t="s">
        <v>200</v>
      </c>
      <c r="C79" s="206" t="s">
        <v>128</v>
      </c>
      <c r="D79" s="206">
        <v>1</v>
      </c>
      <c r="E79" s="204">
        <v>810</v>
      </c>
      <c r="F79" s="205">
        <f t="shared" si="8"/>
        <v>810</v>
      </c>
      <c r="G79" s="205">
        <v>27.242862729761438</v>
      </c>
      <c r="H79" s="205">
        <f t="shared" si="7"/>
        <v>837.24286272976144</v>
      </c>
    </row>
    <row r="80" spans="2:8" x14ac:dyDescent="0.25">
      <c r="B80" s="202" t="s">
        <v>201</v>
      </c>
      <c r="C80" s="206" t="s">
        <v>128</v>
      </c>
      <c r="D80" s="206">
        <v>1</v>
      </c>
      <c r="E80" s="204">
        <v>390.5</v>
      </c>
      <c r="F80" s="205">
        <f t="shared" si="8"/>
        <v>390.5</v>
      </c>
      <c r="G80" s="205">
        <v>13.133750488854126</v>
      </c>
      <c r="H80" s="205">
        <f t="shared" si="7"/>
        <v>403.6337504888541</v>
      </c>
    </row>
    <row r="81" spans="2:8" x14ac:dyDescent="0.25">
      <c r="B81" s="202" t="s">
        <v>202</v>
      </c>
      <c r="C81" s="206" t="s">
        <v>128</v>
      </c>
      <c r="D81" s="206">
        <v>1000</v>
      </c>
      <c r="E81" s="204">
        <v>0.16697999999999999</v>
      </c>
      <c r="F81" s="205">
        <f t="shared" si="8"/>
        <v>166.98</v>
      </c>
      <c r="G81" s="205">
        <v>26.13</v>
      </c>
      <c r="H81" s="205">
        <f t="shared" si="7"/>
        <v>193.10999999999999</v>
      </c>
    </row>
    <row r="82" spans="2:8" x14ac:dyDescent="0.25">
      <c r="B82" s="202" t="s">
        <v>203</v>
      </c>
      <c r="C82" s="206" t="s">
        <v>128</v>
      </c>
      <c r="D82" s="206">
        <v>2</v>
      </c>
      <c r="E82" s="204">
        <v>12.4</v>
      </c>
      <c r="F82" s="205">
        <f t="shared" si="8"/>
        <v>24.8</v>
      </c>
      <c r="G82" s="205">
        <v>12.72</v>
      </c>
      <c r="H82" s="205">
        <f t="shared" si="7"/>
        <v>37.520000000000003</v>
      </c>
    </row>
    <row r="83" spans="2:8" x14ac:dyDescent="0.25">
      <c r="B83" s="1902" t="s">
        <v>138</v>
      </c>
      <c r="C83" s="1903"/>
      <c r="D83" s="1903"/>
      <c r="E83" s="1903"/>
      <c r="F83" s="1903"/>
      <c r="G83" s="1903"/>
      <c r="H83" s="208">
        <f>SUM(H49:H82)</f>
        <v>5855.3679993940004</v>
      </c>
    </row>
  </sheetData>
  <mergeCells count="6">
    <mergeCell ref="B83:G83"/>
    <mergeCell ref="B1:H1"/>
    <mergeCell ref="B14:G14"/>
    <mergeCell ref="B17:H17"/>
    <mergeCell ref="B44:G44"/>
    <mergeCell ref="B47:H4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A1:AB259"/>
  <sheetViews>
    <sheetView tabSelected="1" view="pageBreakPreview" zoomScale="77" zoomScaleNormal="60" zoomScaleSheetLayoutView="77" workbookViewId="0">
      <pane xSplit="4" topLeftCell="P1" activePane="topRight" state="frozen"/>
      <selection activeCell="B1" sqref="B1"/>
      <selection pane="topRight" activeCell="S225" sqref="S225:S226"/>
    </sheetView>
  </sheetViews>
  <sheetFormatPr baseColWidth="10" defaultRowHeight="15" x14ac:dyDescent="0.25"/>
  <cols>
    <col min="1" max="1" width="28.7109375" style="3" customWidth="1"/>
    <col min="2" max="2" width="20.7109375" style="3" customWidth="1"/>
    <col min="3" max="3" width="15.5703125" style="3" customWidth="1"/>
    <col min="4" max="4" width="34.42578125" style="3" customWidth="1"/>
    <col min="5" max="5" width="19.140625" style="3" customWidth="1"/>
    <col min="6" max="6" width="15" style="3" customWidth="1"/>
    <col min="7" max="7" width="23.42578125" style="172" customWidth="1"/>
    <col min="8" max="8" width="70.140625" customWidth="1"/>
    <col min="9" max="9" width="11.42578125" customWidth="1"/>
    <col min="10" max="10" width="7.28515625" style="154" customWidth="1"/>
    <col min="11" max="11" width="11.42578125" customWidth="1"/>
    <col min="12" max="12" width="15.85546875" style="8" customWidth="1"/>
    <col min="13" max="13" width="18.140625" style="8" customWidth="1"/>
    <col min="14" max="15" width="18.5703125" style="8" customWidth="1"/>
    <col min="16" max="16" width="18.85546875" style="8" customWidth="1"/>
    <col min="17" max="17" width="20.42578125" style="8" bestFit="1" customWidth="1"/>
    <col min="18" max="18" width="21.85546875" style="6" customWidth="1"/>
    <col min="19" max="20" width="16.7109375" style="8" customWidth="1"/>
    <col min="21" max="21" width="12.85546875" style="8" customWidth="1"/>
    <col min="22" max="25" width="14.5703125" style="8" customWidth="1"/>
    <col min="26" max="26" width="14.85546875" customWidth="1"/>
    <col min="27" max="27" width="14" customWidth="1"/>
  </cols>
  <sheetData>
    <row r="1" spans="1:27" ht="31.5" x14ac:dyDescent="0.5">
      <c r="A1" s="1858" t="s">
        <v>12</v>
      </c>
      <c r="B1" s="1859"/>
      <c r="C1" s="1859"/>
      <c r="D1" s="1859"/>
      <c r="E1" s="1859"/>
      <c r="F1" s="1859"/>
      <c r="G1" s="1859"/>
      <c r="H1" s="1859"/>
      <c r="I1" s="1859"/>
      <c r="J1" s="1859"/>
      <c r="K1" s="1859"/>
      <c r="L1" s="1859"/>
      <c r="M1" s="1859"/>
      <c r="N1" s="1859"/>
      <c r="O1" s="1859"/>
      <c r="P1" s="1859"/>
      <c r="Q1" s="1859"/>
      <c r="R1" s="1859"/>
      <c r="S1" s="1859"/>
      <c r="T1" s="1859"/>
      <c r="U1" s="1859"/>
      <c r="V1" s="1859"/>
      <c r="W1" s="1859"/>
      <c r="X1" s="1859"/>
      <c r="Y1" s="1859"/>
      <c r="Z1" s="1860"/>
    </row>
    <row r="2" spans="1:27" s="1" customFormat="1" ht="37.5" x14ac:dyDescent="0.3">
      <c r="A2" s="739" t="s">
        <v>14</v>
      </c>
      <c r="B2" s="1054" t="s">
        <v>506</v>
      </c>
      <c r="C2" s="739" t="s">
        <v>382</v>
      </c>
      <c r="D2" s="11" t="s">
        <v>15</v>
      </c>
      <c r="E2" s="11" t="s">
        <v>321</v>
      </c>
      <c r="F2" s="29" t="s">
        <v>38</v>
      </c>
      <c r="G2" s="156" t="s">
        <v>0</v>
      </c>
      <c r="H2" s="11" t="s">
        <v>2</v>
      </c>
      <c r="I2" s="11" t="s">
        <v>1</v>
      </c>
      <c r="J2" s="11" t="s">
        <v>102</v>
      </c>
      <c r="K2" s="11" t="s">
        <v>3</v>
      </c>
      <c r="L2" s="12" t="s">
        <v>4</v>
      </c>
      <c r="M2" s="13" t="s">
        <v>69</v>
      </c>
      <c r="N2" s="13" t="s">
        <v>32</v>
      </c>
      <c r="O2" s="14" t="s">
        <v>33</v>
      </c>
      <c r="P2" s="14" t="s">
        <v>34</v>
      </c>
      <c r="Q2" s="14" t="s">
        <v>5</v>
      </c>
      <c r="R2" s="15" t="s">
        <v>6</v>
      </c>
      <c r="S2" s="12" t="s">
        <v>7</v>
      </c>
      <c r="T2" s="15" t="s">
        <v>36</v>
      </c>
      <c r="U2" s="15" t="s">
        <v>10</v>
      </c>
      <c r="V2" s="16" t="s">
        <v>8</v>
      </c>
      <c r="W2" s="16" t="s">
        <v>236</v>
      </c>
      <c r="X2" s="15" t="s">
        <v>281</v>
      </c>
      <c r="Y2" s="16" t="s">
        <v>237</v>
      </c>
      <c r="Z2" s="15" t="s">
        <v>9</v>
      </c>
      <c r="AA2"/>
    </row>
    <row r="3" spans="1:27" x14ac:dyDescent="0.25">
      <c r="A3" s="1887" t="s">
        <v>64</v>
      </c>
      <c r="B3" s="1114"/>
      <c r="C3" s="1944">
        <v>38</v>
      </c>
      <c r="D3" s="1894" t="s">
        <v>378</v>
      </c>
      <c r="E3" s="1150"/>
      <c r="F3" s="1052">
        <v>43766</v>
      </c>
      <c r="G3" s="572">
        <v>10219</v>
      </c>
      <c r="H3" s="711" t="s">
        <v>337</v>
      </c>
      <c r="I3" s="68">
        <v>4</v>
      </c>
      <c r="J3" s="151" t="s">
        <v>104</v>
      </c>
      <c r="K3" s="69" t="s">
        <v>340</v>
      </c>
      <c r="L3" s="70">
        <v>8.0399999999999991</v>
      </c>
      <c r="M3" s="70">
        <f t="shared" ref="M3:M8" si="0">+L3*I3</f>
        <v>32.159999999999997</v>
      </c>
      <c r="N3" s="70">
        <v>0</v>
      </c>
      <c r="O3" s="70">
        <f>+M3-N3</f>
        <v>32.159999999999997</v>
      </c>
      <c r="P3" s="70">
        <v>8.99</v>
      </c>
      <c r="Q3" s="70">
        <f>+P3+O3</f>
        <v>41.15</v>
      </c>
      <c r="R3" s="71">
        <f t="shared" ref="R3:R8" si="1">+Q3</f>
        <v>41.15</v>
      </c>
      <c r="S3" s="1051"/>
      <c r="T3" s="573"/>
      <c r="U3" s="712"/>
      <c r="V3" s="1112"/>
      <c r="W3" s="1112">
        <v>43784</v>
      </c>
      <c r="X3" s="1112"/>
      <c r="Y3" s="1112"/>
      <c r="Z3" s="1600"/>
      <c r="AA3" s="51"/>
    </row>
    <row r="4" spans="1:27" ht="15" customHeight="1" thickBot="1" x14ac:dyDescent="0.3">
      <c r="A4" s="1887"/>
      <c r="B4" s="1115"/>
      <c r="C4" s="1895"/>
      <c r="D4" s="1895"/>
      <c r="E4" s="1134"/>
      <c r="F4" s="558"/>
      <c r="G4" s="730" t="s">
        <v>339</v>
      </c>
      <c r="H4" s="731" t="s">
        <v>338</v>
      </c>
      <c r="I4" s="732">
        <v>4</v>
      </c>
      <c r="J4" s="733" t="s">
        <v>104</v>
      </c>
      <c r="K4" s="734" t="s">
        <v>341</v>
      </c>
      <c r="L4" s="565">
        <v>75.61</v>
      </c>
      <c r="M4" s="565">
        <f t="shared" si="0"/>
        <v>302.44</v>
      </c>
      <c r="N4" s="565">
        <v>0</v>
      </c>
      <c r="O4" s="565">
        <f>+M4-N4</f>
        <v>302.44</v>
      </c>
      <c r="P4" s="565">
        <v>0</v>
      </c>
      <c r="Q4" s="565">
        <f>+P4+O4</f>
        <v>302.44</v>
      </c>
      <c r="R4" s="71">
        <f t="shared" si="1"/>
        <v>302.44</v>
      </c>
      <c r="S4" s="899"/>
      <c r="T4" s="737"/>
      <c r="U4" s="652"/>
      <c r="V4" s="743"/>
      <c r="W4" s="743"/>
      <c r="X4" s="743"/>
      <c r="Y4" s="743"/>
      <c r="Z4" s="1330"/>
      <c r="AA4" s="51"/>
    </row>
    <row r="5" spans="1:27" ht="15.75" thickBot="1" x14ac:dyDescent="0.3">
      <c r="A5" s="1887"/>
      <c r="B5" s="1229"/>
      <c r="C5" s="790">
        <v>41</v>
      </c>
      <c r="D5" s="1132" t="s">
        <v>379</v>
      </c>
      <c r="E5" s="790"/>
      <c r="F5" s="791"/>
      <c r="G5" s="792" t="s">
        <v>380</v>
      </c>
      <c r="H5" s="802" t="s">
        <v>381</v>
      </c>
      <c r="I5" s="793">
        <v>1</v>
      </c>
      <c r="J5" s="794" t="s">
        <v>104</v>
      </c>
      <c r="K5" s="795"/>
      <c r="L5" s="796">
        <v>247.1</v>
      </c>
      <c r="M5" s="796">
        <f t="shared" si="0"/>
        <v>247.1</v>
      </c>
      <c r="N5" s="796">
        <v>0</v>
      </c>
      <c r="O5" s="796">
        <v>0</v>
      </c>
      <c r="P5" s="796">
        <v>9.7899999999999991</v>
      </c>
      <c r="Q5" s="796">
        <f>+P5+M5</f>
        <v>256.89</v>
      </c>
      <c r="R5" s="797">
        <f t="shared" si="1"/>
        <v>256.89</v>
      </c>
      <c r="S5" s="803"/>
      <c r="T5" s="798"/>
      <c r="U5" s="799"/>
      <c r="V5" s="800"/>
      <c r="W5" s="800"/>
      <c r="X5" s="800"/>
      <c r="Y5" s="800"/>
      <c r="Z5" s="801"/>
      <c r="AA5" s="51"/>
    </row>
    <row r="6" spans="1:27" ht="15" customHeight="1" x14ac:dyDescent="0.25">
      <c r="A6" s="1887"/>
      <c r="B6" s="1945">
        <v>43770</v>
      </c>
      <c r="C6" s="1899">
        <v>70</v>
      </c>
      <c r="D6" s="1948" t="s">
        <v>525</v>
      </c>
      <c r="E6" s="1150"/>
      <c r="F6" s="571"/>
      <c r="G6" s="572"/>
      <c r="H6" s="711" t="s">
        <v>526</v>
      </c>
      <c r="I6" s="68">
        <v>6</v>
      </c>
      <c r="J6" s="151" t="s">
        <v>104</v>
      </c>
      <c r="K6" s="69"/>
      <c r="L6" s="70">
        <v>10</v>
      </c>
      <c r="M6" s="70">
        <f t="shared" si="0"/>
        <v>60</v>
      </c>
      <c r="N6" s="70">
        <v>0</v>
      </c>
      <c r="O6" s="70">
        <f>+M6-N6</f>
        <v>60</v>
      </c>
      <c r="P6" s="70">
        <v>28.333333333333332</v>
      </c>
      <c r="Q6" s="70">
        <f>+P6+O6</f>
        <v>88.333333333333329</v>
      </c>
      <c r="R6" s="71">
        <f t="shared" si="1"/>
        <v>88.333333333333329</v>
      </c>
      <c r="S6" s="1051"/>
      <c r="T6" s="573" t="s">
        <v>567</v>
      </c>
      <c r="U6" s="712"/>
      <c r="V6" s="1112"/>
      <c r="W6" s="1112"/>
      <c r="X6" s="1112"/>
      <c r="Y6" s="1112"/>
      <c r="Z6" s="1600"/>
      <c r="AA6" s="51"/>
    </row>
    <row r="7" spans="1:27" ht="15" customHeight="1" x14ac:dyDescent="0.25">
      <c r="A7" s="1887"/>
      <c r="B7" s="1946"/>
      <c r="C7" s="1900"/>
      <c r="D7" s="1900"/>
      <c r="E7" s="1133"/>
      <c r="F7" s="540">
        <v>43783</v>
      </c>
      <c r="G7" s="171"/>
      <c r="H7" s="57" t="s">
        <v>527</v>
      </c>
      <c r="I7" s="60">
        <v>6</v>
      </c>
      <c r="J7" s="152" t="s">
        <v>104</v>
      </c>
      <c r="K7" s="58"/>
      <c r="L7" s="59">
        <v>10</v>
      </c>
      <c r="M7" s="59">
        <f t="shared" si="0"/>
        <v>60</v>
      </c>
      <c r="N7" s="59">
        <v>0</v>
      </c>
      <c r="O7" s="59">
        <f>+M7-N7</f>
        <v>60</v>
      </c>
      <c r="P7" s="59">
        <v>28.333333333333332</v>
      </c>
      <c r="Q7" s="59">
        <f>+P7+O7</f>
        <v>88.333333333333329</v>
      </c>
      <c r="R7" s="71">
        <f t="shared" si="1"/>
        <v>88.333333333333329</v>
      </c>
      <c r="S7" s="646"/>
      <c r="T7" s="316"/>
      <c r="U7" s="709"/>
      <c r="V7" s="694"/>
      <c r="W7" s="694"/>
      <c r="X7" s="694"/>
      <c r="Y7" s="694"/>
      <c r="Z7" s="239"/>
      <c r="AA7" s="51"/>
    </row>
    <row r="8" spans="1:27" ht="15" customHeight="1" thickBot="1" x14ac:dyDescent="0.3">
      <c r="A8" s="1887"/>
      <c r="B8" s="1947"/>
      <c r="C8" s="1901"/>
      <c r="D8" s="1901"/>
      <c r="E8" s="1134"/>
      <c r="F8" s="558"/>
      <c r="G8" s="730"/>
      <c r="H8" s="731" t="s">
        <v>528</v>
      </c>
      <c r="I8" s="732">
        <v>6</v>
      </c>
      <c r="J8" s="733" t="s">
        <v>104</v>
      </c>
      <c r="K8" s="789"/>
      <c r="L8" s="565">
        <v>10</v>
      </c>
      <c r="M8" s="565">
        <f t="shared" si="0"/>
        <v>60</v>
      </c>
      <c r="N8" s="565">
        <v>0</v>
      </c>
      <c r="O8" s="565">
        <f>+M8-N8</f>
        <v>60</v>
      </c>
      <c r="P8" s="565">
        <v>28.333333333333332</v>
      </c>
      <c r="Q8" s="565">
        <f>+P8+O8</f>
        <v>88.333333333333329</v>
      </c>
      <c r="R8" s="71">
        <f t="shared" si="1"/>
        <v>88.333333333333329</v>
      </c>
      <c r="S8" s="899"/>
      <c r="T8" s="737"/>
      <c r="U8" s="652"/>
      <c r="V8" s="743"/>
      <c r="W8" s="743"/>
      <c r="X8" s="743"/>
      <c r="Y8" s="743"/>
      <c r="Z8" s="1330"/>
      <c r="AA8" s="51"/>
    </row>
    <row r="9" spans="1:27" ht="15.75" customHeight="1" x14ac:dyDescent="0.25">
      <c r="A9" s="1957" t="s">
        <v>354</v>
      </c>
      <c r="B9" s="1055"/>
      <c r="C9" s="1958">
        <v>43</v>
      </c>
      <c r="D9" s="1960" t="s">
        <v>355</v>
      </c>
      <c r="E9" s="817" t="s">
        <v>356</v>
      </c>
      <c r="F9" s="817"/>
      <c r="G9" s="818" t="s">
        <v>357</v>
      </c>
      <c r="H9" s="837" t="s">
        <v>358</v>
      </c>
      <c r="I9" s="819">
        <v>100</v>
      </c>
      <c r="J9" s="820" t="s">
        <v>104</v>
      </c>
      <c r="K9" s="821"/>
      <c r="L9" s="822">
        <v>8.4599999999999995E-2</v>
      </c>
      <c r="M9" s="822">
        <f t="shared" ref="M9:M33" si="2">+L9*I9</f>
        <v>8.4599999999999991</v>
      </c>
      <c r="N9" s="822">
        <v>0</v>
      </c>
      <c r="O9" s="822">
        <f t="shared" ref="O9:O22" si="3">+M9-N9</f>
        <v>8.4599999999999991</v>
      </c>
      <c r="P9" s="822">
        <v>4.1227800490596884</v>
      </c>
      <c r="Q9" s="822">
        <f t="shared" ref="Q9:Q25" si="4">+P9+O9</f>
        <v>12.582780049059687</v>
      </c>
      <c r="R9" s="823">
        <f t="shared" ref="R9:R18" si="5">+Q9</f>
        <v>12.582780049059687</v>
      </c>
      <c r="S9" s="857"/>
      <c r="T9" s="822"/>
      <c r="U9" s="824"/>
      <c r="V9" s="982">
        <v>43756</v>
      </c>
      <c r="W9" s="982"/>
      <c r="X9" s="982"/>
      <c r="Y9" s="982"/>
      <c r="Z9" s="1323"/>
    </row>
    <row r="10" spans="1:27" ht="15.75" customHeight="1" thickBot="1" x14ac:dyDescent="0.3">
      <c r="A10" s="1957"/>
      <c r="B10" s="1239"/>
      <c r="C10" s="1959"/>
      <c r="D10" s="1961"/>
      <c r="E10" s="1135"/>
      <c r="F10" s="958">
        <v>43754</v>
      </c>
      <c r="G10" s="806" t="s">
        <v>360</v>
      </c>
      <c r="H10" s="807" t="s">
        <v>359</v>
      </c>
      <c r="I10" s="808">
        <v>100</v>
      </c>
      <c r="J10" s="809" t="s">
        <v>104</v>
      </c>
      <c r="K10" s="810"/>
      <c r="L10" s="811">
        <v>0.16</v>
      </c>
      <c r="M10" s="811">
        <f t="shared" si="2"/>
        <v>16</v>
      </c>
      <c r="N10" s="811">
        <v>0</v>
      </c>
      <c r="O10" s="811">
        <f t="shared" si="3"/>
        <v>16</v>
      </c>
      <c r="P10" s="811">
        <v>7.7972199509403106</v>
      </c>
      <c r="Q10" s="811">
        <f t="shared" si="4"/>
        <v>23.79721995094031</v>
      </c>
      <c r="R10" s="812">
        <f t="shared" si="5"/>
        <v>23.79721995094031</v>
      </c>
      <c r="S10" s="858"/>
      <c r="T10" s="811"/>
      <c r="U10" s="813"/>
      <c r="V10" s="983"/>
      <c r="W10" s="983"/>
      <c r="X10" s="983"/>
      <c r="Y10" s="983"/>
      <c r="Z10" s="1324"/>
    </row>
    <row r="11" spans="1:27" ht="15.75" customHeight="1" thickBot="1" x14ac:dyDescent="0.3">
      <c r="A11" s="1957"/>
      <c r="B11" s="1240"/>
      <c r="C11" s="827">
        <v>44</v>
      </c>
      <c r="D11" s="827" t="s">
        <v>362</v>
      </c>
      <c r="E11" s="827"/>
      <c r="F11" s="957">
        <v>43755</v>
      </c>
      <c r="G11" s="828"/>
      <c r="H11" s="829" t="s">
        <v>361</v>
      </c>
      <c r="I11" s="830">
        <v>1</v>
      </c>
      <c r="J11" s="831" t="s">
        <v>104</v>
      </c>
      <c r="K11" s="832"/>
      <c r="L11" s="833">
        <v>770</v>
      </c>
      <c r="M11" s="833">
        <f t="shared" si="2"/>
        <v>770</v>
      </c>
      <c r="N11" s="833">
        <v>0</v>
      </c>
      <c r="O11" s="833">
        <f t="shared" si="3"/>
        <v>770</v>
      </c>
      <c r="P11" s="833">
        <v>0</v>
      </c>
      <c r="Q11" s="833">
        <f t="shared" si="4"/>
        <v>770</v>
      </c>
      <c r="R11" s="834">
        <f t="shared" si="5"/>
        <v>770</v>
      </c>
      <c r="S11" s="955"/>
      <c r="T11" s="833"/>
      <c r="U11" s="835"/>
      <c r="V11" s="1113">
        <v>43761</v>
      </c>
      <c r="W11" s="1113">
        <v>43772</v>
      </c>
      <c r="X11" s="1113">
        <v>43775</v>
      </c>
      <c r="Y11" s="1113">
        <v>43782</v>
      </c>
      <c r="Z11" s="1601"/>
    </row>
    <row r="12" spans="1:27" ht="15.75" customHeight="1" x14ac:dyDescent="0.25">
      <c r="A12" s="1957"/>
      <c r="B12" s="1055"/>
      <c r="C12" s="1962">
        <v>42</v>
      </c>
      <c r="D12" s="1962" t="s">
        <v>383</v>
      </c>
      <c r="E12" s="1142"/>
      <c r="F12" s="956">
        <v>43755</v>
      </c>
      <c r="G12" s="838"/>
      <c r="H12" s="839" t="s">
        <v>384</v>
      </c>
      <c r="I12" s="840">
        <v>6</v>
      </c>
      <c r="J12" s="841" t="s">
        <v>114</v>
      </c>
      <c r="K12" s="842"/>
      <c r="L12" s="836">
        <v>16.14</v>
      </c>
      <c r="M12" s="836">
        <f t="shared" si="2"/>
        <v>96.84</v>
      </c>
      <c r="N12" s="836">
        <v>0</v>
      </c>
      <c r="O12" s="836">
        <f t="shared" si="3"/>
        <v>96.84</v>
      </c>
      <c r="P12" s="836">
        <v>4.081344379589531</v>
      </c>
      <c r="Q12" s="836">
        <f t="shared" si="4"/>
        <v>100.92134437958953</v>
      </c>
      <c r="R12" s="843">
        <f t="shared" si="5"/>
        <v>100.92134437958953</v>
      </c>
      <c r="S12" s="898"/>
      <c r="T12" s="836"/>
      <c r="U12" s="844"/>
      <c r="V12" s="984"/>
      <c r="W12" s="984"/>
      <c r="X12" s="984"/>
      <c r="Y12" s="984"/>
      <c r="Z12" s="1325"/>
    </row>
    <row r="13" spans="1:27" ht="15.75" customHeight="1" thickBot="1" x14ac:dyDescent="0.3">
      <c r="A13" s="1957"/>
      <c r="B13" s="1239"/>
      <c r="C13" s="1959"/>
      <c r="D13" s="1959"/>
      <c r="E13" s="1135"/>
      <c r="F13" s="805"/>
      <c r="G13" s="806"/>
      <c r="H13" s="807" t="s">
        <v>385</v>
      </c>
      <c r="I13" s="808">
        <v>27</v>
      </c>
      <c r="J13" s="809" t="s">
        <v>114</v>
      </c>
      <c r="K13" s="810"/>
      <c r="L13" s="811">
        <v>31.82</v>
      </c>
      <c r="M13" s="816">
        <f t="shared" si="2"/>
        <v>859.14</v>
      </c>
      <c r="N13" s="811">
        <v>0</v>
      </c>
      <c r="O13" s="811">
        <f t="shared" si="3"/>
        <v>859.14</v>
      </c>
      <c r="P13" s="811">
        <v>36.208655620410468</v>
      </c>
      <c r="Q13" s="816">
        <f t="shared" si="4"/>
        <v>895.34865562041045</v>
      </c>
      <c r="R13" s="812">
        <f t="shared" si="5"/>
        <v>895.34865562041045</v>
      </c>
      <c r="S13" s="858"/>
      <c r="T13" s="811"/>
      <c r="U13" s="813"/>
      <c r="V13" s="983"/>
      <c r="W13" s="983"/>
      <c r="X13" s="983"/>
      <c r="Y13" s="983"/>
      <c r="Z13" s="1324"/>
    </row>
    <row r="14" spans="1:27" ht="15.75" customHeight="1" x14ac:dyDescent="0.25">
      <c r="A14" s="1957"/>
      <c r="B14" s="1055"/>
      <c r="C14" s="1974">
        <v>45</v>
      </c>
      <c r="D14" s="1974" t="s">
        <v>326</v>
      </c>
      <c r="E14" s="1142"/>
      <c r="F14" s="956">
        <v>43755</v>
      </c>
      <c r="G14" s="838" t="s">
        <v>391</v>
      </c>
      <c r="H14" s="839" t="s">
        <v>386</v>
      </c>
      <c r="I14" s="840">
        <v>480</v>
      </c>
      <c r="J14" s="841" t="s">
        <v>103</v>
      </c>
      <c r="K14" s="842"/>
      <c r="L14" s="836">
        <v>0.86699999999999999</v>
      </c>
      <c r="M14" s="836">
        <f t="shared" si="2"/>
        <v>416.15999999999997</v>
      </c>
      <c r="N14" s="836">
        <v>0</v>
      </c>
      <c r="O14" s="836">
        <f t="shared" si="3"/>
        <v>416.15999999999997</v>
      </c>
      <c r="P14" s="836">
        <v>19.601024890190338</v>
      </c>
      <c r="Q14" s="836">
        <f t="shared" si="4"/>
        <v>435.7610248901903</v>
      </c>
      <c r="R14" s="952">
        <f t="shared" si="5"/>
        <v>435.7610248901903</v>
      </c>
      <c r="S14" s="898"/>
      <c r="T14" s="836"/>
      <c r="U14" s="844"/>
      <c r="V14" s="984">
        <v>43761</v>
      </c>
      <c r="W14" s="984"/>
      <c r="X14" s="984"/>
      <c r="Y14" s="984"/>
      <c r="Z14" s="1325"/>
    </row>
    <row r="15" spans="1:27" ht="15.75" customHeight="1" x14ac:dyDescent="0.25">
      <c r="A15" s="1957"/>
      <c r="B15" s="1055"/>
      <c r="C15" s="1975"/>
      <c r="D15" s="1975"/>
      <c r="E15" s="1143"/>
      <c r="F15" s="847"/>
      <c r="G15" s="848" t="s">
        <v>392</v>
      </c>
      <c r="H15" s="804" t="s">
        <v>387</v>
      </c>
      <c r="I15" s="849">
        <v>80</v>
      </c>
      <c r="J15" s="850" t="s">
        <v>103</v>
      </c>
      <c r="K15" s="851"/>
      <c r="L15" s="852">
        <v>0.63</v>
      </c>
      <c r="M15" s="852">
        <f t="shared" si="2"/>
        <v>50.4</v>
      </c>
      <c r="N15" s="852">
        <v>0</v>
      </c>
      <c r="O15" s="852">
        <f t="shared" si="3"/>
        <v>50.4</v>
      </c>
      <c r="P15" s="852">
        <v>2.3738265437946775</v>
      </c>
      <c r="Q15" s="852">
        <f t="shared" si="4"/>
        <v>52.773826543794677</v>
      </c>
      <c r="R15" s="859">
        <f t="shared" si="5"/>
        <v>52.773826543794677</v>
      </c>
      <c r="S15" s="954"/>
      <c r="T15" s="852"/>
      <c r="U15" s="854"/>
      <c r="V15" s="985"/>
      <c r="W15" s="985"/>
      <c r="X15" s="985"/>
      <c r="Y15" s="985"/>
      <c r="Z15" s="1326"/>
    </row>
    <row r="16" spans="1:27" ht="15.75" customHeight="1" x14ac:dyDescent="0.25">
      <c r="A16" s="1957"/>
      <c r="B16" s="1055"/>
      <c r="C16" s="1975"/>
      <c r="D16" s="1975"/>
      <c r="E16" s="1143"/>
      <c r="F16" s="847"/>
      <c r="G16" s="848" t="s">
        <v>393</v>
      </c>
      <c r="H16" s="804" t="s">
        <v>388</v>
      </c>
      <c r="I16" s="849">
        <v>40</v>
      </c>
      <c r="J16" s="850" t="s">
        <v>103</v>
      </c>
      <c r="K16" s="851"/>
      <c r="L16" s="852">
        <v>0.96</v>
      </c>
      <c r="M16" s="852">
        <f t="shared" si="2"/>
        <v>38.4</v>
      </c>
      <c r="N16" s="852">
        <v>0</v>
      </c>
      <c r="O16" s="852">
        <f t="shared" si="3"/>
        <v>38.4</v>
      </c>
      <c r="P16" s="852">
        <v>1.8086297476530877</v>
      </c>
      <c r="Q16" s="852">
        <f t="shared" si="4"/>
        <v>40.208629747653085</v>
      </c>
      <c r="R16" s="853">
        <f t="shared" si="5"/>
        <v>40.208629747653085</v>
      </c>
      <c r="S16" s="954"/>
      <c r="T16" s="852"/>
      <c r="U16" s="854"/>
      <c r="V16" s="985"/>
      <c r="W16" s="985"/>
      <c r="X16" s="985"/>
      <c r="Y16" s="985"/>
      <c r="Z16" s="1326"/>
    </row>
    <row r="17" spans="1:26" ht="15.75" customHeight="1" x14ac:dyDescent="0.25">
      <c r="A17" s="1957"/>
      <c r="B17" s="1055"/>
      <c r="C17" s="1975"/>
      <c r="D17" s="1975"/>
      <c r="E17" s="1143"/>
      <c r="F17" s="847"/>
      <c r="G17" s="848" t="s">
        <v>394</v>
      </c>
      <c r="H17" s="804" t="s">
        <v>389</v>
      </c>
      <c r="I17" s="849">
        <v>48</v>
      </c>
      <c r="J17" s="850" t="s">
        <v>103</v>
      </c>
      <c r="K17" s="851"/>
      <c r="L17" s="852">
        <v>0.378</v>
      </c>
      <c r="M17" s="852">
        <f t="shared" si="2"/>
        <v>18.143999999999998</v>
      </c>
      <c r="N17" s="852">
        <v>0</v>
      </c>
      <c r="O17" s="852">
        <f t="shared" si="3"/>
        <v>18.143999999999998</v>
      </c>
      <c r="P17" s="852">
        <v>0.85457755576608396</v>
      </c>
      <c r="Q17" s="852">
        <f t="shared" si="4"/>
        <v>18.998577555766083</v>
      </c>
      <c r="R17" s="953">
        <f t="shared" si="5"/>
        <v>18.998577555766083</v>
      </c>
      <c r="S17" s="954"/>
      <c r="T17" s="852"/>
      <c r="U17" s="854"/>
      <c r="V17" s="985"/>
      <c r="W17" s="985"/>
      <c r="X17" s="985"/>
      <c r="Y17" s="985"/>
      <c r="Z17" s="1326"/>
    </row>
    <row r="18" spans="1:26" ht="15.75" customHeight="1" thickBot="1" x14ac:dyDescent="0.3">
      <c r="A18" s="1957"/>
      <c r="B18" s="1239"/>
      <c r="C18" s="1961"/>
      <c r="D18" s="1961"/>
      <c r="E18" s="1135"/>
      <c r="F18" s="805"/>
      <c r="G18" s="806"/>
      <c r="H18" s="807" t="s">
        <v>390</v>
      </c>
      <c r="I18" s="808">
        <v>1</v>
      </c>
      <c r="J18" s="809" t="s">
        <v>104</v>
      </c>
      <c r="K18" s="810"/>
      <c r="L18" s="811">
        <v>220</v>
      </c>
      <c r="M18" s="811">
        <f t="shared" si="2"/>
        <v>220</v>
      </c>
      <c r="N18" s="811">
        <v>0</v>
      </c>
      <c r="O18" s="811">
        <f t="shared" si="3"/>
        <v>220</v>
      </c>
      <c r="P18" s="811">
        <v>10.361941262595815</v>
      </c>
      <c r="Q18" s="811">
        <f t="shared" si="4"/>
        <v>230.36194126259582</v>
      </c>
      <c r="R18" s="812">
        <f t="shared" si="5"/>
        <v>230.36194126259582</v>
      </c>
      <c r="S18" s="858"/>
      <c r="T18" s="811"/>
      <c r="U18" s="813"/>
      <c r="V18" s="983"/>
      <c r="W18" s="983"/>
      <c r="X18" s="983"/>
      <c r="Y18" s="983"/>
      <c r="Z18" s="1324"/>
    </row>
    <row r="19" spans="1:26" ht="15.75" customHeight="1" x14ac:dyDescent="0.25">
      <c r="A19" s="1144"/>
      <c r="B19" s="1427"/>
      <c r="C19" s="1962">
        <v>47</v>
      </c>
      <c r="D19" s="1962" t="s">
        <v>395</v>
      </c>
      <c r="E19" s="1404"/>
      <c r="F19" s="956">
        <v>43754</v>
      </c>
      <c r="G19" s="838" t="s">
        <v>396</v>
      </c>
      <c r="H19" s="839" t="s">
        <v>398</v>
      </c>
      <c r="I19" s="840">
        <v>24</v>
      </c>
      <c r="J19" s="841" t="s">
        <v>104</v>
      </c>
      <c r="K19" s="842"/>
      <c r="L19" s="836">
        <v>9.4</v>
      </c>
      <c r="M19" s="836">
        <f t="shared" si="2"/>
        <v>225.60000000000002</v>
      </c>
      <c r="N19" s="836">
        <v>0</v>
      </c>
      <c r="O19" s="836">
        <f t="shared" si="3"/>
        <v>225.60000000000002</v>
      </c>
      <c r="P19" s="836">
        <v>14.795447154471542</v>
      </c>
      <c r="Q19" s="836">
        <f t="shared" si="4"/>
        <v>240.39544715447155</v>
      </c>
      <c r="R19" s="843">
        <f>+Q19</f>
        <v>240.39544715447155</v>
      </c>
      <c r="S19" s="898"/>
      <c r="T19" s="836"/>
      <c r="U19" s="844"/>
      <c r="V19" s="984">
        <v>43761</v>
      </c>
      <c r="W19" s="984"/>
      <c r="X19" s="984"/>
      <c r="Y19" s="984"/>
      <c r="Z19" s="1325"/>
    </row>
    <row r="20" spans="1:26" ht="15.75" customHeight="1" thickBot="1" x14ac:dyDescent="0.3">
      <c r="A20" s="1144"/>
      <c r="B20" s="1428"/>
      <c r="C20" s="1959"/>
      <c r="D20" s="1959"/>
      <c r="E20" s="1403"/>
      <c r="F20" s="805"/>
      <c r="G20" s="806" t="s">
        <v>397</v>
      </c>
      <c r="H20" s="807" t="s">
        <v>399</v>
      </c>
      <c r="I20" s="808">
        <v>6</v>
      </c>
      <c r="J20" s="809" t="s">
        <v>104</v>
      </c>
      <c r="K20" s="810"/>
      <c r="L20" s="811">
        <v>11.6</v>
      </c>
      <c r="M20" s="811">
        <f t="shared" si="2"/>
        <v>69.599999999999994</v>
      </c>
      <c r="N20" s="811">
        <v>0</v>
      </c>
      <c r="O20" s="811">
        <f t="shared" si="3"/>
        <v>69.599999999999994</v>
      </c>
      <c r="P20" s="811">
        <v>4.5645528455284543</v>
      </c>
      <c r="Q20" s="811">
        <f t="shared" si="4"/>
        <v>74.164552845528448</v>
      </c>
      <c r="R20" s="812">
        <f>+Q20</f>
        <v>74.164552845528448</v>
      </c>
      <c r="S20" s="858"/>
      <c r="T20" s="811"/>
      <c r="U20" s="813"/>
      <c r="V20" s="983"/>
      <c r="W20" s="983"/>
      <c r="X20" s="983"/>
      <c r="Y20" s="983"/>
      <c r="Z20" s="1324"/>
    </row>
    <row r="21" spans="1:26" ht="15.75" customHeight="1" x14ac:dyDescent="0.25">
      <c r="A21" s="766"/>
      <c r="B21" s="1963">
        <v>43790</v>
      </c>
      <c r="C21" s="1958">
        <v>91</v>
      </c>
      <c r="D21" s="1958" t="s">
        <v>355</v>
      </c>
      <c r="E21" s="1402"/>
      <c r="F21" s="1425">
        <v>43790</v>
      </c>
      <c r="G21" s="818" t="s">
        <v>608</v>
      </c>
      <c r="H21" s="1426" t="s">
        <v>606</v>
      </c>
      <c r="I21" s="819">
        <v>500</v>
      </c>
      <c r="J21" s="820" t="s">
        <v>104</v>
      </c>
      <c r="K21" s="821"/>
      <c r="L21" s="822">
        <v>8.2699999999999996E-2</v>
      </c>
      <c r="M21" s="822">
        <f>+L21*I21</f>
        <v>41.349999999999994</v>
      </c>
      <c r="N21" s="822">
        <v>0</v>
      </c>
      <c r="O21" s="822">
        <f t="shared" si="3"/>
        <v>41.349999999999994</v>
      </c>
      <c r="P21" s="822">
        <v>79.430043811610076</v>
      </c>
      <c r="Q21" s="822">
        <f>+P21+O21</f>
        <v>120.78004381161007</v>
      </c>
      <c r="R21" s="823">
        <f>+Q21</f>
        <v>120.78004381161007</v>
      </c>
      <c r="S21" s="857"/>
      <c r="T21" s="822"/>
      <c r="U21" s="824" t="s">
        <v>610</v>
      </c>
      <c r="V21" s="1602">
        <v>43791</v>
      </c>
      <c r="W21" s="1602"/>
      <c r="X21" s="1429"/>
      <c r="Y21" s="1429"/>
      <c r="Z21" s="826"/>
    </row>
    <row r="22" spans="1:26" ht="15.75" customHeight="1" x14ac:dyDescent="0.25">
      <c r="A22" s="766"/>
      <c r="B22" s="1964"/>
      <c r="C22" s="1960"/>
      <c r="D22" s="1960"/>
      <c r="E22" s="1405"/>
      <c r="F22" s="1424"/>
      <c r="G22" s="848" t="s">
        <v>609</v>
      </c>
      <c r="H22" s="804" t="s">
        <v>607</v>
      </c>
      <c r="I22" s="849">
        <v>5</v>
      </c>
      <c r="J22" s="850" t="s">
        <v>104</v>
      </c>
      <c r="K22" s="851"/>
      <c r="L22" s="852">
        <v>0.86</v>
      </c>
      <c r="M22" s="852">
        <f>+L22*I22</f>
        <v>4.3</v>
      </c>
      <c r="N22" s="852">
        <v>0</v>
      </c>
      <c r="O22" s="852">
        <f t="shared" si="3"/>
        <v>4.3</v>
      </c>
      <c r="P22" s="852">
        <v>8.2599561883899231</v>
      </c>
      <c r="Q22" s="852">
        <f>+P22+O22</f>
        <v>12.559956188389922</v>
      </c>
      <c r="R22" s="853">
        <f>+Q22</f>
        <v>12.559956188389922</v>
      </c>
      <c r="S22" s="954"/>
      <c r="T22" s="852"/>
      <c r="U22" s="854"/>
      <c r="V22" s="1603"/>
      <c r="W22" s="1603"/>
      <c r="X22" s="1430"/>
      <c r="Y22" s="1430"/>
      <c r="Z22" s="856"/>
    </row>
    <row r="23" spans="1:26" ht="15.75" customHeight="1" x14ac:dyDescent="0.25">
      <c r="A23" s="1982" t="s">
        <v>400</v>
      </c>
      <c r="B23" s="1965">
        <v>43770</v>
      </c>
      <c r="C23" s="1967">
        <v>55</v>
      </c>
      <c r="D23" s="1969" t="s">
        <v>355</v>
      </c>
      <c r="E23" s="1410"/>
      <c r="F23" s="1411">
        <v>43777</v>
      </c>
      <c r="G23" s="1412" t="s">
        <v>401</v>
      </c>
      <c r="H23" s="1413" t="s">
        <v>404</v>
      </c>
      <c r="I23" s="1414">
        <v>10</v>
      </c>
      <c r="J23" s="1415" t="s">
        <v>104</v>
      </c>
      <c r="K23" s="1416"/>
      <c r="L23" s="1417">
        <v>0.2495</v>
      </c>
      <c r="M23" s="1417">
        <f t="shared" si="2"/>
        <v>2.4950000000000001</v>
      </c>
      <c r="N23" s="1417"/>
      <c r="O23" s="1417">
        <f>+M23-N23</f>
        <v>2.4950000000000001</v>
      </c>
      <c r="P23" s="1417">
        <v>0</v>
      </c>
      <c r="Q23" s="1417">
        <f t="shared" si="4"/>
        <v>2.4950000000000001</v>
      </c>
      <c r="R23" s="1418">
        <f>+Q23</f>
        <v>2.4950000000000001</v>
      </c>
      <c r="S23" s="1419"/>
      <c r="T23" s="1417"/>
      <c r="U23" s="1420"/>
      <c r="V23" s="1421">
        <v>43783</v>
      </c>
      <c r="W23" s="1421">
        <v>43793</v>
      </c>
      <c r="X23" s="1421"/>
      <c r="Y23" s="1421"/>
      <c r="Z23" s="1604"/>
    </row>
    <row r="24" spans="1:26" ht="15.75" customHeight="1" x14ac:dyDescent="0.25">
      <c r="A24" s="1982"/>
      <c r="B24" s="1966"/>
      <c r="C24" s="1967"/>
      <c r="D24" s="1969"/>
      <c r="E24" s="860"/>
      <c r="F24" s="861"/>
      <c r="G24" s="862" t="s">
        <v>504</v>
      </c>
      <c r="H24" s="863" t="s">
        <v>505</v>
      </c>
      <c r="I24" s="864">
        <v>1000</v>
      </c>
      <c r="J24" s="865" t="s">
        <v>104</v>
      </c>
      <c r="K24" s="866"/>
      <c r="L24" s="867">
        <v>0.13200000000000001</v>
      </c>
      <c r="M24" s="867">
        <f t="shared" si="2"/>
        <v>132</v>
      </c>
      <c r="N24" s="867"/>
      <c r="O24" s="867">
        <f t="shared" ref="O24:O33" si="6">+M24-N24</f>
        <v>132</v>
      </c>
      <c r="P24" s="867">
        <v>0</v>
      </c>
      <c r="Q24" s="867">
        <f t="shared" si="4"/>
        <v>132</v>
      </c>
      <c r="R24" s="868">
        <f t="shared" ref="R24:R32" si="7">+Q24</f>
        <v>132</v>
      </c>
      <c r="S24" s="1184"/>
      <c r="T24" s="867"/>
      <c r="U24" s="869"/>
      <c r="V24" s="1327">
        <v>43783</v>
      </c>
      <c r="W24" s="1421">
        <v>43793</v>
      </c>
      <c r="X24" s="1327"/>
      <c r="Y24" s="1327"/>
      <c r="Z24" s="1605"/>
    </row>
    <row r="25" spans="1:26" ht="15.75" customHeight="1" x14ac:dyDescent="0.25">
      <c r="A25" s="1982"/>
      <c r="B25" s="1966"/>
      <c r="C25" s="1967"/>
      <c r="D25" s="1969"/>
      <c r="E25" s="860"/>
      <c r="F25" s="861"/>
      <c r="G25" s="862" t="s">
        <v>402</v>
      </c>
      <c r="H25" s="870" t="s">
        <v>403</v>
      </c>
      <c r="I25" s="864">
        <v>1000</v>
      </c>
      <c r="J25" s="865" t="s">
        <v>104</v>
      </c>
      <c r="K25" s="866"/>
      <c r="L25" s="867">
        <v>0.19</v>
      </c>
      <c r="M25" s="867">
        <f t="shared" si="2"/>
        <v>190</v>
      </c>
      <c r="N25" s="867"/>
      <c r="O25" s="867">
        <f t="shared" si="6"/>
        <v>190</v>
      </c>
      <c r="P25" s="867">
        <v>0</v>
      </c>
      <c r="Q25" s="867">
        <f t="shared" si="4"/>
        <v>190</v>
      </c>
      <c r="R25" s="868">
        <f t="shared" si="7"/>
        <v>190</v>
      </c>
      <c r="S25" s="1184"/>
      <c r="T25" s="867"/>
      <c r="U25" s="869"/>
      <c r="V25" s="1327">
        <v>43783</v>
      </c>
      <c r="W25" s="1421">
        <v>43793</v>
      </c>
      <c r="X25" s="1327"/>
      <c r="Y25" s="1327"/>
      <c r="Z25" s="1605"/>
    </row>
    <row r="26" spans="1:26" ht="15.75" customHeight="1" x14ac:dyDescent="0.25">
      <c r="A26" s="1982"/>
      <c r="B26" s="1966"/>
      <c r="C26" s="1967"/>
      <c r="D26" s="1969"/>
      <c r="E26" s="860"/>
      <c r="F26" s="861"/>
      <c r="G26" s="862" t="s">
        <v>405</v>
      </c>
      <c r="H26" s="863" t="s">
        <v>406</v>
      </c>
      <c r="I26" s="864">
        <v>9</v>
      </c>
      <c r="J26" s="865" t="s">
        <v>104</v>
      </c>
      <c r="K26" s="866"/>
      <c r="L26" s="867">
        <v>28</v>
      </c>
      <c r="M26" s="867">
        <f t="shared" si="2"/>
        <v>252</v>
      </c>
      <c r="N26" s="867"/>
      <c r="O26" s="867">
        <f t="shared" si="6"/>
        <v>252</v>
      </c>
      <c r="P26" s="867">
        <v>0</v>
      </c>
      <c r="Q26" s="867">
        <f t="shared" ref="Q26:Q33" si="8">+P26+O26</f>
        <v>252</v>
      </c>
      <c r="R26" s="868">
        <f t="shared" si="7"/>
        <v>252</v>
      </c>
      <c r="S26" s="1184"/>
      <c r="T26" s="867"/>
      <c r="U26" s="869"/>
      <c r="V26" s="1327">
        <v>43783</v>
      </c>
      <c r="W26" s="1421">
        <v>43793</v>
      </c>
      <c r="X26" s="1327"/>
      <c r="Y26" s="1327"/>
      <c r="Z26" s="1605"/>
    </row>
    <row r="27" spans="1:26" ht="15.75" customHeight="1" x14ac:dyDescent="0.25">
      <c r="A27" s="1982"/>
      <c r="B27" s="1966"/>
      <c r="C27" s="1967"/>
      <c r="D27" s="1969"/>
      <c r="E27" s="860"/>
      <c r="F27" s="861"/>
      <c r="G27" s="862" t="s">
        <v>407</v>
      </c>
      <c r="H27" s="863" t="s">
        <v>408</v>
      </c>
      <c r="I27" s="864">
        <v>5</v>
      </c>
      <c r="J27" s="865" t="s">
        <v>104</v>
      </c>
      <c r="K27" s="866"/>
      <c r="L27" s="867">
        <v>184.02</v>
      </c>
      <c r="M27" s="867">
        <f t="shared" si="2"/>
        <v>920.1</v>
      </c>
      <c r="N27" s="867"/>
      <c r="O27" s="867">
        <f t="shared" si="6"/>
        <v>920.1</v>
      </c>
      <c r="P27" s="867">
        <v>0</v>
      </c>
      <c r="Q27" s="867">
        <f t="shared" si="8"/>
        <v>920.1</v>
      </c>
      <c r="R27" s="868">
        <f t="shared" si="7"/>
        <v>920.1</v>
      </c>
      <c r="S27" s="1184"/>
      <c r="T27" s="867"/>
      <c r="U27" s="869"/>
      <c r="V27" s="1327">
        <v>43783</v>
      </c>
      <c r="W27" s="1421">
        <v>43793</v>
      </c>
      <c r="X27" s="1327"/>
      <c r="Y27" s="1327"/>
      <c r="Z27" s="1605"/>
    </row>
    <row r="28" spans="1:26" ht="15.75" customHeight="1" x14ac:dyDescent="0.25">
      <c r="A28" s="1982"/>
      <c r="B28" s="1966"/>
      <c r="C28" s="1967"/>
      <c r="D28" s="1969"/>
      <c r="E28" s="860"/>
      <c r="F28" s="861"/>
      <c r="G28" s="862" t="s">
        <v>409</v>
      </c>
      <c r="H28" s="863" t="s">
        <v>410</v>
      </c>
      <c r="I28" s="864">
        <v>1</v>
      </c>
      <c r="J28" s="865" t="s">
        <v>104</v>
      </c>
      <c r="K28" s="866"/>
      <c r="L28" s="867">
        <v>73.81</v>
      </c>
      <c r="M28" s="867">
        <f t="shared" si="2"/>
        <v>73.81</v>
      </c>
      <c r="N28" s="867"/>
      <c r="O28" s="867">
        <f t="shared" si="6"/>
        <v>73.81</v>
      </c>
      <c r="P28" s="867">
        <v>0</v>
      </c>
      <c r="Q28" s="867">
        <f t="shared" si="8"/>
        <v>73.81</v>
      </c>
      <c r="R28" s="868">
        <f t="shared" si="7"/>
        <v>73.81</v>
      </c>
      <c r="S28" s="1184"/>
      <c r="T28" s="867"/>
      <c r="U28" s="869"/>
      <c r="V28" s="1327">
        <v>43783</v>
      </c>
      <c r="W28" s="1421">
        <v>43793</v>
      </c>
      <c r="X28" s="1327"/>
      <c r="Y28" s="1327"/>
      <c r="Z28" s="1605"/>
    </row>
    <row r="29" spans="1:26" ht="15.75" customHeight="1" x14ac:dyDescent="0.25">
      <c r="A29" s="1982"/>
      <c r="B29" s="1966"/>
      <c r="C29" s="1967"/>
      <c r="D29" s="1969"/>
      <c r="E29" s="860"/>
      <c r="F29" s="861"/>
      <c r="G29" s="862" t="s">
        <v>437</v>
      </c>
      <c r="H29" s="863" t="s">
        <v>438</v>
      </c>
      <c r="I29" s="864">
        <v>1</v>
      </c>
      <c r="J29" s="865" t="s">
        <v>104</v>
      </c>
      <c r="K29" s="866"/>
      <c r="L29" s="867">
        <v>0</v>
      </c>
      <c r="M29" s="867">
        <f t="shared" si="2"/>
        <v>0</v>
      </c>
      <c r="N29" s="867"/>
      <c r="O29" s="867">
        <f t="shared" si="6"/>
        <v>0</v>
      </c>
      <c r="P29" s="867">
        <v>0</v>
      </c>
      <c r="Q29" s="867">
        <f t="shared" si="8"/>
        <v>0</v>
      </c>
      <c r="R29" s="868">
        <f t="shared" si="7"/>
        <v>0</v>
      </c>
      <c r="S29" s="1184"/>
      <c r="T29" s="867"/>
      <c r="U29" s="869"/>
      <c r="V29" s="1327">
        <v>43783</v>
      </c>
      <c r="W29" s="1421">
        <v>43793</v>
      </c>
      <c r="X29" s="1327"/>
      <c r="Y29" s="1327"/>
      <c r="Z29" s="1605"/>
    </row>
    <row r="30" spans="1:26" ht="15.75" customHeight="1" x14ac:dyDescent="0.25">
      <c r="A30" s="1982"/>
      <c r="B30" s="1966"/>
      <c r="C30" s="1967"/>
      <c r="D30" s="1969"/>
      <c r="E30" s="860"/>
      <c r="F30" s="861"/>
      <c r="G30" s="862" t="s">
        <v>411</v>
      </c>
      <c r="H30" s="870" t="s">
        <v>412</v>
      </c>
      <c r="I30" s="864">
        <v>1</v>
      </c>
      <c r="J30" s="865" t="s">
        <v>104</v>
      </c>
      <c r="K30" s="866"/>
      <c r="L30" s="867">
        <v>3.0649999999999999</v>
      </c>
      <c r="M30" s="867">
        <f t="shared" si="2"/>
        <v>3.0649999999999999</v>
      </c>
      <c r="N30" s="867"/>
      <c r="O30" s="867">
        <f t="shared" si="6"/>
        <v>3.0649999999999999</v>
      </c>
      <c r="P30" s="867">
        <v>0</v>
      </c>
      <c r="Q30" s="867">
        <f t="shared" si="8"/>
        <v>3.0649999999999999</v>
      </c>
      <c r="R30" s="868">
        <f t="shared" si="7"/>
        <v>3.0649999999999999</v>
      </c>
      <c r="S30" s="1184"/>
      <c r="T30" s="867"/>
      <c r="U30" s="869"/>
      <c r="V30" s="1327">
        <v>43783</v>
      </c>
      <c r="W30" s="1421">
        <v>43793</v>
      </c>
      <c r="X30" s="1327"/>
      <c r="Y30" s="1327"/>
      <c r="Z30" s="1605"/>
    </row>
    <row r="31" spans="1:26" ht="15.75" customHeight="1" x14ac:dyDescent="0.25">
      <c r="A31" s="1982"/>
      <c r="B31" s="1966"/>
      <c r="C31" s="1967"/>
      <c r="D31" s="1969"/>
      <c r="E31" s="860"/>
      <c r="F31" s="861"/>
      <c r="G31" s="862" t="s">
        <v>413</v>
      </c>
      <c r="H31" s="863" t="s">
        <v>415</v>
      </c>
      <c r="I31" s="864">
        <v>4</v>
      </c>
      <c r="J31" s="865" t="s">
        <v>104</v>
      </c>
      <c r="K31" s="866"/>
      <c r="L31" s="867">
        <v>1.2270000000000001</v>
      </c>
      <c r="M31" s="867">
        <f t="shared" si="2"/>
        <v>4.9080000000000004</v>
      </c>
      <c r="N31" s="867"/>
      <c r="O31" s="867">
        <f t="shared" si="6"/>
        <v>4.9080000000000004</v>
      </c>
      <c r="P31" s="867">
        <v>0</v>
      </c>
      <c r="Q31" s="867">
        <f t="shared" si="8"/>
        <v>4.9080000000000004</v>
      </c>
      <c r="R31" s="868">
        <f t="shared" si="7"/>
        <v>4.9080000000000004</v>
      </c>
      <c r="S31" s="1184"/>
      <c r="T31" s="867"/>
      <c r="U31" s="869"/>
      <c r="V31" s="1327">
        <v>43783</v>
      </c>
      <c r="W31" s="1421">
        <v>43793</v>
      </c>
      <c r="X31" s="1327"/>
      <c r="Y31" s="1327"/>
      <c r="Z31" s="1605"/>
    </row>
    <row r="32" spans="1:26" ht="15.75" customHeight="1" x14ac:dyDescent="0.25">
      <c r="A32" s="1982"/>
      <c r="B32" s="1966"/>
      <c r="C32" s="1967"/>
      <c r="D32" s="1969"/>
      <c r="E32" s="860"/>
      <c r="F32" s="861"/>
      <c r="G32" s="862" t="s">
        <v>417</v>
      </c>
      <c r="H32" s="863" t="s">
        <v>416</v>
      </c>
      <c r="I32" s="864">
        <v>2</v>
      </c>
      <c r="J32" s="865" t="s">
        <v>104</v>
      </c>
      <c r="K32" s="866"/>
      <c r="L32" s="867">
        <v>2.452</v>
      </c>
      <c r="M32" s="867">
        <f t="shared" si="2"/>
        <v>4.9039999999999999</v>
      </c>
      <c r="N32" s="867"/>
      <c r="O32" s="867">
        <f t="shared" si="6"/>
        <v>4.9039999999999999</v>
      </c>
      <c r="P32" s="867">
        <v>0</v>
      </c>
      <c r="Q32" s="867">
        <f t="shared" si="8"/>
        <v>4.9039999999999999</v>
      </c>
      <c r="R32" s="868">
        <f t="shared" si="7"/>
        <v>4.9039999999999999</v>
      </c>
      <c r="S32" s="1184"/>
      <c r="T32" s="867"/>
      <c r="U32" s="869"/>
      <c r="V32" s="1327">
        <v>43783</v>
      </c>
      <c r="W32" s="1421">
        <v>43793</v>
      </c>
      <c r="X32" s="1327"/>
      <c r="Y32" s="1327"/>
      <c r="Z32" s="1605"/>
    </row>
    <row r="33" spans="1:26" ht="15.75" customHeight="1" thickBot="1" x14ac:dyDescent="0.3">
      <c r="A33" s="1982"/>
      <c r="B33" s="1966"/>
      <c r="C33" s="1968"/>
      <c r="D33" s="1969"/>
      <c r="E33" s="860"/>
      <c r="F33" s="861"/>
      <c r="G33" s="862" t="s">
        <v>414</v>
      </c>
      <c r="H33" s="863" t="s">
        <v>418</v>
      </c>
      <c r="I33" s="864">
        <v>4</v>
      </c>
      <c r="J33" s="865" t="s">
        <v>104</v>
      </c>
      <c r="K33" s="866"/>
      <c r="L33" s="867">
        <v>2.2589999999999999</v>
      </c>
      <c r="M33" s="867">
        <f t="shared" si="2"/>
        <v>9.0359999999999996</v>
      </c>
      <c r="N33" s="867"/>
      <c r="O33" s="867">
        <f t="shared" si="6"/>
        <v>9.0359999999999996</v>
      </c>
      <c r="P33" s="867">
        <v>0</v>
      </c>
      <c r="Q33" s="867">
        <f t="shared" si="8"/>
        <v>9.0359999999999996</v>
      </c>
      <c r="R33" s="868">
        <f t="shared" ref="R33:R37" si="9">+Q33</f>
        <v>9.0359999999999996</v>
      </c>
      <c r="S33" s="1184"/>
      <c r="T33" s="867"/>
      <c r="U33" s="869"/>
      <c r="V33" s="1327">
        <v>43783</v>
      </c>
      <c r="W33" s="1421">
        <v>43793</v>
      </c>
      <c r="X33" s="1327"/>
      <c r="Y33" s="1327"/>
      <c r="Z33" s="1605"/>
    </row>
    <row r="34" spans="1:26" ht="15.75" thickBot="1" x14ac:dyDescent="0.3">
      <c r="A34" s="1982"/>
      <c r="B34" s="1383"/>
      <c r="C34" s="1384">
        <v>48</v>
      </c>
      <c r="D34" s="886" t="s">
        <v>419</v>
      </c>
      <c r="E34" s="886"/>
      <c r="F34" s="1186">
        <v>43777</v>
      </c>
      <c r="G34" s="888" t="s">
        <v>314</v>
      </c>
      <c r="H34" s="889" t="s">
        <v>315</v>
      </c>
      <c r="I34" s="890">
        <v>2</v>
      </c>
      <c r="J34" s="891" t="s">
        <v>318</v>
      </c>
      <c r="K34" s="892"/>
      <c r="L34" s="893">
        <v>392.5</v>
      </c>
      <c r="M34" s="893">
        <f t="shared" ref="M34:M43" si="10">+L34*I34</f>
        <v>785</v>
      </c>
      <c r="N34" s="893">
        <v>0</v>
      </c>
      <c r="O34" s="893">
        <f t="shared" ref="O34:O43" si="11">+M34-N34</f>
        <v>785</v>
      </c>
      <c r="P34" s="893">
        <v>30.55</v>
      </c>
      <c r="Q34" s="893">
        <f t="shared" ref="Q34:Q43" si="12">+P34+O34</f>
        <v>815.55</v>
      </c>
      <c r="R34" s="894">
        <f t="shared" si="9"/>
        <v>815.55</v>
      </c>
      <c r="S34" s="1185"/>
      <c r="T34" s="893"/>
      <c r="U34" s="895"/>
      <c r="V34" s="1328">
        <v>43782</v>
      </c>
      <c r="W34" s="1328"/>
      <c r="X34" s="1328"/>
      <c r="Y34" s="1328"/>
      <c r="Z34" s="897"/>
    </row>
    <row r="35" spans="1:26" ht="15.75" customHeight="1" thickBot="1" x14ac:dyDescent="0.3">
      <c r="A35" s="1982"/>
      <c r="B35" s="1383"/>
      <c r="C35" s="1384">
        <v>51</v>
      </c>
      <c r="D35" s="886" t="s">
        <v>424</v>
      </c>
      <c r="E35" s="886"/>
      <c r="F35" s="1186">
        <v>43777</v>
      </c>
      <c r="G35" s="888" t="s">
        <v>420</v>
      </c>
      <c r="H35" s="889" t="s">
        <v>421</v>
      </c>
      <c r="I35" s="890">
        <v>1</v>
      </c>
      <c r="J35" s="891" t="s">
        <v>422</v>
      </c>
      <c r="K35" s="951" t="s">
        <v>423</v>
      </c>
      <c r="L35" s="893">
        <v>436</v>
      </c>
      <c r="M35" s="893">
        <f t="shared" si="10"/>
        <v>436</v>
      </c>
      <c r="N35" s="893">
        <v>0</v>
      </c>
      <c r="O35" s="893">
        <f t="shared" si="11"/>
        <v>436</v>
      </c>
      <c r="P35" s="893">
        <v>97</v>
      </c>
      <c r="Q35" s="893">
        <f t="shared" si="12"/>
        <v>533</v>
      </c>
      <c r="R35" s="894">
        <f t="shared" si="9"/>
        <v>533</v>
      </c>
      <c r="S35" s="1185"/>
      <c r="T35" s="893"/>
      <c r="U35" s="895"/>
      <c r="V35" s="1328">
        <v>43782</v>
      </c>
      <c r="W35" s="1328"/>
      <c r="X35" s="1328"/>
      <c r="Y35" s="1328"/>
      <c r="Z35" s="897"/>
    </row>
    <row r="36" spans="1:26" ht="15.75" customHeight="1" x14ac:dyDescent="0.25">
      <c r="A36" s="1982"/>
      <c r="B36" s="1383"/>
      <c r="C36" s="1970">
        <v>56</v>
      </c>
      <c r="D36" s="1972" t="s">
        <v>207</v>
      </c>
      <c r="E36" s="871"/>
      <c r="F36" s="1241">
        <v>43776</v>
      </c>
      <c r="G36" s="872" t="s">
        <v>441</v>
      </c>
      <c r="H36" s="873" t="s">
        <v>439</v>
      </c>
      <c r="I36" s="874">
        <v>4</v>
      </c>
      <c r="J36" s="875" t="s">
        <v>185</v>
      </c>
      <c r="K36" s="1242" t="s">
        <v>444</v>
      </c>
      <c r="L36" s="876">
        <v>46</v>
      </c>
      <c r="M36" s="876">
        <f t="shared" si="10"/>
        <v>184</v>
      </c>
      <c r="N36" s="876">
        <v>0</v>
      </c>
      <c r="O36" s="876">
        <f t="shared" si="11"/>
        <v>184</v>
      </c>
      <c r="P36" s="876">
        <v>26.970113749405304</v>
      </c>
      <c r="Q36" s="876">
        <f t="shared" si="12"/>
        <v>210.9701137494053</v>
      </c>
      <c r="R36" s="877">
        <f t="shared" si="9"/>
        <v>210.9701137494053</v>
      </c>
      <c r="S36" s="1243"/>
      <c r="T36" s="876"/>
      <c r="U36" s="878"/>
      <c r="V36" s="1333">
        <v>43782</v>
      </c>
      <c r="W36" s="1333"/>
      <c r="X36" s="1333"/>
      <c r="Y36" s="1333"/>
      <c r="Z36" s="1606"/>
    </row>
    <row r="37" spans="1:26" ht="15.75" customHeight="1" thickBot="1" x14ac:dyDescent="0.3">
      <c r="A37" s="1982"/>
      <c r="B37" s="1385"/>
      <c r="C37" s="1971"/>
      <c r="D37" s="1973"/>
      <c r="E37" s="1369"/>
      <c r="F37" s="1244">
        <v>43776</v>
      </c>
      <c r="G37" s="879" t="s">
        <v>442</v>
      </c>
      <c r="H37" s="880" t="s">
        <v>440</v>
      </c>
      <c r="I37" s="881">
        <v>1</v>
      </c>
      <c r="J37" s="882" t="s">
        <v>104</v>
      </c>
      <c r="K37" s="1245" t="s">
        <v>443</v>
      </c>
      <c r="L37" s="883">
        <v>47.21</v>
      </c>
      <c r="M37" s="883">
        <f t="shared" si="10"/>
        <v>47.21</v>
      </c>
      <c r="N37" s="883">
        <v>0</v>
      </c>
      <c r="O37" s="883">
        <f t="shared" si="11"/>
        <v>47.21</v>
      </c>
      <c r="P37" s="883">
        <v>6.919886250594697</v>
      </c>
      <c r="Q37" s="883">
        <f t="shared" si="12"/>
        <v>54.129886250594694</v>
      </c>
      <c r="R37" s="884">
        <f t="shared" si="9"/>
        <v>54.129886250594694</v>
      </c>
      <c r="S37" s="1246"/>
      <c r="T37" s="883"/>
      <c r="U37" s="885"/>
      <c r="V37" s="1334">
        <v>43782</v>
      </c>
      <c r="W37" s="1334"/>
      <c r="X37" s="1334"/>
      <c r="Y37" s="1334"/>
      <c r="Z37" s="1607"/>
    </row>
    <row r="38" spans="1:26" ht="15.75" customHeight="1" thickBot="1" x14ac:dyDescent="0.3">
      <c r="A38" s="1982"/>
      <c r="B38" s="1386"/>
      <c r="C38" s="886">
        <v>76</v>
      </c>
      <c r="D38" s="886" t="s">
        <v>584</v>
      </c>
      <c r="E38" s="886"/>
      <c r="F38" s="887"/>
      <c r="G38" s="888">
        <v>11237986</v>
      </c>
      <c r="H38" s="890" t="s">
        <v>544</v>
      </c>
      <c r="I38" s="890">
        <v>1</v>
      </c>
      <c r="J38" s="891" t="s">
        <v>104</v>
      </c>
      <c r="K38" s="951" t="s">
        <v>545</v>
      </c>
      <c r="L38" s="893">
        <v>1367.45</v>
      </c>
      <c r="M38" s="893">
        <f t="shared" si="10"/>
        <v>1367.45</v>
      </c>
      <c r="N38" s="893">
        <v>0</v>
      </c>
      <c r="O38" s="893">
        <f t="shared" si="11"/>
        <v>1367.45</v>
      </c>
      <c r="P38" s="893">
        <v>19.95</v>
      </c>
      <c r="Q38" s="893">
        <f t="shared" si="12"/>
        <v>1387.4</v>
      </c>
      <c r="R38" s="894">
        <f t="shared" ref="R38:R43" si="13">+Q38</f>
        <v>1387.4</v>
      </c>
      <c r="S38" s="1185"/>
      <c r="T38" s="893"/>
      <c r="U38" s="1431" t="s">
        <v>611</v>
      </c>
      <c r="V38" s="1432">
        <v>43794</v>
      </c>
      <c r="W38" s="1432"/>
      <c r="X38" s="1634">
        <v>43799</v>
      </c>
      <c r="Y38" s="896"/>
      <c r="Z38" s="897"/>
    </row>
    <row r="39" spans="1:26" ht="15.75" customHeight="1" thickBot="1" x14ac:dyDescent="0.3">
      <c r="A39" s="1982"/>
      <c r="B39" s="1386">
        <v>43783</v>
      </c>
      <c r="C39" s="886">
        <v>83</v>
      </c>
      <c r="D39" s="886" t="s">
        <v>207</v>
      </c>
      <c r="E39" s="886"/>
      <c r="F39" s="1186"/>
      <c r="G39" s="888" t="s">
        <v>568</v>
      </c>
      <c r="H39" s="889" t="s">
        <v>569</v>
      </c>
      <c r="I39" s="890">
        <v>1</v>
      </c>
      <c r="J39" s="891" t="s">
        <v>104</v>
      </c>
      <c r="K39" s="951"/>
      <c r="L39" s="893">
        <v>255</v>
      </c>
      <c r="M39" s="893">
        <f t="shared" si="10"/>
        <v>255</v>
      </c>
      <c r="N39" s="893">
        <v>0</v>
      </c>
      <c r="O39" s="893">
        <f t="shared" si="11"/>
        <v>255</v>
      </c>
      <c r="P39" s="893">
        <v>0</v>
      </c>
      <c r="Q39" s="893">
        <f t="shared" si="12"/>
        <v>255</v>
      </c>
      <c r="R39" s="894">
        <f t="shared" si="13"/>
        <v>255</v>
      </c>
      <c r="S39" s="1185"/>
      <c r="T39" s="893"/>
      <c r="U39" s="895" t="s">
        <v>612</v>
      </c>
      <c r="V39" s="1432">
        <v>43794</v>
      </c>
      <c r="W39" s="1432"/>
      <c r="X39" s="1634"/>
      <c r="Y39" s="896"/>
      <c r="Z39" s="897"/>
    </row>
    <row r="40" spans="1:26" ht="15.75" customHeight="1" thickBot="1" x14ac:dyDescent="0.3">
      <c r="A40" s="1982"/>
      <c r="B40" s="1386">
        <v>43789</v>
      </c>
      <c r="C40" s="886">
        <v>87</v>
      </c>
      <c r="D40" s="886" t="s">
        <v>585</v>
      </c>
      <c r="E40" s="886"/>
      <c r="F40" s="1186">
        <v>43789</v>
      </c>
      <c r="G40" s="888" t="s">
        <v>586</v>
      </c>
      <c r="H40" s="889" t="s">
        <v>587</v>
      </c>
      <c r="I40" s="890">
        <v>6</v>
      </c>
      <c r="J40" s="891" t="s">
        <v>553</v>
      </c>
      <c r="K40" s="951"/>
      <c r="L40" s="893">
        <v>240</v>
      </c>
      <c r="M40" s="893">
        <f t="shared" si="10"/>
        <v>1440</v>
      </c>
      <c r="N40" s="893">
        <v>0</v>
      </c>
      <c r="O40" s="893">
        <f t="shared" si="11"/>
        <v>1440</v>
      </c>
      <c r="P40" s="893">
        <v>275.14</v>
      </c>
      <c r="Q40" s="893">
        <f t="shared" si="12"/>
        <v>1715.1399999999999</v>
      </c>
      <c r="R40" s="894">
        <f t="shared" si="13"/>
        <v>1715.1399999999999</v>
      </c>
      <c r="S40" s="1185"/>
      <c r="T40" s="893"/>
      <c r="U40" s="895"/>
      <c r="V40" s="1432">
        <v>43791</v>
      </c>
      <c r="W40" s="1432">
        <v>43793</v>
      </c>
      <c r="X40" s="1432"/>
      <c r="Y40" s="1432"/>
      <c r="Z40" s="1635"/>
    </row>
    <row r="41" spans="1:26" ht="15.75" customHeight="1" thickBot="1" x14ac:dyDescent="0.3">
      <c r="A41" s="1982"/>
      <c r="B41" s="1386">
        <v>43789</v>
      </c>
      <c r="C41" s="886">
        <v>88</v>
      </c>
      <c r="D41" s="886" t="s">
        <v>378</v>
      </c>
      <c r="E41" s="886"/>
      <c r="F41" s="1186">
        <v>43789</v>
      </c>
      <c r="G41" s="888" t="s">
        <v>588</v>
      </c>
      <c r="H41" s="889" t="s">
        <v>589</v>
      </c>
      <c r="I41" s="890">
        <v>2</v>
      </c>
      <c r="J41" s="891" t="s">
        <v>104</v>
      </c>
      <c r="K41" s="951"/>
      <c r="L41" s="893">
        <v>3.99</v>
      </c>
      <c r="M41" s="893">
        <f t="shared" si="10"/>
        <v>7.98</v>
      </c>
      <c r="N41" s="893">
        <v>0</v>
      </c>
      <c r="O41" s="893">
        <f t="shared" si="11"/>
        <v>7.98</v>
      </c>
      <c r="P41" s="893">
        <v>12.64</v>
      </c>
      <c r="Q41" s="893">
        <f t="shared" si="12"/>
        <v>20.62</v>
      </c>
      <c r="R41" s="894">
        <f t="shared" si="13"/>
        <v>20.62</v>
      </c>
      <c r="S41" s="1185"/>
      <c r="T41" s="893"/>
      <c r="U41" s="895"/>
      <c r="V41" s="1328">
        <v>43791</v>
      </c>
      <c r="W41" s="896"/>
      <c r="X41" s="896"/>
      <c r="Y41" s="896"/>
      <c r="Z41" s="897"/>
    </row>
    <row r="42" spans="1:26" ht="15.75" customHeight="1" thickBot="1" x14ac:dyDescent="0.3">
      <c r="A42" s="1982"/>
      <c r="B42" s="1446">
        <v>43789</v>
      </c>
      <c r="C42" s="886">
        <v>89</v>
      </c>
      <c r="D42" s="886" t="s">
        <v>590</v>
      </c>
      <c r="E42" s="886"/>
      <c r="F42" s="1186">
        <v>43789</v>
      </c>
      <c r="G42" s="888"/>
      <c r="H42" s="889" t="s">
        <v>591</v>
      </c>
      <c r="I42" s="890">
        <v>1</v>
      </c>
      <c r="J42" s="891" t="s">
        <v>104</v>
      </c>
      <c r="K42" s="951"/>
      <c r="L42" s="893">
        <v>35.99</v>
      </c>
      <c r="M42" s="893">
        <f t="shared" si="10"/>
        <v>35.99</v>
      </c>
      <c r="N42" s="893">
        <v>0</v>
      </c>
      <c r="O42" s="893">
        <f t="shared" si="11"/>
        <v>35.99</v>
      </c>
      <c r="P42" s="893">
        <v>17.670000000000002</v>
      </c>
      <c r="Q42" s="893">
        <f t="shared" si="12"/>
        <v>53.660000000000004</v>
      </c>
      <c r="R42" s="894">
        <f t="shared" si="13"/>
        <v>53.660000000000004</v>
      </c>
      <c r="S42" s="1185"/>
      <c r="T42" s="893"/>
      <c r="U42" s="895"/>
      <c r="V42" s="1328">
        <v>43801</v>
      </c>
      <c r="W42" s="896"/>
      <c r="X42" s="896"/>
      <c r="Y42" s="896"/>
      <c r="Z42" s="897"/>
    </row>
    <row r="43" spans="1:26" ht="15.75" customHeight="1" x14ac:dyDescent="0.25">
      <c r="A43" s="1983"/>
      <c r="B43" s="1444">
        <v>43790</v>
      </c>
      <c r="C43" s="1410">
        <v>92</v>
      </c>
      <c r="D43" s="1410" t="s">
        <v>613</v>
      </c>
      <c r="E43" s="1410"/>
      <c r="F43" s="1411">
        <v>43790</v>
      </c>
      <c r="G43" s="1412" t="s">
        <v>614</v>
      </c>
      <c r="H43" s="1414" t="s">
        <v>615</v>
      </c>
      <c r="I43" s="1414">
        <v>3</v>
      </c>
      <c r="J43" s="1415" t="s">
        <v>616</v>
      </c>
      <c r="K43" s="1445"/>
      <c r="L43" s="1417">
        <v>20.75</v>
      </c>
      <c r="M43" s="1417">
        <f t="shared" si="10"/>
        <v>62.25</v>
      </c>
      <c r="N43" s="1417">
        <v>0</v>
      </c>
      <c r="O43" s="1417">
        <f t="shared" si="11"/>
        <v>62.25</v>
      </c>
      <c r="P43" s="1417">
        <v>33.409999999999997</v>
      </c>
      <c r="Q43" s="1417">
        <f t="shared" si="12"/>
        <v>95.66</v>
      </c>
      <c r="R43" s="1418">
        <f t="shared" si="13"/>
        <v>95.66</v>
      </c>
      <c r="S43" s="1419"/>
      <c r="T43" s="1417"/>
      <c r="U43" s="1420" t="s">
        <v>621</v>
      </c>
      <c r="V43" s="1421">
        <v>43801</v>
      </c>
      <c r="W43" s="1421"/>
      <c r="X43" s="1636">
        <v>43799</v>
      </c>
      <c r="Y43" s="1422"/>
      <c r="Z43" s="1423"/>
    </row>
    <row r="44" spans="1:26" ht="15.75" customHeight="1" thickBot="1" x14ac:dyDescent="0.3">
      <c r="A44" s="2022" t="s">
        <v>428</v>
      </c>
      <c r="B44" s="1368"/>
      <c r="C44" s="1370">
        <v>50</v>
      </c>
      <c r="D44" s="1371" t="s">
        <v>425</v>
      </c>
      <c r="E44" s="1371"/>
      <c r="F44" s="1372"/>
      <c r="G44" s="1373" t="s">
        <v>426</v>
      </c>
      <c r="H44" s="1374" t="s">
        <v>427</v>
      </c>
      <c r="I44" s="1375">
        <v>176</v>
      </c>
      <c r="J44" s="1376" t="s">
        <v>230</v>
      </c>
      <c r="K44" s="1377"/>
      <c r="L44" s="1378">
        <v>15.24</v>
      </c>
      <c r="M44" s="1378">
        <f t="shared" ref="M44:M49" si="14">+L44*I44</f>
        <v>2682.2400000000002</v>
      </c>
      <c r="N44" s="1378">
        <v>0</v>
      </c>
      <c r="O44" s="1378">
        <v>0</v>
      </c>
      <c r="P44" s="1378">
        <v>0</v>
      </c>
      <c r="Q44" s="1378">
        <f>+M44+P44</f>
        <v>2682.2400000000002</v>
      </c>
      <c r="R44" s="1379">
        <f>+Q44</f>
        <v>2682.2400000000002</v>
      </c>
      <c r="S44" s="1380"/>
      <c r="T44" s="1378"/>
      <c r="U44" s="1381"/>
      <c r="V44" s="1382">
        <v>43783</v>
      </c>
      <c r="W44" s="1382"/>
      <c r="X44" s="1382"/>
      <c r="Y44" s="1382"/>
      <c r="Z44" s="1366"/>
    </row>
    <row r="45" spans="1:26" ht="15.75" customHeight="1" thickBot="1" x14ac:dyDescent="0.3">
      <c r="A45" s="2023"/>
      <c r="B45" s="1265"/>
      <c r="C45" s="967">
        <v>52</v>
      </c>
      <c r="D45" s="919" t="s">
        <v>429</v>
      </c>
      <c r="E45" s="919"/>
      <c r="F45" s="920"/>
      <c r="G45" s="921" t="s">
        <v>430</v>
      </c>
      <c r="H45" s="922" t="s">
        <v>431</v>
      </c>
      <c r="I45" s="923">
        <v>300</v>
      </c>
      <c r="J45" s="924" t="s">
        <v>104</v>
      </c>
      <c r="K45" s="925"/>
      <c r="L45" s="926">
        <v>0.22059999999999999</v>
      </c>
      <c r="M45" s="927">
        <f t="shared" si="14"/>
        <v>66.179999999999993</v>
      </c>
      <c r="N45" s="927">
        <v>0</v>
      </c>
      <c r="O45" s="927">
        <v>0</v>
      </c>
      <c r="P45" s="927">
        <v>11.93</v>
      </c>
      <c r="Q45" s="927">
        <f>+M45+P45</f>
        <v>78.109999999999985</v>
      </c>
      <c r="R45" s="928">
        <f t="shared" ref="R45:R50" si="15">+Q45</f>
        <v>78.109999999999985</v>
      </c>
      <c r="S45" s="969"/>
      <c r="T45" s="927"/>
      <c r="U45" s="929"/>
      <c r="V45" s="1331">
        <v>43763</v>
      </c>
      <c r="W45" s="1331"/>
      <c r="X45" s="1331"/>
      <c r="Y45" s="1331"/>
      <c r="Z45" s="1332"/>
    </row>
    <row r="46" spans="1:26" ht="15.75" customHeight="1" thickBot="1" x14ac:dyDescent="0.3">
      <c r="A46" s="2023"/>
      <c r="B46" s="1265"/>
      <c r="C46" s="967">
        <v>53</v>
      </c>
      <c r="D46" s="919" t="s">
        <v>432</v>
      </c>
      <c r="E46" s="919"/>
      <c r="F46" s="920"/>
      <c r="G46" s="921" t="s">
        <v>433</v>
      </c>
      <c r="H46" s="922" t="s">
        <v>434</v>
      </c>
      <c r="I46" s="923">
        <v>600</v>
      </c>
      <c r="J46" s="924" t="s">
        <v>104</v>
      </c>
      <c r="K46" s="925"/>
      <c r="L46" s="927">
        <v>0.05</v>
      </c>
      <c r="M46" s="927">
        <f t="shared" si="14"/>
        <v>30</v>
      </c>
      <c r="N46" s="927">
        <v>0</v>
      </c>
      <c r="O46" s="927">
        <v>0</v>
      </c>
      <c r="P46" s="927">
        <v>0</v>
      </c>
      <c r="Q46" s="927">
        <f t="shared" ref="Q46:Q62" si="16">+M46+P46</f>
        <v>30</v>
      </c>
      <c r="R46" s="928">
        <f t="shared" si="15"/>
        <v>30</v>
      </c>
      <c r="S46" s="969"/>
      <c r="T46" s="927"/>
      <c r="U46" s="929"/>
      <c r="V46" s="1050"/>
      <c r="W46" s="1331"/>
      <c r="X46" s="1331"/>
      <c r="Y46" s="1331"/>
      <c r="Z46" s="1332"/>
    </row>
    <row r="47" spans="1:26" ht="15.75" customHeight="1" x14ac:dyDescent="0.25">
      <c r="A47" s="2023"/>
      <c r="B47" s="1949"/>
      <c r="C47" s="1953">
        <v>54</v>
      </c>
      <c r="D47" s="1955" t="s">
        <v>362</v>
      </c>
      <c r="E47" s="1138"/>
      <c r="F47" s="930"/>
      <c r="G47" s="931"/>
      <c r="H47" s="932" t="s">
        <v>435</v>
      </c>
      <c r="I47" s="933">
        <v>5</v>
      </c>
      <c r="J47" s="934" t="s">
        <v>104</v>
      </c>
      <c r="K47" s="935"/>
      <c r="L47" s="936">
        <v>701.25</v>
      </c>
      <c r="M47" s="936">
        <f t="shared" si="14"/>
        <v>3506.25</v>
      </c>
      <c r="N47" s="936">
        <v>0</v>
      </c>
      <c r="O47" s="936">
        <v>0</v>
      </c>
      <c r="P47" s="936">
        <v>75.555555555555557</v>
      </c>
      <c r="Q47" s="936">
        <f t="shared" si="16"/>
        <v>3581.8055555555557</v>
      </c>
      <c r="R47" s="937">
        <f t="shared" si="15"/>
        <v>3581.8055555555557</v>
      </c>
      <c r="S47" s="1151"/>
      <c r="T47" s="936"/>
      <c r="U47" s="938"/>
      <c r="V47" s="1335">
        <v>43788</v>
      </c>
      <c r="W47" s="1335">
        <v>43796</v>
      </c>
      <c r="X47" s="1616">
        <v>43799</v>
      </c>
      <c r="Y47" s="939"/>
      <c r="Z47" s="940"/>
    </row>
    <row r="48" spans="1:26" ht="15.75" customHeight="1" thickBot="1" x14ac:dyDescent="0.3">
      <c r="A48" s="2023"/>
      <c r="B48" s="1952"/>
      <c r="C48" s="1954"/>
      <c r="D48" s="1956"/>
      <c r="E48" s="1139"/>
      <c r="F48" s="908"/>
      <c r="G48" s="909"/>
      <c r="H48" s="910" t="s">
        <v>436</v>
      </c>
      <c r="I48" s="911">
        <v>3</v>
      </c>
      <c r="J48" s="912" t="s">
        <v>104</v>
      </c>
      <c r="K48" s="913"/>
      <c r="L48" s="914">
        <v>687.5</v>
      </c>
      <c r="M48" s="914">
        <f t="shared" si="14"/>
        <v>2062.5</v>
      </c>
      <c r="N48" s="914">
        <v>0</v>
      </c>
      <c r="O48" s="914">
        <v>0</v>
      </c>
      <c r="P48" s="914">
        <v>44.444444444444443</v>
      </c>
      <c r="Q48" s="914">
        <f t="shared" si="16"/>
        <v>2106.9444444444443</v>
      </c>
      <c r="R48" s="915">
        <f t="shared" si="15"/>
        <v>2106.9444444444443</v>
      </c>
      <c r="S48" s="1187"/>
      <c r="T48" s="914"/>
      <c r="U48" s="916"/>
      <c r="V48" s="1447"/>
      <c r="W48" s="1447"/>
      <c r="X48" s="1617">
        <v>43799</v>
      </c>
      <c r="Y48" s="917"/>
      <c r="Z48" s="918"/>
    </row>
    <row r="49" spans="1:26" ht="15.75" customHeight="1" thickBot="1" x14ac:dyDescent="0.3">
      <c r="A49" s="2023"/>
      <c r="B49" s="1265"/>
      <c r="C49" s="967">
        <v>57</v>
      </c>
      <c r="D49" s="919" t="s">
        <v>207</v>
      </c>
      <c r="E49" s="919"/>
      <c r="F49" s="920"/>
      <c r="G49" s="921" t="s">
        <v>445</v>
      </c>
      <c r="H49" s="922" t="s">
        <v>446</v>
      </c>
      <c r="I49" s="923">
        <v>1</v>
      </c>
      <c r="J49" s="924" t="s">
        <v>104</v>
      </c>
      <c r="K49" s="925"/>
      <c r="L49" s="927">
        <v>227.78</v>
      </c>
      <c r="M49" s="927">
        <f t="shared" si="14"/>
        <v>227.78</v>
      </c>
      <c r="N49" s="927">
        <v>0</v>
      </c>
      <c r="O49" s="927">
        <v>0</v>
      </c>
      <c r="P49" s="927">
        <v>0</v>
      </c>
      <c r="Q49" s="927">
        <f t="shared" si="16"/>
        <v>227.78</v>
      </c>
      <c r="R49" s="928">
        <f t="shared" si="15"/>
        <v>227.78</v>
      </c>
      <c r="S49" s="969"/>
      <c r="T49" s="927"/>
      <c r="U49" s="929"/>
      <c r="V49" s="1331">
        <v>43781</v>
      </c>
      <c r="W49" s="1331">
        <v>43784</v>
      </c>
      <c r="X49" s="1331"/>
      <c r="Y49" s="1331"/>
      <c r="Z49" s="1332"/>
    </row>
    <row r="50" spans="1:26" ht="15.75" customHeight="1" thickBot="1" x14ac:dyDescent="0.3">
      <c r="A50" s="2023"/>
      <c r="B50" s="1949">
        <v>43774</v>
      </c>
      <c r="C50" s="2029">
        <v>73</v>
      </c>
      <c r="D50" s="2032" t="s">
        <v>326</v>
      </c>
      <c r="E50" s="1138"/>
      <c r="F50" s="930"/>
      <c r="G50" s="931" t="s">
        <v>447</v>
      </c>
      <c r="H50" s="932" t="s">
        <v>456</v>
      </c>
      <c r="I50" s="933">
        <v>1152</v>
      </c>
      <c r="J50" s="934" t="s">
        <v>103</v>
      </c>
      <c r="K50" s="935"/>
      <c r="L50" s="936">
        <v>1.085</v>
      </c>
      <c r="M50" s="936">
        <f>+I50*L50</f>
        <v>1249.92</v>
      </c>
      <c r="N50" s="936">
        <v>0</v>
      </c>
      <c r="O50" s="936">
        <v>0</v>
      </c>
      <c r="P50" s="936">
        <v>5.3287131144186297</v>
      </c>
      <c r="Q50" s="936">
        <f t="shared" si="16"/>
        <v>1255.2487131144187</v>
      </c>
      <c r="R50" s="937">
        <f t="shared" si="15"/>
        <v>1255.2487131144187</v>
      </c>
      <c r="S50" s="1151"/>
      <c r="T50" s="936"/>
      <c r="U50" s="938"/>
      <c r="V50" s="1335">
        <v>43783</v>
      </c>
      <c r="W50" s="1335"/>
      <c r="X50" s="1335"/>
      <c r="Y50" s="1335"/>
      <c r="Z50" s="1610"/>
    </row>
    <row r="51" spans="1:26" ht="15.75" customHeight="1" thickBot="1" x14ac:dyDescent="0.3">
      <c r="A51" s="2023"/>
      <c r="B51" s="1950"/>
      <c r="C51" s="2030"/>
      <c r="D51" s="2033"/>
      <c r="E51" s="1145"/>
      <c r="F51" s="900"/>
      <c r="G51" s="901" t="s">
        <v>449</v>
      </c>
      <c r="H51" s="902" t="s">
        <v>458</v>
      </c>
      <c r="I51" s="903">
        <v>320</v>
      </c>
      <c r="J51" s="904" t="s">
        <v>103</v>
      </c>
      <c r="K51" s="905"/>
      <c r="L51" s="906">
        <v>1.1160000000000001</v>
      </c>
      <c r="M51" s="906">
        <f t="shared" ref="M51:M88" si="17">+I51*L51</f>
        <v>357.12</v>
      </c>
      <c r="N51" s="906">
        <v>0</v>
      </c>
      <c r="O51" s="906">
        <v>0</v>
      </c>
      <c r="P51" s="906">
        <v>1.5224894612624655</v>
      </c>
      <c r="Q51" s="906">
        <f t="shared" si="16"/>
        <v>358.64248946126247</v>
      </c>
      <c r="R51" s="937">
        <f t="shared" ref="R51:R62" si="18">+Q51</f>
        <v>358.64248946126247</v>
      </c>
      <c r="S51" s="1152"/>
      <c r="T51" s="906"/>
      <c r="U51" s="907"/>
      <c r="V51" s="1335">
        <v>43783</v>
      </c>
      <c r="W51" s="1611"/>
      <c r="X51" s="1611"/>
      <c r="Y51" s="1611"/>
      <c r="Z51" s="1612"/>
    </row>
    <row r="52" spans="1:26" ht="15.75" customHeight="1" thickBot="1" x14ac:dyDescent="0.3">
      <c r="A52" s="2023"/>
      <c r="B52" s="1950"/>
      <c r="C52" s="2030"/>
      <c r="D52" s="2033"/>
      <c r="E52" s="1145"/>
      <c r="F52" s="900"/>
      <c r="G52" s="901" t="s">
        <v>448</v>
      </c>
      <c r="H52" s="902" t="s">
        <v>457</v>
      </c>
      <c r="I52" s="903">
        <v>1640</v>
      </c>
      <c r="J52" s="904" t="s">
        <v>103</v>
      </c>
      <c r="K52" s="905"/>
      <c r="L52" s="906">
        <v>0.39500000000000002</v>
      </c>
      <c r="M52" s="906">
        <f t="shared" si="17"/>
        <v>647.80000000000007</v>
      </c>
      <c r="N52" s="906">
        <v>0</v>
      </c>
      <c r="O52" s="906">
        <v>0</v>
      </c>
      <c r="P52" s="906">
        <v>2.7617290350745551</v>
      </c>
      <c r="Q52" s="906">
        <f t="shared" si="16"/>
        <v>650.56172903507468</v>
      </c>
      <c r="R52" s="937">
        <f t="shared" si="18"/>
        <v>650.56172903507468</v>
      </c>
      <c r="S52" s="1152"/>
      <c r="T52" s="906"/>
      <c r="U52" s="907"/>
      <c r="V52" s="1335">
        <v>43783</v>
      </c>
      <c r="W52" s="1611"/>
      <c r="X52" s="1611"/>
      <c r="Y52" s="1611"/>
      <c r="Z52" s="1612"/>
    </row>
    <row r="53" spans="1:26" ht="15.75" customHeight="1" thickBot="1" x14ac:dyDescent="0.3">
      <c r="A53" s="2023"/>
      <c r="B53" s="1950"/>
      <c r="C53" s="2030"/>
      <c r="D53" s="2033"/>
      <c r="E53" s="1145"/>
      <c r="F53" s="900"/>
      <c r="G53" s="901" t="s">
        <v>392</v>
      </c>
      <c r="H53" s="902" t="s">
        <v>387</v>
      </c>
      <c r="I53" s="903">
        <v>360</v>
      </c>
      <c r="J53" s="904" t="s">
        <v>103</v>
      </c>
      <c r="K53" s="905"/>
      <c r="L53" s="906">
        <v>0.63</v>
      </c>
      <c r="M53" s="906">
        <f t="shared" si="17"/>
        <v>226.8</v>
      </c>
      <c r="N53" s="906">
        <v>0</v>
      </c>
      <c r="O53" s="906">
        <v>0</v>
      </c>
      <c r="P53" s="906">
        <v>0.966903589309832</v>
      </c>
      <c r="Q53" s="906">
        <f t="shared" si="16"/>
        <v>227.76690358930983</v>
      </c>
      <c r="R53" s="937">
        <f t="shared" si="18"/>
        <v>227.76690358930983</v>
      </c>
      <c r="S53" s="1152"/>
      <c r="T53" s="906"/>
      <c r="U53" s="907"/>
      <c r="V53" s="1335">
        <v>43783</v>
      </c>
      <c r="W53" s="1611"/>
      <c r="X53" s="1611"/>
      <c r="Y53" s="1611"/>
      <c r="Z53" s="1612"/>
    </row>
    <row r="54" spans="1:26" ht="15.75" customHeight="1" thickBot="1" x14ac:dyDescent="0.3">
      <c r="A54" s="2023"/>
      <c r="B54" s="1950"/>
      <c r="C54" s="2030"/>
      <c r="D54" s="2033"/>
      <c r="E54" s="1145"/>
      <c r="F54" s="900"/>
      <c r="G54" s="901" t="s">
        <v>450</v>
      </c>
      <c r="H54" s="902" t="s">
        <v>459</v>
      </c>
      <c r="I54" s="903">
        <v>40</v>
      </c>
      <c r="J54" s="904" t="s">
        <v>103</v>
      </c>
      <c r="K54" s="905"/>
      <c r="L54" s="906">
        <v>0.505</v>
      </c>
      <c r="M54" s="906">
        <f t="shared" si="17"/>
        <v>20.2</v>
      </c>
      <c r="N54" s="906">
        <v>0</v>
      </c>
      <c r="O54" s="906">
        <v>0</v>
      </c>
      <c r="P54" s="906">
        <v>8.6117515449993853E-2</v>
      </c>
      <c r="Q54" s="906">
        <f t="shared" si="16"/>
        <v>20.286117515449995</v>
      </c>
      <c r="R54" s="937">
        <f t="shared" si="18"/>
        <v>20.286117515449995</v>
      </c>
      <c r="S54" s="1152"/>
      <c r="T54" s="906"/>
      <c r="U54" s="907"/>
      <c r="V54" s="1335">
        <v>43783</v>
      </c>
      <c r="W54" s="1611"/>
      <c r="X54" s="1611"/>
      <c r="Y54" s="1611"/>
      <c r="Z54" s="1612"/>
    </row>
    <row r="55" spans="1:26" ht="15.75" customHeight="1" thickBot="1" x14ac:dyDescent="0.3">
      <c r="A55" s="2023"/>
      <c r="B55" s="1950"/>
      <c r="C55" s="2030"/>
      <c r="D55" s="2033"/>
      <c r="E55" s="1145"/>
      <c r="F55" s="900"/>
      <c r="G55" s="901" t="s">
        <v>391</v>
      </c>
      <c r="H55" s="902" t="s">
        <v>461</v>
      </c>
      <c r="I55" s="903">
        <v>1560</v>
      </c>
      <c r="J55" s="904" t="s">
        <v>103</v>
      </c>
      <c r="K55" s="905"/>
      <c r="L55" s="906">
        <v>0.86699999999999999</v>
      </c>
      <c r="M55" s="906">
        <f t="shared" si="17"/>
        <v>1352.52</v>
      </c>
      <c r="N55" s="906">
        <v>0</v>
      </c>
      <c r="O55" s="906">
        <v>0</v>
      </c>
      <c r="P55" s="906">
        <v>5.7661218810111725</v>
      </c>
      <c r="Q55" s="906">
        <f t="shared" si="16"/>
        <v>1358.2861218810112</v>
      </c>
      <c r="R55" s="937">
        <f t="shared" si="18"/>
        <v>1358.2861218810112</v>
      </c>
      <c r="S55" s="1152"/>
      <c r="T55" s="906"/>
      <c r="U55" s="907"/>
      <c r="V55" s="1335">
        <v>43783</v>
      </c>
      <c r="W55" s="1611"/>
      <c r="X55" s="1611"/>
      <c r="Y55" s="1611"/>
      <c r="Z55" s="1612"/>
    </row>
    <row r="56" spans="1:26" ht="15.75" customHeight="1" thickBot="1" x14ac:dyDescent="0.3">
      <c r="A56" s="2023"/>
      <c r="B56" s="1950"/>
      <c r="C56" s="2030"/>
      <c r="D56" s="2033"/>
      <c r="E56" s="1145"/>
      <c r="F56" s="900"/>
      <c r="G56" s="901" t="s">
        <v>451</v>
      </c>
      <c r="H56" s="902" t="s">
        <v>460</v>
      </c>
      <c r="I56" s="903">
        <v>912</v>
      </c>
      <c r="J56" s="904" t="s">
        <v>103</v>
      </c>
      <c r="K56" s="905"/>
      <c r="L56" s="906">
        <v>1.7390000000000001</v>
      </c>
      <c r="M56" s="906">
        <f t="shared" si="17"/>
        <v>1585.9680000000001</v>
      </c>
      <c r="N56" s="906">
        <v>0</v>
      </c>
      <c r="O56" s="906">
        <v>0</v>
      </c>
      <c r="P56" s="906">
        <v>6.7613675120393983</v>
      </c>
      <c r="Q56" s="906">
        <f t="shared" si="16"/>
        <v>1592.7293675120395</v>
      </c>
      <c r="R56" s="937">
        <f t="shared" si="18"/>
        <v>1592.7293675120395</v>
      </c>
      <c r="S56" s="1152"/>
      <c r="T56" s="906"/>
      <c r="U56" s="907"/>
      <c r="V56" s="1335">
        <v>43783</v>
      </c>
      <c r="W56" s="1611"/>
      <c r="X56" s="1611"/>
      <c r="Y56" s="1611"/>
      <c r="Z56" s="1612"/>
    </row>
    <row r="57" spans="1:26" ht="15.75" customHeight="1" thickBot="1" x14ac:dyDescent="0.3">
      <c r="A57" s="2023"/>
      <c r="B57" s="1950"/>
      <c r="C57" s="2030"/>
      <c r="D57" s="2033"/>
      <c r="E57" s="1145"/>
      <c r="F57" s="900"/>
      <c r="G57" s="901" t="s">
        <v>331</v>
      </c>
      <c r="H57" s="902" t="s">
        <v>328</v>
      </c>
      <c r="I57" s="903">
        <v>200</v>
      </c>
      <c r="J57" s="904" t="s">
        <v>103</v>
      </c>
      <c r="K57" s="905"/>
      <c r="L57" s="906">
        <v>0.45500000000000002</v>
      </c>
      <c r="M57" s="906">
        <f t="shared" si="17"/>
        <v>91</v>
      </c>
      <c r="N57" s="906">
        <v>0</v>
      </c>
      <c r="O57" s="906">
        <v>0</v>
      </c>
      <c r="P57" s="906">
        <v>0.38795514385888319</v>
      </c>
      <c r="Q57" s="906">
        <f t="shared" si="16"/>
        <v>91.387955143858889</v>
      </c>
      <c r="R57" s="937">
        <f t="shared" si="18"/>
        <v>91.387955143858889</v>
      </c>
      <c r="S57" s="1152"/>
      <c r="T57" s="906"/>
      <c r="U57" s="907"/>
      <c r="V57" s="1335">
        <v>43783</v>
      </c>
      <c r="W57" s="1611"/>
      <c r="X57" s="1611"/>
      <c r="Y57" s="1611"/>
      <c r="Z57" s="1612"/>
    </row>
    <row r="58" spans="1:26" ht="15.75" customHeight="1" thickBot="1" x14ac:dyDescent="0.3">
      <c r="A58" s="2023"/>
      <c r="B58" s="1950"/>
      <c r="C58" s="2030"/>
      <c r="D58" s="2033"/>
      <c r="E58" s="1145"/>
      <c r="F58" s="900"/>
      <c r="G58" s="901" t="s">
        <v>453</v>
      </c>
      <c r="H58" s="902" t="s">
        <v>462</v>
      </c>
      <c r="I58" s="903">
        <v>40</v>
      </c>
      <c r="J58" s="904" t="s">
        <v>103</v>
      </c>
      <c r="K58" s="905"/>
      <c r="L58" s="906">
        <v>0.64500000000000002</v>
      </c>
      <c r="M58" s="906">
        <f t="shared" si="17"/>
        <v>25.8</v>
      </c>
      <c r="N58" s="906">
        <v>0</v>
      </c>
      <c r="O58" s="906">
        <v>0</v>
      </c>
      <c r="P58" s="906">
        <v>0.10999167814900206</v>
      </c>
      <c r="Q58" s="906">
        <f t="shared" si="16"/>
        <v>25.909991678149002</v>
      </c>
      <c r="R58" s="937">
        <f t="shared" si="18"/>
        <v>25.909991678149002</v>
      </c>
      <c r="S58" s="1152"/>
      <c r="T58" s="906"/>
      <c r="U58" s="907"/>
      <c r="V58" s="1335">
        <v>43783</v>
      </c>
      <c r="W58" s="1611"/>
      <c r="X58" s="1611"/>
      <c r="Y58" s="1611"/>
      <c r="Z58" s="1612"/>
    </row>
    <row r="59" spans="1:26" ht="15.75" customHeight="1" thickBot="1" x14ac:dyDescent="0.3">
      <c r="A59" s="2023"/>
      <c r="B59" s="1950"/>
      <c r="C59" s="2030"/>
      <c r="D59" s="2033"/>
      <c r="E59" s="1145"/>
      <c r="F59" s="900"/>
      <c r="G59" s="901" t="s">
        <v>455</v>
      </c>
      <c r="H59" s="902" t="s">
        <v>464</v>
      </c>
      <c r="I59" s="903">
        <v>40</v>
      </c>
      <c r="J59" s="904" t="s">
        <v>103</v>
      </c>
      <c r="K59" s="905"/>
      <c r="L59" s="906">
        <v>1.2949999999999999</v>
      </c>
      <c r="M59" s="906">
        <f t="shared" si="17"/>
        <v>51.8</v>
      </c>
      <c r="N59" s="906">
        <v>0</v>
      </c>
      <c r="O59" s="906">
        <v>0</v>
      </c>
      <c r="P59" s="906">
        <v>0.22083600496582578</v>
      </c>
      <c r="Q59" s="906">
        <f t="shared" si="16"/>
        <v>52.020836004965822</v>
      </c>
      <c r="R59" s="937">
        <f t="shared" si="18"/>
        <v>52.020836004965822</v>
      </c>
      <c r="S59" s="1152"/>
      <c r="T59" s="906"/>
      <c r="U59" s="907"/>
      <c r="V59" s="1335">
        <v>43783</v>
      </c>
      <c r="W59" s="1611"/>
      <c r="X59" s="1611"/>
      <c r="Y59" s="1611"/>
      <c r="Z59" s="1612"/>
    </row>
    <row r="60" spans="1:26" ht="15.75" customHeight="1" thickBot="1" x14ac:dyDescent="0.3">
      <c r="A60" s="2023"/>
      <c r="B60" s="1950"/>
      <c r="C60" s="2030"/>
      <c r="D60" s="2033"/>
      <c r="E60" s="1145"/>
      <c r="F60" s="900"/>
      <c r="G60" s="901" t="s">
        <v>454</v>
      </c>
      <c r="H60" s="902" t="s">
        <v>463</v>
      </c>
      <c r="I60" s="903">
        <v>24</v>
      </c>
      <c r="J60" s="904" t="s">
        <v>103</v>
      </c>
      <c r="K60" s="905"/>
      <c r="L60" s="906">
        <v>3.548</v>
      </c>
      <c r="M60" s="906">
        <f t="shared" si="17"/>
        <v>85.152000000000001</v>
      </c>
      <c r="N60" s="906">
        <v>0</v>
      </c>
      <c r="O60" s="906">
        <v>0</v>
      </c>
      <c r="P60" s="906">
        <v>0.36302369681177604</v>
      </c>
      <c r="Q60" s="906">
        <f t="shared" si="16"/>
        <v>85.515023696811781</v>
      </c>
      <c r="R60" s="937">
        <f t="shared" si="18"/>
        <v>85.515023696811781</v>
      </c>
      <c r="S60" s="1152"/>
      <c r="T60" s="906"/>
      <c r="U60" s="907"/>
      <c r="V60" s="1335">
        <v>43783</v>
      </c>
      <c r="W60" s="1611"/>
      <c r="X60" s="1611"/>
      <c r="Y60" s="1611"/>
      <c r="Z60" s="1612"/>
    </row>
    <row r="61" spans="1:26" ht="15.75" customHeight="1" thickBot="1" x14ac:dyDescent="0.3">
      <c r="A61" s="2023"/>
      <c r="B61" s="1952"/>
      <c r="C61" s="2031"/>
      <c r="D61" s="2034"/>
      <c r="E61" s="1146"/>
      <c r="F61" s="959"/>
      <c r="G61" s="960" t="s">
        <v>332</v>
      </c>
      <c r="H61" s="961" t="s">
        <v>536</v>
      </c>
      <c r="I61" s="962">
        <v>1</v>
      </c>
      <c r="J61" s="963" t="s">
        <v>104</v>
      </c>
      <c r="K61" s="964"/>
      <c r="L61" s="965">
        <v>170</v>
      </c>
      <c r="M61" s="965">
        <f t="shared" si="17"/>
        <v>170</v>
      </c>
      <c r="N61" s="965">
        <v>0</v>
      </c>
      <c r="O61" s="965">
        <v>0</v>
      </c>
      <c r="P61" s="965">
        <v>0.72475136764846315</v>
      </c>
      <c r="Q61" s="965">
        <f t="shared" si="16"/>
        <v>170.72475136764845</v>
      </c>
      <c r="R61" s="1164">
        <f t="shared" si="18"/>
        <v>170.72475136764845</v>
      </c>
      <c r="S61" s="1165"/>
      <c r="T61" s="965"/>
      <c r="U61" s="966"/>
      <c r="V61" s="1335">
        <v>43783</v>
      </c>
      <c r="W61" s="1613"/>
      <c r="X61" s="1613"/>
      <c r="Y61" s="1613"/>
      <c r="Z61" s="1614"/>
    </row>
    <row r="62" spans="1:26" ht="15.75" customHeight="1" thickBot="1" x14ac:dyDescent="0.3">
      <c r="A62" s="2023"/>
      <c r="B62" s="1266">
        <v>43774</v>
      </c>
      <c r="C62" s="1154">
        <v>74</v>
      </c>
      <c r="D62" s="1155" t="s">
        <v>326</v>
      </c>
      <c r="E62" s="1155"/>
      <c r="F62" s="1156"/>
      <c r="G62" s="1157" t="s">
        <v>452</v>
      </c>
      <c r="H62" s="1153" t="s">
        <v>537</v>
      </c>
      <c r="I62" s="1153">
        <v>6</v>
      </c>
      <c r="J62" s="1158" t="s">
        <v>104</v>
      </c>
      <c r="K62" s="1159"/>
      <c r="L62" s="1160">
        <v>228.94399999999999</v>
      </c>
      <c r="M62" s="1160">
        <f t="shared" si="17"/>
        <v>1373.664</v>
      </c>
      <c r="N62" s="1160">
        <v>0</v>
      </c>
      <c r="O62" s="1160">
        <f>+M62-N62</f>
        <v>1373.664</v>
      </c>
      <c r="P62" s="1160">
        <v>10</v>
      </c>
      <c r="Q62" s="1160">
        <f t="shared" si="16"/>
        <v>1383.664</v>
      </c>
      <c r="R62" s="1161">
        <f t="shared" si="18"/>
        <v>1383.664</v>
      </c>
      <c r="S62" s="1162"/>
      <c r="T62" s="1160"/>
      <c r="U62" s="1163"/>
      <c r="V62" s="1336">
        <v>43781</v>
      </c>
      <c r="W62" s="1336"/>
      <c r="X62" s="1336"/>
      <c r="Y62" s="1336"/>
      <c r="Z62" s="1615"/>
    </row>
    <row r="63" spans="1:26" ht="15.75" customHeight="1" thickBot="1" x14ac:dyDescent="0.3">
      <c r="A63" s="2023"/>
      <c r="B63" s="1266"/>
      <c r="C63" s="986">
        <v>61</v>
      </c>
      <c r="D63" s="986" t="s">
        <v>479</v>
      </c>
      <c r="E63" s="986"/>
      <c r="F63" s="1000"/>
      <c r="G63" s="1001" t="s">
        <v>480</v>
      </c>
      <c r="H63" s="1002" t="s">
        <v>481</v>
      </c>
      <c r="I63" s="1003">
        <v>1</v>
      </c>
      <c r="J63" s="987" t="s">
        <v>104</v>
      </c>
      <c r="K63" s="1004"/>
      <c r="L63" s="988">
        <v>1535</v>
      </c>
      <c r="M63" s="988">
        <f t="shared" si="17"/>
        <v>1535</v>
      </c>
      <c r="N63" s="988">
        <v>2</v>
      </c>
      <c r="O63" s="988">
        <f>+M63-N63</f>
        <v>1533</v>
      </c>
      <c r="P63" s="988">
        <v>10.75</v>
      </c>
      <c r="Q63" s="988">
        <f>+O63+P63</f>
        <v>1543.75</v>
      </c>
      <c r="R63" s="1005">
        <f t="shared" ref="R63:R69" si="19">+Q63</f>
        <v>1543.75</v>
      </c>
      <c r="S63" s="1329"/>
      <c r="T63" s="988"/>
      <c r="U63" s="1006"/>
      <c r="V63" s="1337">
        <v>43781</v>
      </c>
      <c r="W63" s="1337">
        <v>43784</v>
      </c>
      <c r="X63" s="1337"/>
      <c r="Y63" s="1337"/>
      <c r="Z63" s="1609"/>
    </row>
    <row r="64" spans="1:26" ht="15.75" customHeight="1" x14ac:dyDescent="0.25">
      <c r="A64" s="2023"/>
      <c r="B64" s="1267"/>
      <c r="C64" s="1979">
        <v>66</v>
      </c>
      <c r="D64" s="1979" t="s">
        <v>207</v>
      </c>
      <c r="E64" s="1140"/>
      <c r="F64" s="1166"/>
      <c r="G64" s="1167" t="s">
        <v>503</v>
      </c>
      <c r="H64" s="1168" t="s">
        <v>501</v>
      </c>
      <c r="I64" s="1169">
        <v>3</v>
      </c>
      <c r="J64" s="1170" t="s">
        <v>104</v>
      </c>
      <c r="K64" s="1171"/>
      <c r="L64" s="1172">
        <v>18.04</v>
      </c>
      <c r="M64" s="1172">
        <f>+L64*I64</f>
        <v>54.12</v>
      </c>
      <c r="N64" s="1172">
        <v>0</v>
      </c>
      <c r="O64" s="1172">
        <f>+M64-N64</f>
        <v>54.12</v>
      </c>
      <c r="P64" s="1172">
        <v>11.130753036437248</v>
      </c>
      <c r="Q64" s="1172">
        <f>+P64+O64</f>
        <v>65.250753036437246</v>
      </c>
      <c r="R64" s="1173">
        <f t="shared" si="19"/>
        <v>65.250753036437246</v>
      </c>
      <c r="S64" s="1319"/>
      <c r="T64" s="1012"/>
      <c r="U64" s="1014"/>
      <c r="V64" s="1342"/>
      <c r="W64" s="1338"/>
      <c r="X64" s="1342"/>
      <c r="Y64" s="1338"/>
      <c r="Z64" s="1339"/>
    </row>
    <row r="65" spans="1:26" ht="15.75" customHeight="1" thickBot="1" x14ac:dyDescent="0.3">
      <c r="A65" s="2023"/>
      <c r="B65" s="1266"/>
      <c r="C65" s="2035"/>
      <c r="D65" s="2035"/>
      <c r="E65" s="1141"/>
      <c r="F65" s="1174"/>
      <c r="G65" s="1175"/>
      <c r="H65" s="1176" t="s">
        <v>502</v>
      </c>
      <c r="I65" s="1177">
        <v>2</v>
      </c>
      <c r="J65" s="1178" t="s">
        <v>104</v>
      </c>
      <c r="K65" s="1179"/>
      <c r="L65" s="1180">
        <v>9.99</v>
      </c>
      <c r="M65" s="1180">
        <f>+L65*I65</f>
        <v>19.98</v>
      </c>
      <c r="N65" s="1180">
        <v>0</v>
      </c>
      <c r="O65" s="1180">
        <f>+M65-N65</f>
        <v>19.98</v>
      </c>
      <c r="P65" s="1180">
        <v>4.1092469635627538</v>
      </c>
      <c r="Q65" s="1180">
        <f>+P65+O65</f>
        <v>24.089246963562754</v>
      </c>
      <c r="R65" s="1181">
        <f t="shared" si="19"/>
        <v>24.089246963562754</v>
      </c>
      <c r="S65" s="1318"/>
      <c r="T65" s="1180"/>
      <c r="U65" s="1182"/>
      <c r="V65" s="1340">
        <v>43780</v>
      </c>
      <c r="W65" s="1341">
        <v>43784</v>
      </c>
      <c r="X65" s="1340"/>
      <c r="Y65" s="1341"/>
      <c r="Z65" s="1608"/>
    </row>
    <row r="66" spans="1:26" ht="15.75" customHeight="1" thickBot="1" x14ac:dyDescent="0.3">
      <c r="A66" s="2023"/>
      <c r="B66" s="1949">
        <v>43777</v>
      </c>
      <c r="C66" s="1979">
        <v>77</v>
      </c>
      <c r="D66" s="1976" t="s">
        <v>497</v>
      </c>
      <c r="E66" s="1247"/>
      <c r="F66" s="1183"/>
      <c r="G66" s="1007" t="s">
        <v>495</v>
      </c>
      <c r="H66" s="1008" t="s">
        <v>493</v>
      </c>
      <c r="I66" s="1009">
        <v>63</v>
      </c>
      <c r="J66" s="1010" t="s">
        <v>104</v>
      </c>
      <c r="K66" s="1011"/>
      <c r="L66" s="1012">
        <v>1.05698412698</v>
      </c>
      <c r="M66" s="1012">
        <f t="shared" ref="M66:M73" si="20">+L66*I66</f>
        <v>66.589999999740002</v>
      </c>
      <c r="N66" s="1012">
        <v>0</v>
      </c>
      <c r="O66" s="1012">
        <f>+M66-N66</f>
        <v>66.589999999740002</v>
      </c>
      <c r="P66" s="1012">
        <v>39.784999999999997</v>
      </c>
      <c r="Q66" s="1012">
        <f>+O66+P66</f>
        <v>106.37499999974</v>
      </c>
      <c r="R66" s="1013">
        <f t="shared" si="19"/>
        <v>106.37499999974</v>
      </c>
      <c r="S66" s="1319"/>
      <c r="T66" s="1012"/>
      <c r="U66" s="1014"/>
      <c r="V66" s="1342">
        <v>43784</v>
      </c>
      <c r="W66" s="1342"/>
      <c r="X66" s="1342"/>
      <c r="Y66" s="1342"/>
      <c r="Z66" s="1618"/>
    </row>
    <row r="67" spans="1:26" ht="15.75" customHeight="1" thickBot="1" x14ac:dyDescent="0.3">
      <c r="A67" s="2023"/>
      <c r="B67" s="1950"/>
      <c r="C67" s="1980"/>
      <c r="D67" s="1977"/>
      <c r="E67" s="1248"/>
      <c r="F67" s="989"/>
      <c r="G67" s="990" t="s">
        <v>496</v>
      </c>
      <c r="H67" s="991" t="s">
        <v>494</v>
      </c>
      <c r="I67" s="992">
        <v>63</v>
      </c>
      <c r="J67" s="993" t="s">
        <v>104</v>
      </c>
      <c r="K67" s="994"/>
      <c r="L67" s="995">
        <v>0.88</v>
      </c>
      <c r="M67" s="995">
        <f>+L67*I67</f>
        <v>55.44</v>
      </c>
      <c r="N67" s="995">
        <v>0</v>
      </c>
      <c r="O67" s="995">
        <f t="shared" ref="O67:O73" si="21">+M67-N67</f>
        <v>55.44</v>
      </c>
      <c r="P67" s="995">
        <v>27.85</v>
      </c>
      <c r="Q67" s="995">
        <f>+O67+P67</f>
        <v>83.289999999999992</v>
      </c>
      <c r="R67" s="1013">
        <f t="shared" si="19"/>
        <v>83.289999999999992</v>
      </c>
      <c r="S67" s="1320"/>
      <c r="T67" s="995"/>
      <c r="U67" s="997"/>
      <c r="V67" s="1367">
        <v>43784</v>
      </c>
      <c r="W67" s="1367"/>
      <c r="X67" s="1367"/>
      <c r="Y67" s="1367"/>
      <c r="Z67" s="1619"/>
    </row>
    <row r="68" spans="1:26" ht="15.75" customHeight="1" thickBot="1" x14ac:dyDescent="0.3">
      <c r="A68" s="2023"/>
      <c r="B68" s="1950"/>
      <c r="C68" s="1980"/>
      <c r="D68" s="1978"/>
      <c r="E68" s="1249"/>
      <c r="F68" s="1017"/>
      <c r="G68" s="1018" t="s">
        <v>541</v>
      </c>
      <c r="H68" s="1019" t="s">
        <v>542</v>
      </c>
      <c r="I68" s="1020">
        <v>300</v>
      </c>
      <c r="J68" s="1021" t="s">
        <v>104</v>
      </c>
      <c r="K68" s="1022"/>
      <c r="L68" s="1023">
        <v>0.6675333</v>
      </c>
      <c r="M68" s="1023">
        <f t="shared" si="20"/>
        <v>200.25998999999999</v>
      </c>
      <c r="N68" s="1023">
        <v>0</v>
      </c>
      <c r="O68" s="1023">
        <f t="shared" si="21"/>
        <v>200.25998999999999</v>
      </c>
      <c r="P68" s="1023">
        <v>39.784999999999997</v>
      </c>
      <c r="Q68" s="1023">
        <f>+O68+P68</f>
        <v>240.04498999999998</v>
      </c>
      <c r="R68" s="1013">
        <f t="shared" si="19"/>
        <v>240.04498999999998</v>
      </c>
      <c r="S68" s="1321"/>
      <c r="T68" s="1023"/>
      <c r="U68" s="1025"/>
      <c r="V68" s="1341">
        <v>43784</v>
      </c>
      <c r="W68" s="1341"/>
      <c r="X68" s="1341"/>
      <c r="Y68" s="1341"/>
      <c r="Z68" s="1608"/>
    </row>
    <row r="69" spans="1:26" ht="15.75" customHeight="1" thickBot="1" x14ac:dyDescent="0.3">
      <c r="A69" s="2023"/>
      <c r="B69" s="1951"/>
      <c r="C69" s="1981"/>
      <c r="D69" s="1255" t="s">
        <v>355</v>
      </c>
      <c r="E69" s="1255"/>
      <c r="F69" s="1256"/>
      <c r="G69" s="1257" t="s">
        <v>546</v>
      </c>
      <c r="H69" s="1258" t="s">
        <v>547</v>
      </c>
      <c r="I69" s="1259">
        <v>300</v>
      </c>
      <c r="J69" s="1260" t="s">
        <v>104</v>
      </c>
      <c r="K69" s="1261"/>
      <c r="L69" s="1262">
        <v>9.5399999999999999E-2</v>
      </c>
      <c r="M69" s="1262">
        <f t="shared" si="20"/>
        <v>28.62</v>
      </c>
      <c r="N69" s="1262">
        <v>0</v>
      </c>
      <c r="O69" s="1262">
        <f t="shared" si="21"/>
        <v>28.62</v>
      </c>
      <c r="P69" s="1262">
        <v>13.64</v>
      </c>
      <c r="Q69" s="1262">
        <f>+P69+O69</f>
        <v>42.260000000000005</v>
      </c>
      <c r="R69" s="1263">
        <f t="shared" si="19"/>
        <v>42.260000000000005</v>
      </c>
      <c r="S69" s="1322"/>
      <c r="T69" s="1262"/>
      <c r="U69" s="1264"/>
      <c r="V69" s="1401"/>
      <c r="W69" s="1401"/>
      <c r="X69" s="1401"/>
      <c r="Y69" s="1401"/>
      <c r="Z69" s="1620"/>
    </row>
    <row r="70" spans="1:26" ht="15.75" customHeight="1" thickBot="1" x14ac:dyDescent="0.3">
      <c r="A70" s="2023"/>
      <c r="B70" s="1352">
        <v>43782</v>
      </c>
      <c r="C70" s="1353">
        <v>82</v>
      </c>
      <c r="D70" s="1353" t="s">
        <v>564</v>
      </c>
      <c r="E70" s="1353"/>
      <c r="F70" s="1354"/>
      <c r="G70" s="1355" t="s">
        <v>565</v>
      </c>
      <c r="H70" s="1356" t="s">
        <v>566</v>
      </c>
      <c r="I70" s="1357">
        <v>13</v>
      </c>
      <c r="J70" s="1358" t="s">
        <v>104</v>
      </c>
      <c r="K70" s="1359"/>
      <c r="L70" s="1360">
        <v>13.77</v>
      </c>
      <c r="M70" s="1360">
        <f t="shared" si="20"/>
        <v>179.01</v>
      </c>
      <c r="N70" s="1360">
        <v>0</v>
      </c>
      <c r="O70" s="1360">
        <f t="shared" si="21"/>
        <v>179.01</v>
      </c>
      <c r="P70" s="1360">
        <v>40</v>
      </c>
      <c r="Q70" s="1361">
        <f>+P70+O70</f>
        <v>219.01</v>
      </c>
      <c r="R70" s="1362">
        <f t="shared" ref="R70:R76" si="22">+Q70</f>
        <v>219.01</v>
      </c>
      <c r="S70" s="1408"/>
      <c r="T70" s="1360"/>
      <c r="U70" s="1363"/>
      <c r="V70" s="1599"/>
      <c r="W70" s="1599"/>
      <c r="X70" s="1621">
        <v>43799</v>
      </c>
      <c r="Y70" s="1364"/>
      <c r="Z70" s="1365"/>
    </row>
    <row r="71" spans="1:26" ht="15.75" customHeight="1" thickBot="1" x14ac:dyDescent="0.3">
      <c r="A71" s="2024"/>
      <c r="B71" s="2026">
        <v>43795</v>
      </c>
      <c r="C71" s="1976">
        <v>84</v>
      </c>
      <c r="D71" s="1976" t="s">
        <v>622</v>
      </c>
      <c r="E71" s="1252"/>
      <c r="F71" s="1183"/>
      <c r="G71" s="1007" t="s">
        <v>570</v>
      </c>
      <c r="H71" s="1009" t="s">
        <v>573</v>
      </c>
      <c r="I71" s="1009">
        <v>1</v>
      </c>
      <c r="J71" s="1010" t="s">
        <v>104</v>
      </c>
      <c r="K71" s="1011"/>
      <c r="L71" s="1012">
        <v>1899.99</v>
      </c>
      <c r="M71" s="1012">
        <f t="shared" si="20"/>
        <v>1899.99</v>
      </c>
      <c r="N71" s="1012">
        <v>0</v>
      </c>
      <c r="O71" s="1012">
        <f t="shared" si="21"/>
        <v>1899.99</v>
      </c>
      <c r="P71" s="1012">
        <v>591.57933774103674</v>
      </c>
      <c r="Q71" s="1012">
        <f>+P71+O71</f>
        <v>2491.5693377410366</v>
      </c>
      <c r="R71" s="1013">
        <f t="shared" si="22"/>
        <v>2491.5693377410366</v>
      </c>
      <c r="S71" s="1319"/>
      <c r="T71" s="1012"/>
      <c r="U71" s="1014"/>
      <c r="V71" s="1015"/>
      <c r="W71" s="1015"/>
      <c r="X71" s="1015"/>
      <c r="Y71" s="1015"/>
      <c r="Z71" s="1016"/>
    </row>
    <row r="72" spans="1:26" ht="15.75" customHeight="1" x14ac:dyDescent="0.25">
      <c r="A72" s="2024"/>
      <c r="B72" s="2027"/>
      <c r="C72" s="1977"/>
      <c r="D72" s="1977"/>
      <c r="E72" s="1253"/>
      <c r="F72" s="989"/>
      <c r="G72" s="990" t="s">
        <v>571</v>
      </c>
      <c r="H72" s="992" t="s">
        <v>574</v>
      </c>
      <c r="I72" s="992">
        <v>1</v>
      </c>
      <c r="J72" s="993" t="s">
        <v>104</v>
      </c>
      <c r="K72" s="994"/>
      <c r="L72" s="995">
        <v>274.99</v>
      </c>
      <c r="M72" s="995">
        <f t="shared" si="20"/>
        <v>274.99</v>
      </c>
      <c r="N72" s="995">
        <v>0</v>
      </c>
      <c r="O72" s="995">
        <f t="shared" si="21"/>
        <v>274.99</v>
      </c>
      <c r="P72" s="995">
        <v>85.620662258963307</v>
      </c>
      <c r="Q72" s="1012">
        <f>+P72+O72</f>
        <v>360.61066225896332</v>
      </c>
      <c r="R72" s="996">
        <f t="shared" si="22"/>
        <v>360.61066225896332</v>
      </c>
      <c r="S72" s="1320"/>
      <c r="T72" s="995"/>
      <c r="U72" s="997"/>
      <c r="V72" s="998"/>
      <c r="W72" s="998"/>
      <c r="X72" s="998"/>
      <c r="Y72" s="998"/>
      <c r="Z72" s="999"/>
    </row>
    <row r="73" spans="1:26" ht="15.75" customHeight="1" thickBot="1" x14ac:dyDescent="0.3">
      <c r="A73" s="2025"/>
      <c r="B73" s="2028"/>
      <c r="C73" s="1978"/>
      <c r="D73" s="1978"/>
      <c r="E73" s="1254"/>
      <c r="F73" s="1017"/>
      <c r="G73" s="1018" t="s">
        <v>572</v>
      </c>
      <c r="H73" s="1020" t="s">
        <v>575</v>
      </c>
      <c r="I73" s="1020">
        <v>1</v>
      </c>
      <c r="J73" s="1021" t="s">
        <v>104</v>
      </c>
      <c r="K73" s="1022"/>
      <c r="L73" s="1023">
        <v>0</v>
      </c>
      <c r="M73" s="1023">
        <f t="shared" si="20"/>
        <v>0</v>
      </c>
      <c r="N73" s="1023">
        <v>0</v>
      </c>
      <c r="O73" s="1023">
        <f t="shared" si="21"/>
        <v>0</v>
      </c>
      <c r="P73" s="1023">
        <v>0</v>
      </c>
      <c r="Q73" s="1023">
        <f>+P73+O73</f>
        <v>0</v>
      </c>
      <c r="R73" s="1024">
        <f t="shared" si="22"/>
        <v>0</v>
      </c>
      <c r="S73" s="1321"/>
      <c r="T73" s="1023"/>
      <c r="U73" s="1025"/>
      <c r="V73" s="1026"/>
      <c r="W73" s="1026"/>
      <c r="X73" s="1026"/>
      <c r="Y73" s="1026"/>
      <c r="Z73" s="1027"/>
    </row>
    <row r="74" spans="1:26" ht="15.75" customHeight="1" x14ac:dyDescent="0.25">
      <c r="A74" s="2016" t="s">
        <v>465</v>
      </c>
      <c r="B74" s="1056"/>
      <c r="C74" s="2004">
        <v>59</v>
      </c>
      <c r="D74" s="2004" t="s">
        <v>466</v>
      </c>
      <c r="E74" s="1053"/>
      <c r="F74" s="971"/>
      <c r="G74" s="972" t="s">
        <v>467</v>
      </c>
      <c r="H74" s="973" t="s">
        <v>469</v>
      </c>
      <c r="I74" s="968">
        <v>70</v>
      </c>
      <c r="J74" s="974" t="s">
        <v>104</v>
      </c>
      <c r="K74" s="975"/>
      <c r="L74" s="976">
        <v>43.17</v>
      </c>
      <c r="M74" s="976">
        <f t="shared" si="17"/>
        <v>3021.9</v>
      </c>
      <c r="N74" s="976">
        <f>+M74*40%</f>
        <v>1208.76</v>
      </c>
      <c r="O74" s="976">
        <f>+M74-N74</f>
        <v>1813.14</v>
      </c>
      <c r="P74" s="976">
        <v>0</v>
      </c>
      <c r="Q74" s="976">
        <f>+O74+P74</f>
        <v>1813.14</v>
      </c>
      <c r="R74" s="977">
        <f t="shared" si="22"/>
        <v>1813.14</v>
      </c>
      <c r="S74" s="978"/>
      <c r="T74" s="976"/>
      <c r="U74" s="979"/>
      <c r="V74" s="1343"/>
      <c r="W74" s="1343"/>
      <c r="X74" s="1343"/>
      <c r="Y74" s="1343"/>
      <c r="Z74" s="1344"/>
    </row>
    <row r="75" spans="1:26" ht="15.75" customHeight="1" thickBot="1" x14ac:dyDescent="0.3">
      <c r="A75" s="2004"/>
      <c r="B75" s="1056"/>
      <c r="C75" s="2005"/>
      <c r="D75" s="2005"/>
      <c r="E75" s="1028"/>
      <c r="F75" s="1029"/>
      <c r="G75" s="1030" t="s">
        <v>468</v>
      </c>
      <c r="H75" s="1031" t="s">
        <v>470</v>
      </c>
      <c r="I75" s="1032">
        <v>240</v>
      </c>
      <c r="J75" s="1033" t="s">
        <v>104</v>
      </c>
      <c r="K75" s="1034"/>
      <c r="L75" s="1035">
        <v>62.63</v>
      </c>
      <c r="M75" s="1035">
        <f t="shared" si="17"/>
        <v>15031.2</v>
      </c>
      <c r="N75" s="1035">
        <f>+M75*40%</f>
        <v>6012.4800000000005</v>
      </c>
      <c r="O75" s="1035">
        <f>+M75-N75</f>
        <v>9018.7200000000012</v>
      </c>
      <c r="P75" s="1035">
        <v>0</v>
      </c>
      <c r="Q75" s="1035">
        <f>+O75+P75</f>
        <v>9018.7200000000012</v>
      </c>
      <c r="R75" s="1036">
        <f t="shared" si="22"/>
        <v>9018.7200000000012</v>
      </c>
      <c r="S75" s="1037"/>
      <c r="T75" s="1035"/>
      <c r="U75" s="1038"/>
      <c r="V75" s="1345"/>
      <c r="W75" s="1345"/>
      <c r="X75" s="1345"/>
      <c r="Y75" s="1345"/>
      <c r="Z75" s="1346"/>
    </row>
    <row r="76" spans="1:26" ht="15.75" customHeight="1" x14ac:dyDescent="0.25">
      <c r="A76" s="2004"/>
      <c r="B76" s="1056"/>
      <c r="C76" s="2004" t="s">
        <v>500</v>
      </c>
      <c r="D76" s="2004" t="s">
        <v>432</v>
      </c>
      <c r="E76" s="1053"/>
      <c r="F76" s="971"/>
      <c r="G76" s="972"/>
      <c r="H76" s="973" t="s">
        <v>471</v>
      </c>
      <c r="I76" s="968">
        <v>400</v>
      </c>
      <c r="J76" s="974" t="s">
        <v>104</v>
      </c>
      <c r="K76" s="975"/>
      <c r="L76" s="976">
        <v>2.5000000000000001E-2</v>
      </c>
      <c r="M76" s="976">
        <f t="shared" si="17"/>
        <v>10</v>
      </c>
      <c r="N76" s="976">
        <v>0</v>
      </c>
      <c r="O76" s="976">
        <f t="shared" ref="O76:O210" si="23">+M76-N76</f>
        <v>10</v>
      </c>
      <c r="P76" s="976">
        <v>0</v>
      </c>
      <c r="Q76" s="976">
        <f t="shared" ref="Q76:Q89" si="24">+O76+P76</f>
        <v>10</v>
      </c>
      <c r="R76" s="977">
        <f t="shared" si="22"/>
        <v>10</v>
      </c>
      <c r="S76" s="978"/>
      <c r="T76" s="976"/>
      <c r="U76" s="979"/>
      <c r="V76" s="1343"/>
      <c r="W76" s="1343">
        <v>43784</v>
      </c>
      <c r="X76" s="1343"/>
      <c r="Y76" s="1343"/>
      <c r="Z76" s="1344"/>
    </row>
    <row r="77" spans="1:26" ht="15.75" customHeight="1" x14ac:dyDescent="0.25">
      <c r="A77" s="2004"/>
      <c r="B77" s="1056"/>
      <c r="C77" s="2004"/>
      <c r="D77" s="2004"/>
      <c r="E77" s="941"/>
      <c r="F77" s="942"/>
      <c r="G77" s="943"/>
      <c r="H77" s="944" t="s">
        <v>472</v>
      </c>
      <c r="I77" s="945">
        <v>5000</v>
      </c>
      <c r="J77" s="946" t="s">
        <v>104</v>
      </c>
      <c r="K77" s="947"/>
      <c r="L77" s="948">
        <v>0.08</v>
      </c>
      <c r="M77" s="948">
        <f t="shared" si="17"/>
        <v>400</v>
      </c>
      <c r="N77" s="948">
        <v>0</v>
      </c>
      <c r="O77" s="948">
        <f t="shared" si="23"/>
        <v>400</v>
      </c>
      <c r="P77" s="948">
        <v>0</v>
      </c>
      <c r="Q77" s="948">
        <f t="shared" si="24"/>
        <v>400</v>
      </c>
      <c r="R77" s="949">
        <f t="shared" ref="R77:R88" si="25">+Q77</f>
        <v>400</v>
      </c>
      <c r="S77" s="970"/>
      <c r="T77" s="948"/>
      <c r="U77" s="950"/>
      <c r="V77" s="1347"/>
      <c r="W77" s="1343">
        <v>43784</v>
      </c>
      <c r="X77" s="1347"/>
      <c r="Y77" s="1347"/>
      <c r="Z77" s="1350"/>
    </row>
    <row r="78" spans="1:26" ht="15.75" customHeight="1" x14ac:dyDescent="0.25">
      <c r="A78" s="2004"/>
      <c r="B78" s="1056"/>
      <c r="C78" s="2004"/>
      <c r="D78" s="2004"/>
      <c r="E78" s="941"/>
      <c r="F78" s="942"/>
      <c r="G78" s="943"/>
      <c r="H78" s="944" t="s">
        <v>473</v>
      </c>
      <c r="I78" s="945">
        <v>2000</v>
      </c>
      <c r="J78" s="946" t="s">
        <v>104</v>
      </c>
      <c r="K78" s="947"/>
      <c r="L78" s="948">
        <v>3.7999999999999999E-2</v>
      </c>
      <c r="M78" s="948">
        <f t="shared" si="17"/>
        <v>76</v>
      </c>
      <c r="N78" s="948">
        <v>0</v>
      </c>
      <c r="O78" s="948">
        <f t="shared" si="23"/>
        <v>76</v>
      </c>
      <c r="P78" s="948">
        <v>0</v>
      </c>
      <c r="Q78" s="948">
        <f t="shared" si="24"/>
        <v>76</v>
      </c>
      <c r="R78" s="949">
        <f t="shared" si="25"/>
        <v>76</v>
      </c>
      <c r="S78" s="970"/>
      <c r="T78" s="948"/>
      <c r="U78" s="950"/>
      <c r="V78" s="1347"/>
      <c r="W78" s="1343">
        <v>43784</v>
      </c>
      <c r="X78" s="1347"/>
      <c r="Y78" s="1347"/>
      <c r="Z78" s="1350"/>
    </row>
    <row r="79" spans="1:26" ht="15.75" customHeight="1" x14ac:dyDescent="0.25">
      <c r="A79" s="2004"/>
      <c r="B79" s="1056"/>
      <c r="C79" s="2004"/>
      <c r="D79" s="2004"/>
      <c r="E79" s="941"/>
      <c r="F79" s="942"/>
      <c r="G79" s="943"/>
      <c r="H79" s="944" t="s">
        <v>474</v>
      </c>
      <c r="I79" s="945">
        <v>4500</v>
      </c>
      <c r="J79" s="946" t="s">
        <v>104</v>
      </c>
      <c r="K79" s="947"/>
      <c r="L79" s="948">
        <v>5.3600000000000002E-2</v>
      </c>
      <c r="M79" s="948">
        <f t="shared" si="17"/>
        <v>241.20000000000002</v>
      </c>
      <c r="N79" s="948">
        <v>0</v>
      </c>
      <c r="O79" s="948">
        <f t="shared" si="23"/>
        <v>241.20000000000002</v>
      </c>
      <c r="P79" s="948">
        <v>0</v>
      </c>
      <c r="Q79" s="948">
        <f t="shared" si="24"/>
        <v>241.20000000000002</v>
      </c>
      <c r="R79" s="949">
        <f t="shared" si="25"/>
        <v>241.20000000000002</v>
      </c>
      <c r="S79" s="970"/>
      <c r="T79" s="948"/>
      <c r="U79" s="950"/>
      <c r="V79" s="1347"/>
      <c r="W79" s="1343">
        <v>43784</v>
      </c>
      <c r="X79" s="1347"/>
      <c r="Y79" s="1347"/>
      <c r="Z79" s="1350"/>
    </row>
    <row r="80" spans="1:26" ht="15.75" customHeight="1" x14ac:dyDescent="0.25">
      <c r="A80" s="2004"/>
      <c r="B80" s="1056"/>
      <c r="C80" s="2004"/>
      <c r="D80" s="2004"/>
      <c r="E80" s="941"/>
      <c r="F80" s="942"/>
      <c r="G80" s="943"/>
      <c r="H80" s="944" t="s">
        <v>475</v>
      </c>
      <c r="I80" s="945">
        <v>1000</v>
      </c>
      <c r="J80" s="946" t="s">
        <v>104</v>
      </c>
      <c r="K80" s="947"/>
      <c r="L80" s="948">
        <v>5.5E-2</v>
      </c>
      <c r="M80" s="948">
        <f t="shared" si="17"/>
        <v>55</v>
      </c>
      <c r="N80" s="948">
        <v>0</v>
      </c>
      <c r="O80" s="948">
        <f t="shared" si="23"/>
        <v>55</v>
      </c>
      <c r="P80" s="948">
        <v>0</v>
      </c>
      <c r="Q80" s="948">
        <f t="shared" si="24"/>
        <v>55</v>
      </c>
      <c r="R80" s="949">
        <f t="shared" si="25"/>
        <v>55</v>
      </c>
      <c r="S80" s="970"/>
      <c r="T80" s="948"/>
      <c r="U80" s="950"/>
      <c r="V80" s="1347"/>
      <c r="W80" s="1343">
        <v>43784</v>
      </c>
      <c r="X80" s="1347"/>
      <c r="Y80" s="1347"/>
      <c r="Z80" s="1350"/>
    </row>
    <row r="81" spans="1:28" ht="15.75" customHeight="1" x14ac:dyDescent="0.25">
      <c r="A81" s="2004"/>
      <c r="B81" s="1056"/>
      <c r="C81" s="2004"/>
      <c r="D81" s="2004"/>
      <c r="E81" s="941"/>
      <c r="F81" s="942"/>
      <c r="G81" s="943"/>
      <c r="H81" s="944" t="s">
        <v>476</v>
      </c>
      <c r="I81" s="945">
        <v>8000</v>
      </c>
      <c r="J81" s="946" t="s">
        <v>104</v>
      </c>
      <c r="K81" s="947"/>
      <c r="L81" s="948">
        <v>6.8199999999999997E-2</v>
      </c>
      <c r="M81" s="948">
        <f t="shared" si="17"/>
        <v>545.6</v>
      </c>
      <c r="N81" s="948">
        <v>0</v>
      </c>
      <c r="O81" s="948">
        <f t="shared" si="23"/>
        <v>545.6</v>
      </c>
      <c r="P81" s="948">
        <v>0</v>
      </c>
      <c r="Q81" s="948">
        <f t="shared" si="24"/>
        <v>545.6</v>
      </c>
      <c r="R81" s="949">
        <f t="shared" si="25"/>
        <v>545.6</v>
      </c>
      <c r="S81" s="970"/>
      <c r="T81" s="948"/>
      <c r="U81" s="950"/>
      <c r="V81" s="1347"/>
      <c r="W81" s="1343">
        <v>43784</v>
      </c>
      <c r="X81" s="1347"/>
      <c r="Y81" s="1347"/>
      <c r="Z81" s="1350"/>
    </row>
    <row r="82" spans="1:28" ht="15.75" customHeight="1" x14ac:dyDescent="0.25">
      <c r="A82" s="2004"/>
      <c r="B82" s="1056"/>
      <c r="C82" s="2004"/>
      <c r="D82" s="2004"/>
      <c r="E82" s="941"/>
      <c r="F82" s="942"/>
      <c r="G82" s="943"/>
      <c r="H82" s="944" t="s">
        <v>477</v>
      </c>
      <c r="I82" s="945">
        <v>1500</v>
      </c>
      <c r="J82" s="946" t="s">
        <v>104</v>
      </c>
      <c r="K82" s="947"/>
      <c r="L82" s="948">
        <v>7.5999999999999998E-2</v>
      </c>
      <c r="M82" s="948">
        <f t="shared" si="17"/>
        <v>114</v>
      </c>
      <c r="N82" s="948">
        <v>0</v>
      </c>
      <c r="O82" s="948">
        <f t="shared" si="23"/>
        <v>114</v>
      </c>
      <c r="P82" s="948">
        <v>0</v>
      </c>
      <c r="Q82" s="948">
        <f t="shared" si="24"/>
        <v>114</v>
      </c>
      <c r="R82" s="949">
        <f t="shared" si="25"/>
        <v>114</v>
      </c>
      <c r="S82" s="970"/>
      <c r="T82" s="948"/>
      <c r="U82" s="950"/>
      <c r="V82" s="1347"/>
      <c r="W82" s="1343">
        <v>43784</v>
      </c>
      <c r="X82" s="1347"/>
      <c r="Y82" s="1347"/>
      <c r="Z82" s="1350"/>
    </row>
    <row r="83" spans="1:28" ht="15.75" customHeight="1" thickBot="1" x14ac:dyDescent="0.3">
      <c r="A83" s="2004"/>
      <c r="B83" s="1056"/>
      <c r="C83" s="2005"/>
      <c r="D83" s="2005"/>
      <c r="E83" s="1028"/>
      <c r="F83" s="1029"/>
      <c r="G83" s="1030"/>
      <c r="H83" s="1031" t="s">
        <v>478</v>
      </c>
      <c r="I83" s="1032">
        <v>2500</v>
      </c>
      <c r="J83" s="1033" t="s">
        <v>104</v>
      </c>
      <c r="K83" s="1034"/>
      <c r="L83" s="1035">
        <v>0.22</v>
      </c>
      <c r="M83" s="1035">
        <f t="shared" si="17"/>
        <v>550</v>
      </c>
      <c r="N83" s="1035">
        <v>0</v>
      </c>
      <c r="O83" s="1035">
        <f t="shared" si="23"/>
        <v>550</v>
      </c>
      <c r="P83" s="1035">
        <v>0</v>
      </c>
      <c r="Q83" s="1035">
        <f t="shared" si="24"/>
        <v>550</v>
      </c>
      <c r="R83" s="1036">
        <f t="shared" si="25"/>
        <v>550</v>
      </c>
      <c r="S83" s="1037"/>
      <c r="T83" s="1035"/>
      <c r="U83" s="1038"/>
      <c r="V83" s="1345"/>
      <c r="W83" s="1343">
        <v>43784</v>
      </c>
      <c r="X83" s="1345"/>
      <c r="Y83" s="1345"/>
      <c r="Z83" s="1346"/>
    </row>
    <row r="84" spans="1:28" ht="15.75" customHeight="1" x14ac:dyDescent="0.25">
      <c r="A84" s="2004"/>
      <c r="B84" s="1056"/>
      <c r="C84" s="2021">
        <v>62</v>
      </c>
      <c r="D84" s="2021" t="s">
        <v>492</v>
      </c>
      <c r="E84" s="1039"/>
      <c r="F84" s="1040">
        <v>43761</v>
      </c>
      <c r="G84" s="1041" t="s">
        <v>483</v>
      </c>
      <c r="H84" s="1042" t="s">
        <v>487</v>
      </c>
      <c r="I84" s="1043">
        <v>70</v>
      </c>
      <c r="J84" s="1044" t="s">
        <v>185</v>
      </c>
      <c r="K84" s="1045"/>
      <c r="L84" s="1046">
        <v>0.9</v>
      </c>
      <c r="M84" s="1046">
        <f t="shared" si="17"/>
        <v>63</v>
      </c>
      <c r="N84" s="1046">
        <v>0</v>
      </c>
      <c r="O84" s="1046">
        <f t="shared" si="23"/>
        <v>63</v>
      </c>
      <c r="P84" s="1046">
        <v>5.6914820220246787</v>
      </c>
      <c r="Q84" s="1046">
        <f t="shared" si="24"/>
        <v>68.691482022024672</v>
      </c>
      <c r="R84" s="1047">
        <f t="shared" si="25"/>
        <v>68.691482022024672</v>
      </c>
      <c r="S84" s="1048"/>
      <c r="T84" s="1049" t="s">
        <v>498</v>
      </c>
      <c r="U84" s="1049"/>
      <c r="V84" s="1348"/>
      <c r="W84" s="1348"/>
      <c r="X84" s="1348"/>
      <c r="Y84" s="1348"/>
      <c r="Z84" s="1349"/>
      <c r="AA84" s="51"/>
      <c r="AB84" s="51"/>
    </row>
    <row r="85" spans="1:28" ht="15.75" customHeight="1" x14ac:dyDescent="0.25">
      <c r="A85" s="2004"/>
      <c r="B85" s="1056"/>
      <c r="C85" s="2004"/>
      <c r="D85" s="2004"/>
      <c r="E85" s="941"/>
      <c r="F85" s="942"/>
      <c r="G85" s="943" t="s">
        <v>484</v>
      </c>
      <c r="H85" s="944" t="s">
        <v>488</v>
      </c>
      <c r="I85" s="945">
        <v>70</v>
      </c>
      <c r="J85" s="946" t="s">
        <v>104</v>
      </c>
      <c r="K85" s="947"/>
      <c r="L85" s="948">
        <v>0.87</v>
      </c>
      <c r="M85" s="948">
        <f t="shared" si="17"/>
        <v>60.9</v>
      </c>
      <c r="N85" s="948">
        <v>0</v>
      </c>
      <c r="O85" s="948">
        <f t="shared" si="23"/>
        <v>60.9</v>
      </c>
      <c r="P85" s="948">
        <v>5.5017659546238553</v>
      </c>
      <c r="Q85" s="948">
        <f t="shared" si="24"/>
        <v>66.401765954623855</v>
      </c>
      <c r="R85" s="949">
        <f t="shared" si="25"/>
        <v>66.401765954623855</v>
      </c>
      <c r="S85" s="970"/>
      <c r="T85" s="950" t="s">
        <v>499</v>
      </c>
      <c r="U85" s="950"/>
      <c r="V85" s="1347"/>
      <c r="W85" s="1347"/>
      <c r="X85" s="1347"/>
      <c r="Y85" s="1347"/>
      <c r="Z85" s="1350"/>
      <c r="AA85" s="51"/>
      <c r="AB85" s="51"/>
    </row>
    <row r="86" spans="1:28" ht="15.75" customHeight="1" x14ac:dyDescent="0.25">
      <c r="A86" s="2004"/>
      <c r="B86" s="1056"/>
      <c r="C86" s="2004"/>
      <c r="D86" s="2004"/>
      <c r="E86" s="941"/>
      <c r="F86" s="942"/>
      <c r="G86" s="943" t="s">
        <v>485</v>
      </c>
      <c r="H86" s="944" t="s">
        <v>489</v>
      </c>
      <c r="I86" s="945">
        <v>4</v>
      </c>
      <c r="J86" s="946" t="s">
        <v>161</v>
      </c>
      <c r="K86" s="947"/>
      <c r="L86" s="948">
        <v>76</v>
      </c>
      <c r="M86" s="948">
        <f t="shared" si="17"/>
        <v>304</v>
      </c>
      <c r="N86" s="948">
        <v>0</v>
      </c>
      <c r="O86" s="948">
        <f t="shared" si="23"/>
        <v>304</v>
      </c>
      <c r="P86" s="948">
        <v>27.463659280880986</v>
      </c>
      <c r="Q86" s="948">
        <f t="shared" si="24"/>
        <v>331.46365928088096</v>
      </c>
      <c r="R86" s="949">
        <f t="shared" si="25"/>
        <v>331.46365928088096</v>
      </c>
      <c r="S86" s="970"/>
      <c r="T86" s="948"/>
      <c r="U86" s="950"/>
      <c r="V86" s="1347"/>
      <c r="W86" s="1347"/>
      <c r="X86" s="1347"/>
      <c r="Y86" s="1347"/>
      <c r="Z86" s="1350"/>
      <c r="AA86" s="51"/>
      <c r="AB86" s="51"/>
    </row>
    <row r="87" spans="1:28" ht="15.75" customHeight="1" x14ac:dyDescent="0.25">
      <c r="A87" s="2004"/>
      <c r="B87" s="1056"/>
      <c r="C87" s="2004"/>
      <c r="D87" s="2004"/>
      <c r="E87" s="941"/>
      <c r="F87" s="942"/>
      <c r="G87" s="943" t="s">
        <v>486</v>
      </c>
      <c r="H87" s="944" t="s">
        <v>490</v>
      </c>
      <c r="I87" s="945">
        <v>4</v>
      </c>
      <c r="J87" s="946" t="s">
        <v>185</v>
      </c>
      <c r="K87" s="947"/>
      <c r="L87" s="948">
        <v>47</v>
      </c>
      <c r="M87" s="948">
        <f t="shared" si="17"/>
        <v>188</v>
      </c>
      <c r="N87" s="948">
        <v>0</v>
      </c>
      <c r="O87" s="948">
        <f t="shared" si="23"/>
        <v>188</v>
      </c>
      <c r="P87" s="948">
        <v>16.984105081597452</v>
      </c>
      <c r="Q87" s="948">
        <f t="shared" si="24"/>
        <v>204.98410508159745</v>
      </c>
      <c r="R87" s="949">
        <f t="shared" si="25"/>
        <v>204.98410508159745</v>
      </c>
      <c r="S87" s="970"/>
      <c r="T87" s="948"/>
      <c r="U87" s="950"/>
      <c r="V87" s="1347"/>
      <c r="W87" s="1347"/>
      <c r="X87" s="1347"/>
      <c r="Y87" s="1347"/>
      <c r="Z87" s="1350"/>
      <c r="AA87" s="51"/>
      <c r="AB87" s="51"/>
    </row>
    <row r="88" spans="1:28" ht="15.75" customHeight="1" thickBot="1" x14ac:dyDescent="0.3">
      <c r="A88" s="2004"/>
      <c r="B88" s="1056"/>
      <c r="C88" s="2005"/>
      <c r="D88" s="2005"/>
      <c r="E88" s="1028"/>
      <c r="F88" s="1029"/>
      <c r="G88" s="1030" t="s">
        <v>482</v>
      </c>
      <c r="H88" s="1031" t="s">
        <v>491</v>
      </c>
      <c r="I88" s="1032">
        <v>130</v>
      </c>
      <c r="J88" s="1033" t="s">
        <v>104</v>
      </c>
      <c r="K88" s="1034"/>
      <c r="L88" s="1035">
        <v>1.06</v>
      </c>
      <c r="M88" s="1035">
        <f t="shared" si="17"/>
        <v>137.80000000000001</v>
      </c>
      <c r="N88" s="1035">
        <v>0</v>
      </c>
      <c r="O88" s="1035">
        <f t="shared" si="23"/>
        <v>137.80000000000001</v>
      </c>
      <c r="P88" s="1035">
        <v>12.448987660873028</v>
      </c>
      <c r="Q88" s="1035">
        <f t="shared" si="24"/>
        <v>150.24898766087304</v>
      </c>
      <c r="R88" s="1036">
        <f t="shared" si="25"/>
        <v>150.24898766087304</v>
      </c>
      <c r="S88" s="1037"/>
      <c r="T88" s="1035"/>
      <c r="U88" s="1038"/>
      <c r="V88" s="1345"/>
      <c r="W88" s="1345"/>
      <c r="X88" s="1345"/>
      <c r="Y88" s="1345"/>
      <c r="Z88" s="1346"/>
      <c r="AA88" s="1400"/>
      <c r="AB88" s="1400"/>
    </row>
    <row r="89" spans="1:28" s="947" customFormat="1" ht="15.75" customHeight="1" x14ac:dyDescent="0.25">
      <c r="A89" s="2017"/>
      <c r="B89" s="1399">
        <v>43788</v>
      </c>
      <c r="C89" s="1053">
        <v>86</v>
      </c>
      <c r="D89" s="1053" t="s">
        <v>576</v>
      </c>
      <c r="E89" s="1053"/>
      <c r="F89" s="971"/>
      <c r="G89" s="972" t="s">
        <v>577</v>
      </c>
      <c r="H89" s="973" t="s">
        <v>578</v>
      </c>
      <c r="I89" s="968">
        <v>33.9</v>
      </c>
      <c r="J89" s="974" t="s">
        <v>114</v>
      </c>
      <c r="K89" s="975"/>
      <c r="L89" s="976">
        <v>10.59</v>
      </c>
      <c r="M89" s="976">
        <f t="shared" ref="M89" si="26">+L89*I89</f>
        <v>359.00099999999998</v>
      </c>
      <c r="N89" s="976">
        <v>0</v>
      </c>
      <c r="O89" s="976">
        <f t="shared" ref="O89" si="27">+M89-N89</f>
        <v>359.00099999999998</v>
      </c>
      <c r="P89" s="976">
        <v>48.23</v>
      </c>
      <c r="Q89" s="976">
        <f t="shared" si="24"/>
        <v>407.23099999999999</v>
      </c>
      <c r="R89" s="977">
        <f>+Q89</f>
        <v>407.23099999999999</v>
      </c>
      <c r="S89" s="978"/>
      <c r="T89" s="976"/>
      <c r="U89" s="979"/>
      <c r="V89" s="1343">
        <v>43796</v>
      </c>
      <c r="W89" s="1387"/>
      <c r="X89" s="1387"/>
      <c r="Y89" s="1387"/>
      <c r="Z89" s="1388"/>
      <c r="AA89" s="975"/>
      <c r="AB89" s="975"/>
    </row>
    <row r="90" spans="1:28" ht="15.75" customHeight="1" x14ac:dyDescent="0.25">
      <c r="A90" s="2002" t="s">
        <v>507</v>
      </c>
      <c r="B90" s="2000">
        <v>43766</v>
      </c>
      <c r="C90" s="2002">
        <v>67</v>
      </c>
      <c r="D90" s="2002" t="s">
        <v>492</v>
      </c>
      <c r="E90" s="2002" t="s">
        <v>508</v>
      </c>
      <c r="F90" s="1389"/>
      <c r="G90" s="1390" t="s">
        <v>509</v>
      </c>
      <c r="H90" s="1391" t="s">
        <v>511</v>
      </c>
      <c r="I90" s="1392">
        <v>8</v>
      </c>
      <c r="J90" s="1393" t="s">
        <v>104</v>
      </c>
      <c r="K90" s="1394"/>
      <c r="L90" s="1395">
        <v>44.62</v>
      </c>
      <c r="M90" s="1395">
        <f>+L90*I90</f>
        <v>356.96</v>
      </c>
      <c r="N90" s="1395">
        <v>0</v>
      </c>
      <c r="O90" s="1395">
        <f t="shared" si="23"/>
        <v>356.96</v>
      </c>
      <c r="P90" s="1395">
        <v>14.421516937625492</v>
      </c>
      <c r="Q90" s="1395">
        <f t="shared" ref="Q90:Q139" si="28">+P90+O90</f>
        <v>371.38151693762546</v>
      </c>
      <c r="R90" s="1396">
        <f>+Q90</f>
        <v>371.38151693762546</v>
      </c>
      <c r="S90" s="1406"/>
      <c r="T90" s="1395"/>
      <c r="U90" s="1397"/>
      <c r="V90" s="1622"/>
      <c r="W90" s="1622"/>
      <c r="X90" s="1624">
        <v>43799</v>
      </c>
      <c r="Y90" s="343"/>
      <c r="Z90" s="1398"/>
    </row>
    <row r="91" spans="1:28" ht="15.75" customHeight="1" thickBot="1" x14ac:dyDescent="0.3">
      <c r="A91" s="2003"/>
      <c r="B91" s="2001"/>
      <c r="C91" s="2003"/>
      <c r="D91" s="2003"/>
      <c r="E91" s="2003"/>
      <c r="F91" s="1093"/>
      <c r="G91" s="1094" t="s">
        <v>510</v>
      </c>
      <c r="H91" s="1095" t="s">
        <v>512</v>
      </c>
      <c r="I91" s="1096">
        <v>4</v>
      </c>
      <c r="J91" s="1097" t="s">
        <v>104</v>
      </c>
      <c r="K91" s="1098"/>
      <c r="L91" s="1099">
        <v>3.3940000000000001</v>
      </c>
      <c r="M91" s="1099">
        <f>+L91*I91</f>
        <v>13.576000000000001</v>
      </c>
      <c r="N91" s="1099">
        <v>0</v>
      </c>
      <c r="O91" s="1099">
        <f t="shared" si="23"/>
        <v>13.576000000000001</v>
      </c>
      <c r="P91" s="1099">
        <v>0.54848306237450617</v>
      </c>
      <c r="Q91" s="1099">
        <f t="shared" si="28"/>
        <v>14.124483062374507</v>
      </c>
      <c r="R91" s="1100">
        <f>+Q91</f>
        <v>14.124483062374507</v>
      </c>
      <c r="S91" s="1407"/>
      <c r="T91" s="1099"/>
      <c r="U91" s="1101"/>
      <c r="V91" s="1623"/>
      <c r="W91" s="1623"/>
      <c r="X91" s="1625"/>
      <c r="Y91" s="1102"/>
      <c r="Z91" s="1103"/>
    </row>
    <row r="92" spans="1:28" ht="15.75" customHeight="1" x14ac:dyDescent="0.25">
      <c r="A92" s="1990" t="s">
        <v>514</v>
      </c>
      <c r="B92" s="1992">
        <v>43776</v>
      </c>
      <c r="C92" s="1995">
        <v>68</v>
      </c>
      <c r="D92" s="1995" t="s">
        <v>513</v>
      </c>
      <c r="E92" s="1147"/>
      <c r="F92" s="1116"/>
      <c r="G92" s="1117"/>
      <c r="H92" s="1118" t="s">
        <v>515</v>
      </c>
      <c r="I92" s="1119">
        <v>2540</v>
      </c>
      <c r="J92" s="1120" t="s">
        <v>520</v>
      </c>
      <c r="K92" s="1121"/>
      <c r="L92" s="1122">
        <v>0.88</v>
      </c>
      <c r="M92" s="1122">
        <f t="shared" ref="M92:M139" si="29">+L92*I92</f>
        <v>2235.1999999999998</v>
      </c>
      <c r="N92" s="1122">
        <v>0</v>
      </c>
      <c r="O92" s="1122">
        <f t="shared" si="23"/>
        <v>2235.1999999999998</v>
      </c>
      <c r="P92" s="1122">
        <v>0</v>
      </c>
      <c r="Q92" s="1122">
        <f t="shared" si="28"/>
        <v>2235.1999999999998</v>
      </c>
      <c r="R92" s="1123"/>
      <c r="S92" s="1127"/>
      <c r="T92" s="1122"/>
      <c r="U92" s="1124"/>
      <c r="V92" s="1125"/>
      <c r="W92" s="1125"/>
      <c r="X92" s="1125"/>
      <c r="Y92" s="1125"/>
      <c r="Z92" s="1126"/>
    </row>
    <row r="93" spans="1:28" ht="15.75" customHeight="1" x14ac:dyDescent="0.25">
      <c r="A93" s="1991"/>
      <c r="B93" s="1993"/>
      <c r="C93" s="1996"/>
      <c r="D93" s="1996"/>
      <c r="E93" s="1148"/>
      <c r="F93" s="1057"/>
      <c r="G93" s="1058"/>
      <c r="H93" s="1059" t="s">
        <v>516</v>
      </c>
      <c r="I93" s="1060">
        <v>7644</v>
      </c>
      <c r="J93" s="1061" t="s">
        <v>520</v>
      </c>
      <c r="K93" s="1062"/>
      <c r="L93" s="1063">
        <v>0.96</v>
      </c>
      <c r="M93" s="1063">
        <f t="shared" si="29"/>
        <v>7338.24</v>
      </c>
      <c r="N93" s="1063">
        <v>0</v>
      </c>
      <c r="O93" s="1063">
        <f t="shared" si="23"/>
        <v>7338.24</v>
      </c>
      <c r="P93" s="1063">
        <v>0</v>
      </c>
      <c r="Q93" s="1063">
        <f t="shared" si="28"/>
        <v>7338.24</v>
      </c>
      <c r="R93" s="1064"/>
      <c r="S93" s="1128"/>
      <c r="T93" s="1063"/>
      <c r="U93" s="1065"/>
      <c r="V93" s="1104"/>
      <c r="W93" s="1104"/>
      <c r="X93" s="1104"/>
      <c r="Y93" s="1104"/>
      <c r="Z93" s="1105"/>
    </row>
    <row r="94" spans="1:28" ht="15.75" customHeight="1" x14ac:dyDescent="0.25">
      <c r="A94" s="1991"/>
      <c r="B94" s="1993"/>
      <c r="C94" s="1996"/>
      <c r="D94" s="1996"/>
      <c r="E94" s="1148"/>
      <c r="F94" s="1057"/>
      <c r="G94" s="1058"/>
      <c r="H94" s="1059" t="s">
        <v>517</v>
      </c>
      <c r="I94" s="1060">
        <v>3462</v>
      </c>
      <c r="J94" s="1061" t="s">
        <v>520</v>
      </c>
      <c r="K94" s="1062"/>
      <c r="L94" s="1063">
        <v>0.99</v>
      </c>
      <c r="M94" s="1063">
        <f t="shared" si="29"/>
        <v>3427.38</v>
      </c>
      <c r="N94" s="1063">
        <v>0</v>
      </c>
      <c r="O94" s="1063">
        <f t="shared" si="23"/>
        <v>3427.38</v>
      </c>
      <c r="P94" s="1063">
        <v>0</v>
      </c>
      <c r="Q94" s="1063">
        <f t="shared" si="28"/>
        <v>3427.38</v>
      </c>
      <c r="R94" s="1064"/>
      <c r="S94" s="1128"/>
      <c r="T94" s="1063"/>
      <c r="U94" s="1065"/>
      <c r="V94" s="1104"/>
      <c r="W94" s="1104"/>
      <c r="X94" s="1104"/>
      <c r="Y94" s="1104"/>
      <c r="Z94" s="1105"/>
    </row>
    <row r="95" spans="1:28" ht="15.75" customHeight="1" x14ac:dyDescent="0.25">
      <c r="A95" s="1991"/>
      <c r="B95" s="1993"/>
      <c r="C95" s="1996"/>
      <c r="D95" s="1996"/>
      <c r="E95" s="1148"/>
      <c r="F95" s="1057"/>
      <c r="G95" s="1058"/>
      <c r="H95" s="1059" t="s">
        <v>518</v>
      </c>
      <c r="I95" s="1060">
        <v>15552</v>
      </c>
      <c r="J95" s="1061" t="s">
        <v>520</v>
      </c>
      <c r="K95" s="1062"/>
      <c r="L95" s="1063">
        <v>0.99</v>
      </c>
      <c r="M95" s="1063">
        <f t="shared" si="29"/>
        <v>15396.48</v>
      </c>
      <c r="N95" s="1063">
        <v>0</v>
      </c>
      <c r="O95" s="1063">
        <f t="shared" si="23"/>
        <v>15396.48</v>
      </c>
      <c r="P95" s="1063">
        <v>0</v>
      </c>
      <c r="Q95" s="1063">
        <f t="shared" si="28"/>
        <v>15396.48</v>
      </c>
      <c r="R95" s="1064"/>
      <c r="S95" s="1128"/>
      <c r="T95" s="1063"/>
      <c r="U95" s="1065"/>
      <c r="V95" s="1104"/>
      <c r="W95" s="1104"/>
      <c r="X95" s="1104"/>
      <c r="Y95" s="1104"/>
      <c r="Z95" s="1105"/>
    </row>
    <row r="96" spans="1:28" ht="15.75" customHeight="1" thickBot="1" x14ac:dyDescent="0.3">
      <c r="A96" s="1991"/>
      <c r="B96" s="1994"/>
      <c r="C96" s="1997"/>
      <c r="D96" s="1997"/>
      <c r="E96" s="1149"/>
      <c r="F96" s="1066"/>
      <c r="G96" s="1067"/>
      <c r="H96" s="1068" t="s">
        <v>519</v>
      </c>
      <c r="I96" s="1069">
        <v>200</v>
      </c>
      <c r="J96" s="1070" t="s">
        <v>521</v>
      </c>
      <c r="K96" s="1071"/>
      <c r="L96" s="1072">
        <v>0.99</v>
      </c>
      <c r="M96" s="1072">
        <f t="shared" si="29"/>
        <v>198</v>
      </c>
      <c r="N96" s="1072">
        <v>0</v>
      </c>
      <c r="O96" s="1072">
        <f t="shared" si="23"/>
        <v>198</v>
      </c>
      <c r="P96" s="1072">
        <v>0</v>
      </c>
      <c r="Q96" s="1072">
        <f t="shared" si="28"/>
        <v>198</v>
      </c>
      <c r="R96" s="1073"/>
      <c r="S96" s="1129"/>
      <c r="T96" s="1072"/>
      <c r="U96" s="1074"/>
      <c r="V96" s="1106"/>
      <c r="W96" s="1106"/>
      <c r="X96" s="1106"/>
      <c r="Y96" s="1106"/>
      <c r="Z96" s="1107"/>
    </row>
    <row r="97" spans="1:26" ht="15.75" customHeight="1" x14ac:dyDescent="0.25">
      <c r="A97" s="1991"/>
      <c r="B97" s="1998">
        <v>43770</v>
      </c>
      <c r="C97" s="2036">
        <v>71</v>
      </c>
      <c r="D97" s="2036" t="s">
        <v>529</v>
      </c>
      <c r="E97" s="1210"/>
      <c r="F97" s="1211"/>
      <c r="G97" s="1212"/>
      <c r="H97" s="1213" t="s">
        <v>530</v>
      </c>
      <c r="I97" s="1214">
        <v>1200</v>
      </c>
      <c r="J97" s="1215" t="s">
        <v>532</v>
      </c>
      <c r="K97" s="1216"/>
      <c r="L97" s="1217">
        <v>2.7</v>
      </c>
      <c r="M97" s="1217">
        <f t="shared" si="29"/>
        <v>3240</v>
      </c>
      <c r="N97" s="1217">
        <v>0</v>
      </c>
      <c r="O97" s="1217">
        <f t="shared" si="23"/>
        <v>3240</v>
      </c>
      <c r="P97" s="1217">
        <v>353.13351498637604</v>
      </c>
      <c r="Q97" s="1217">
        <f t="shared" si="28"/>
        <v>3593.1335149863762</v>
      </c>
      <c r="R97" s="1218">
        <f t="shared" ref="R97:R102" si="30">+Q97</f>
        <v>3593.1335149863762</v>
      </c>
      <c r="S97" s="1219"/>
      <c r="T97" s="1217"/>
      <c r="U97" s="1351">
        <v>43787</v>
      </c>
      <c r="V97" s="1626">
        <v>43790</v>
      </c>
      <c r="W97" s="1626"/>
      <c r="X97" s="1626">
        <v>43798</v>
      </c>
      <c r="Y97" s="1626"/>
      <c r="Z97" s="1728"/>
    </row>
    <row r="98" spans="1:26" ht="15.75" customHeight="1" thickBot="1" x14ac:dyDescent="0.3">
      <c r="A98" s="1991"/>
      <c r="B98" s="1999"/>
      <c r="C98" s="2037"/>
      <c r="D98" s="2037"/>
      <c r="E98" s="1220"/>
      <c r="F98" s="1221"/>
      <c r="G98" s="1222"/>
      <c r="H98" s="1188" t="s">
        <v>531</v>
      </c>
      <c r="I98" s="1223">
        <v>250</v>
      </c>
      <c r="J98" s="1189" t="s">
        <v>532</v>
      </c>
      <c r="K98" s="1224"/>
      <c r="L98" s="1225">
        <v>5.39</v>
      </c>
      <c r="M98" s="1225">
        <f t="shared" si="29"/>
        <v>1347.5</v>
      </c>
      <c r="N98" s="1225">
        <v>0</v>
      </c>
      <c r="O98" s="1225">
        <f t="shared" si="23"/>
        <v>1347.5</v>
      </c>
      <c r="P98" s="1225">
        <v>146.86648501362399</v>
      </c>
      <c r="Q98" s="1225">
        <f t="shared" si="28"/>
        <v>1494.366485013624</v>
      </c>
      <c r="R98" s="1226">
        <f t="shared" si="30"/>
        <v>1494.366485013624</v>
      </c>
      <c r="S98" s="1227"/>
      <c r="T98" s="1225"/>
      <c r="U98" s="1228" t="s">
        <v>593</v>
      </c>
      <c r="V98" s="1627"/>
      <c r="W98" s="1627"/>
      <c r="X98" s="1627"/>
      <c r="Y98" s="1627"/>
      <c r="Z98" s="1729"/>
    </row>
    <row r="99" spans="1:26" ht="15.75" customHeight="1" x14ac:dyDescent="0.25">
      <c r="A99" s="1991"/>
      <c r="B99" s="2038">
        <v>43773</v>
      </c>
      <c r="C99" s="2041">
        <v>72</v>
      </c>
      <c r="D99" s="2041" t="s">
        <v>529</v>
      </c>
      <c r="E99" s="1307"/>
      <c r="F99" s="1308"/>
      <c r="G99" s="1309"/>
      <c r="H99" s="1310" t="s">
        <v>533</v>
      </c>
      <c r="I99" s="1311">
        <v>750</v>
      </c>
      <c r="J99" s="1312" t="s">
        <v>532</v>
      </c>
      <c r="K99" s="1313"/>
      <c r="L99" s="1314">
        <v>2.7</v>
      </c>
      <c r="M99" s="1314">
        <f t="shared" si="29"/>
        <v>2025.0000000000002</v>
      </c>
      <c r="N99" s="1314">
        <v>0</v>
      </c>
      <c r="O99" s="1314">
        <f t="shared" si="23"/>
        <v>2025.0000000000002</v>
      </c>
      <c r="P99" s="1314">
        <v>228.82729542623139</v>
      </c>
      <c r="Q99" s="1314">
        <f t="shared" si="28"/>
        <v>2253.8272954262316</v>
      </c>
      <c r="R99" s="1315">
        <f t="shared" si="30"/>
        <v>2253.8272954262316</v>
      </c>
      <c r="S99" s="1538"/>
      <c r="T99" s="1314"/>
      <c r="U99" s="1316"/>
      <c r="V99" s="1628">
        <v>43802</v>
      </c>
      <c r="W99" s="787"/>
      <c r="X99" s="787"/>
      <c r="Y99" s="787"/>
      <c r="Z99" s="1317"/>
    </row>
    <row r="100" spans="1:26" ht="15.75" customHeight="1" x14ac:dyDescent="0.25">
      <c r="A100" s="1991"/>
      <c r="B100" s="2039"/>
      <c r="C100" s="2019"/>
      <c r="D100" s="2019"/>
      <c r="E100" s="1250"/>
      <c r="F100" s="1190"/>
      <c r="G100" s="1191"/>
      <c r="H100" s="1192" t="s">
        <v>534</v>
      </c>
      <c r="I100" s="1193">
        <v>52</v>
      </c>
      <c r="J100" s="1194" t="s">
        <v>532</v>
      </c>
      <c r="K100" s="1195"/>
      <c r="L100" s="1196">
        <v>2.95</v>
      </c>
      <c r="M100" s="1196">
        <f t="shared" si="29"/>
        <v>153.4</v>
      </c>
      <c r="N100" s="1196">
        <v>0</v>
      </c>
      <c r="O100" s="1196">
        <f t="shared" si="23"/>
        <v>153.4</v>
      </c>
      <c r="P100" s="1196">
        <v>17.334373885621673</v>
      </c>
      <c r="Q100" s="1196">
        <f t="shared" si="28"/>
        <v>170.73437388562166</v>
      </c>
      <c r="R100" s="1197">
        <f t="shared" si="30"/>
        <v>170.73437388562166</v>
      </c>
      <c r="S100" s="646"/>
      <c r="T100" s="1196"/>
      <c r="U100" s="1198"/>
      <c r="V100" s="1629"/>
      <c r="W100" s="639"/>
      <c r="X100" s="639"/>
      <c r="Y100" s="639"/>
      <c r="Z100" s="1199"/>
    </row>
    <row r="101" spans="1:26" ht="15.75" customHeight="1" thickBot="1" x14ac:dyDescent="0.3">
      <c r="A101" s="1991"/>
      <c r="B101" s="2040"/>
      <c r="C101" s="2020"/>
      <c r="D101" s="2020"/>
      <c r="E101" s="1251"/>
      <c r="F101" s="1200"/>
      <c r="G101" s="1201"/>
      <c r="H101" s="1202" t="s">
        <v>535</v>
      </c>
      <c r="I101" s="1203">
        <v>66</v>
      </c>
      <c r="J101" s="1204" t="s">
        <v>532</v>
      </c>
      <c r="K101" s="1205"/>
      <c r="L101" s="1206">
        <v>9.9004545450000006</v>
      </c>
      <c r="M101" s="1206">
        <f t="shared" si="29"/>
        <v>653.42999997000004</v>
      </c>
      <c r="N101" s="1206">
        <v>0</v>
      </c>
      <c r="O101" s="1206">
        <f t="shared" si="23"/>
        <v>653.42999997000004</v>
      </c>
      <c r="P101" s="1206">
        <v>73.838330688146939</v>
      </c>
      <c r="Q101" s="1206">
        <f t="shared" si="28"/>
        <v>727.26833065814697</v>
      </c>
      <c r="R101" s="1207">
        <f t="shared" si="30"/>
        <v>727.26833065814697</v>
      </c>
      <c r="S101" s="899"/>
      <c r="T101" s="1206"/>
      <c r="U101" s="1208"/>
      <c r="V101" s="1630"/>
      <c r="W101" s="642"/>
      <c r="X101" s="642"/>
      <c r="Y101" s="642"/>
      <c r="Z101" s="1209"/>
    </row>
    <row r="102" spans="1:26" ht="15.75" customHeight="1" thickBot="1" x14ac:dyDescent="0.3">
      <c r="A102" s="1991"/>
      <c r="B102" s="1814">
        <v>43782</v>
      </c>
      <c r="C102" s="1815">
        <v>80</v>
      </c>
      <c r="D102" s="1815" t="s">
        <v>557</v>
      </c>
      <c r="E102" s="1815"/>
      <c r="F102" s="1816"/>
      <c r="G102" s="1817" t="s">
        <v>558</v>
      </c>
      <c r="H102" s="1818" t="s">
        <v>559</v>
      </c>
      <c r="I102" s="1819">
        <v>45</v>
      </c>
      <c r="J102" s="1820" t="s">
        <v>104</v>
      </c>
      <c r="K102" s="1821"/>
      <c r="L102" s="1822">
        <v>256.52999999999997</v>
      </c>
      <c r="M102" s="1822">
        <f t="shared" si="29"/>
        <v>11543.849999999999</v>
      </c>
      <c r="N102" s="1822">
        <v>0</v>
      </c>
      <c r="O102" s="1822">
        <f t="shared" si="23"/>
        <v>11543.849999999999</v>
      </c>
      <c r="P102" s="1822">
        <v>0</v>
      </c>
      <c r="Q102" s="1822">
        <f t="shared" si="28"/>
        <v>11543.849999999999</v>
      </c>
      <c r="R102" s="1823">
        <f t="shared" si="30"/>
        <v>11543.849999999999</v>
      </c>
      <c r="S102" s="803"/>
      <c r="T102" s="1822"/>
      <c r="U102" s="1824" t="s">
        <v>592</v>
      </c>
      <c r="V102" s="1825">
        <v>43795</v>
      </c>
      <c r="W102" s="800"/>
      <c r="X102" s="800"/>
      <c r="Y102" s="800"/>
      <c r="Z102" s="1826"/>
    </row>
    <row r="103" spans="1:26" ht="15.75" customHeight="1" x14ac:dyDescent="0.25">
      <c r="A103" s="1991"/>
      <c r="B103" s="2066">
        <v>43804</v>
      </c>
      <c r="C103" s="2018">
        <v>115</v>
      </c>
      <c r="D103" s="2018" t="s">
        <v>734</v>
      </c>
      <c r="E103" s="1803"/>
      <c r="F103" s="1804"/>
      <c r="G103" s="1805" t="s">
        <v>686</v>
      </c>
      <c r="H103" s="1806" t="s">
        <v>681</v>
      </c>
      <c r="I103" s="1807">
        <v>6</v>
      </c>
      <c r="J103" s="1808" t="s">
        <v>318</v>
      </c>
      <c r="K103" s="1809"/>
      <c r="L103" s="1810">
        <v>136.38</v>
      </c>
      <c r="M103" s="1810">
        <f t="shared" si="29"/>
        <v>818.28</v>
      </c>
      <c r="N103" s="1810">
        <v>0</v>
      </c>
      <c r="O103" s="1810">
        <f t="shared" si="23"/>
        <v>818.28</v>
      </c>
      <c r="P103" s="1810">
        <v>0</v>
      </c>
      <c r="Q103" s="1810">
        <f t="shared" si="28"/>
        <v>818.28</v>
      </c>
      <c r="R103" s="1811"/>
      <c r="S103" s="726"/>
      <c r="T103" s="1810"/>
      <c r="U103" s="1812"/>
      <c r="V103" s="637"/>
      <c r="W103" s="637"/>
      <c r="X103" s="637"/>
      <c r="Y103" s="637"/>
      <c r="Z103" s="1813"/>
    </row>
    <row r="104" spans="1:26" ht="15.75" customHeight="1" x14ac:dyDescent="0.25">
      <c r="A104" s="1991"/>
      <c r="B104" s="2039"/>
      <c r="C104" s="2019"/>
      <c r="D104" s="2019"/>
      <c r="E104" s="1743"/>
      <c r="F104" s="1190"/>
      <c r="G104" s="1191" t="s">
        <v>685</v>
      </c>
      <c r="H104" s="1192" t="s">
        <v>682</v>
      </c>
      <c r="I104" s="1193">
        <v>3000</v>
      </c>
      <c r="J104" s="1194" t="s">
        <v>104</v>
      </c>
      <c r="K104" s="1195"/>
      <c r="L104" s="1196">
        <v>0.27556000000000003</v>
      </c>
      <c r="M104" s="1196">
        <f t="shared" si="29"/>
        <v>826.68000000000006</v>
      </c>
      <c r="N104" s="1196">
        <v>0</v>
      </c>
      <c r="O104" s="1196">
        <f t="shared" si="23"/>
        <v>826.68000000000006</v>
      </c>
      <c r="P104" s="1196">
        <v>0</v>
      </c>
      <c r="Q104" s="1196">
        <f t="shared" si="28"/>
        <v>826.68000000000006</v>
      </c>
      <c r="R104" s="1197"/>
      <c r="S104" s="727"/>
      <c r="T104" s="1196"/>
      <c r="U104" s="1198"/>
      <c r="V104" s="639"/>
      <c r="W104" s="639"/>
      <c r="X104" s="639"/>
      <c r="Y104" s="639"/>
      <c r="Z104" s="1199"/>
    </row>
    <row r="105" spans="1:26" ht="15.75" customHeight="1" x14ac:dyDescent="0.25">
      <c r="A105" s="1991"/>
      <c r="B105" s="2039"/>
      <c r="C105" s="2019"/>
      <c r="D105" s="2019"/>
      <c r="E105" s="1743"/>
      <c r="F105" s="1190"/>
      <c r="G105" s="1191" t="s">
        <v>687</v>
      </c>
      <c r="H105" s="1192" t="s">
        <v>683</v>
      </c>
      <c r="I105" s="1193">
        <v>5000</v>
      </c>
      <c r="J105" s="1194" t="s">
        <v>104</v>
      </c>
      <c r="K105" s="1195"/>
      <c r="L105" s="1196">
        <v>7.5815999999999995E-2</v>
      </c>
      <c r="M105" s="1196">
        <f t="shared" si="29"/>
        <v>379.08</v>
      </c>
      <c r="N105" s="1196">
        <v>0</v>
      </c>
      <c r="O105" s="1196">
        <f t="shared" si="23"/>
        <v>379.08</v>
      </c>
      <c r="P105" s="1196">
        <v>0</v>
      </c>
      <c r="Q105" s="1196">
        <f t="shared" si="28"/>
        <v>379.08</v>
      </c>
      <c r="R105" s="1197"/>
      <c r="S105" s="727"/>
      <c r="T105" s="1196"/>
      <c r="U105" s="1198"/>
      <c r="V105" s="639"/>
      <c r="W105" s="639"/>
      <c r="X105" s="639"/>
      <c r="Y105" s="639"/>
      <c r="Z105" s="1199"/>
    </row>
    <row r="106" spans="1:26" ht="15.75" customHeight="1" thickBot="1" x14ac:dyDescent="0.3">
      <c r="A106" s="1991"/>
      <c r="B106" s="2040"/>
      <c r="C106" s="2020"/>
      <c r="D106" s="2020"/>
      <c r="E106" s="1744"/>
      <c r="F106" s="1200"/>
      <c r="G106" s="1201" t="s">
        <v>688</v>
      </c>
      <c r="H106" s="1202" t="s">
        <v>684</v>
      </c>
      <c r="I106" s="1203">
        <v>3000</v>
      </c>
      <c r="J106" s="1204" t="s">
        <v>104</v>
      </c>
      <c r="K106" s="1205"/>
      <c r="L106" s="1206">
        <v>0.12422333000000001</v>
      </c>
      <c r="M106" s="1206">
        <f t="shared" si="29"/>
        <v>372.66999000000004</v>
      </c>
      <c r="N106" s="1206">
        <v>0</v>
      </c>
      <c r="O106" s="1206">
        <f t="shared" si="23"/>
        <v>372.66999000000004</v>
      </c>
      <c r="P106" s="1206">
        <v>0</v>
      </c>
      <c r="Q106" s="1206">
        <f t="shared" si="28"/>
        <v>372.66999000000004</v>
      </c>
      <c r="R106" s="1207"/>
      <c r="S106" s="736"/>
      <c r="T106" s="1206"/>
      <c r="U106" s="1208"/>
      <c r="V106" s="642"/>
      <c r="W106" s="642"/>
      <c r="X106" s="642"/>
      <c r="Y106" s="642"/>
      <c r="Z106" s="1209"/>
    </row>
    <row r="107" spans="1:26" ht="15.75" customHeight="1" x14ac:dyDescent="0.25">
      <c r="A107" s="1991"/>
      <c r="B107" s="1987">
        <v>43811</v>
      </c>
      <c r="C107" s="1984">
        <v>117</v>
      </c>
      <c r="D107" s="1984" t="s">
        <v>734</v>
      </c>
      <c r="E107" s="1742"/>
      <c r="F107" s="1308"/>
      <c r="G107" s="1309" t="s">
        <v>740</v>
      </c>
      <c r="H107" s="1311" t="s">
        <v>741</v>
      </c>
      <c r="I107" s="1796">
        <v>23</v>
      </c>
      <c r="J107" s="1797" t="s">
        <v>104</v>
      </c>
      <c r="K107" s="1313"/>
      <c r="L107" s="1314">
        <v>20.149999999999999</v>
      </c>
      <c r="M107" s="1314">
        <f t="shared" si="29"/>
        <v>463.45</v>
      </c>
      <c r="N107" s="1314">
        <v>0</v>
      </c>
      <c r="O107" s="1314">
        <f t="shared" si="23"/>
        <v>463.45</v>
      </c>
      <c r="P107" s="1314">
        <v>32.44338624338625</v>
      </c>
      <c r="Q107" s="1314">
        <f t="shared" si="28"/>
        <v>495.89338624338626</v>
      </c>
      <c r="R107" s="1315"/>
      <c r="S107" s="784"/>
      <c r="T107" s="1314"/>
      <c r="U107" s="1316"/>
      <c r="V107" s="787"/>
      <c r="W107" s="787"/>
      <c r="X107" s="787"/>
      <c r="Y107" s="787"/>
      <c r="Z107" s="1317"/>
    </row>
    <row r="108" spans="1:26" ht="15.75" customHeight="1" x14ac:dyDescent="0.25">
      <c r="A108" s="1991"/>
      <c r="B108" s="1988"/>
      <c r="C108" s="1985"/>
      <c r="D108" s="1985"/>
      <c r="E108" s="1743"/>
      <c r="F108" s="1190"/>
      <c r="G108" s="1191" t="s">
        <v>742</v>
      </c>
      <c r="H108" s="1193" t="s">
        <v>743</v>
      </c>
      <c r="I108" s="1749">
        <v>3</v>
      </c>
      <c r="J108" s="1750" t="s">
        <v>104</v>
      </c>
      <c r="K108" s="1195"/>
      <c r="L108" s="1196">
        <v>46.65</v>
      </c>
      <c r="M108" s="1196">
        <f t="shared" si="29"/>
        <v>139.94999999999999</v>
      </c>
      <c r="N108" s="1196">
        <v>0</v>
      </c>
      <c r="O108" s="1196">
        <f t="shared" si="23"/>
        <v>139.94999999999999</v>
      </c>
      <c r="P108" s="1196">
        <v>9.7970695970695978</v>
      </c>
      <c r="Q108" s="1196">
        <f t="shared" si="28"/>
        <v>149.74706959706958</v>
      </c>
      <c r="R108" s="1197"/>
      <c r="S108" s="727"/>
      <c r="T108" s="1196"/>
      <c r="U108" s="1198"/>
      <c r="V108" s="639"/>
      <c r="W108" s="639"/>
      <c r="X108" s="639"/>
      <c r="Y108" s="639"/>
      <c r="Z108" s="1199"/>
    </row>
    <row r="109" spans="1:26" ht="15.75" customHeight="1" x14ac:dyDescent="0.25">
      <c r="A109" s="1991"/>
      <c r="B109" s="1988"/>
      <c r="C109" s="1985"/>
      <c r="D109" s="1985"/>
      <c r="E109" s="1743"/>
      <c r="F109" s="1190"/>
      <c r="G109" s="1191" t="s">
        <v>744</v>
      </c>
      <c r="H109" s="1193" t="s">
        <v>745</v>
      </c>
      <c r="I109" s="1749">
        <v>12</v>
      </c>
      <c r="J109" s="1750" t="s">
        <v>104</v>
      </c>
      <c r="K109" s="1195"/>
      <c r="L109" s="1196">
        <v>137.69</v>
      </c>
      <c r="M109" s="1196">
        <f t="shared" si="29"/>
        <v>1652.28</v>
      </c>
      <c r="N109" s="1196">
        <v>0</v>
      </c>
      <c r="O109" s="1196">
        <f t="shared" si="23"/>
        <v>1652.28</v>
      </c>
      <c r="P109" s="1196">
        <v>115.66632478632481</v>
      </c>
      <c r="Q109" s="1196">
        <f t="shared" si="28"/>
        <v>1767.9463247863248</v>
      </c>
      <c r="R109" s="1197"/>
      <c r="S109" s="727"/>
      <c r="T109" s="1196"/>
      <c r="U109" s="1198"/>
      <c r="V109" s="639"/>
      <c r="W109" s="639"/>
      <c r="X109" s="639"/>
      <c r="Y109" s="639"/>
      <c r="Z109" s="1199"/>
    </row>
    <row r="110" spans="1:26" ht="15.75" customHeight="1" x14ac:dyDescent="0.25">
      <c r="A110" s="1991"/>
      <c r="B110" s="1988"/>
      <c r="C110" s="1985"/>
      <c r="D110" s="1985"/>
      <c r="E110" s="1743"/>
      <c r="F110" s="1190"/>
      <c r="G110" s="1191" t="s">
        <v>746</v>
      </c>
      <c r="H110" s="1193" t="s">
        <v>747</v>
      </c>
      <c r="I110" s="1749">
        <v>8</v>
      </c>
      <c r="J110" s="1750" t="s">
        <v>104</v>
      </c>
      <c r="K110" s="1195"/>
      <c r="L110" s="1196">
        <v>38.049999999999997</v>
      </c>
      <c r="M110" s="1196">
        <f t="shared" si="29"/>
        <v>304.39999999999998</v>
      </c>
      <c r="N110" s="1196">
        <v>0</v>
      </c>
      <c r="O110" s="1196">
        <f t="shared" si="23"/>
        <v>304.39999999999998</v>
      </c>
      <c r="P110" s="1196">
        <v>21.309238909238911</v>
      </c>
      <c r="Q110" s="1196">
        <f t="shared" si="28"/>
        <v>325.70923890923888</v>
      </c>
      <c r="R110" s="1197"/>
      <c r="S110" s="727"/>
      <c r="T110" s="1196"/>
      <c r="U110" s="1198"/>
      <c r="V110" s="639"/>
      <c r="W110" s="639"/>
      <c r="X110" s="639"/>
      <c r="Y110" s="639"/>
      <c r="Z110" s="1199"/>
    </row>
    <row r="111" spans="1:26" ht="15.75" customHeight="1" thickBot="1" x14ac:dyDescent="0.3">
      <c r="A111" s="1991"/>
      <c r="B111" s="1989"/>
      <c r="C111" s="1986"/>
      <c r="D111" s="1986"/>
      <c r="E111" s="1744"/>
      <c r="F111" s="1200"/>
      <c r="G111" s="1201" t="s">
        <v>748</v>
      </c>
      <c r="H111" s="1203" t="s">
        <v>749</v>
      </c>
      <c r="I111" s="1798">
        <v>3</v>
      </c>
      <c r="J111" s="1799" t="s">
        <v>104</v>
      </c>
      <c r="K111" s="1205"/>
      <c r="L111" s="1206">
        <v>154.01</v>
      </c>
      <c r="M111" s="1206">
        <f t="shared" si="29"/>
        <v>462.03</v>
      </c>
      <c r="N111" s="1206">
        <v>0</v>
      </c>
      <c r="O111" s="1206">
        <f t="shared" si="23"/>
        <v>462.03</v>
      </c>
      <c r="P111" s="1206">
        <v>32.343980463980465</v>
      </c>
      <c r="Q111" s="1206">
        <f t="shared" si="28"/>
        <v>494.37398046398044</v>
      </c>
      <c r="R111" s="1207"/>
      <c r="S111" s="736"/>
      <c r="T111" s="1206"/>
      <c r="U111" s="1208"/>
      <c r="V111" s="642"/>
      <c r="W111" s="642"/>
      <c r="X111" s="642"/>
      <c r="Y111" s="642"/>
      <c r="Z111" s="1209"/>
    </row>
    <row r="112" spans="1:26" ht="15.75" customHeight="1" x14ac:dyDescent="0.25">
      <c r="A112" s="1991"/>
      <c r="B112" s="1987">
        <v>43815</v>
      </c>
      <c r="C112" s="1984">
        <v>119</v>
      </c>
      <c r="D112" s="1984" t="s">
        <v>784</v>
      </c>
      <c r="E112" s="1742"/>
      <c r="F112" s="1308"/>
      <c r="G112" s="1309">
        <v>991</v>
      </c>
      <c r="H112" s="1800" t="s">
        <v>750</v>
      </c>
      <c r="I112" s="1796">
        <v>4</v>
      </c>
      <c r="J112" s="1797" t="s">
        <v>104</v>
      </c>
      <c r="K112" s="1313"/>
      <c r="L112" s="1314">
        <v>14.05</v>
      </c>
      <c r="M112" s="1314">
        <f t="shared" si="29"/>
        <v>56.2</v>
      </c>
      <c r="N112" s="1314">
        <v>0</v>
      </c>
      <c r="O112" s="1314">
        <f t="shared" si="23"/>
        <v>56.2</v>
      </c>
      <c r="P112" s="1314">
        <v>1.174435301936972</v>
      </c>
      <c r="Q112" s="1314">
        <f t="shared" si="28"/>
        <v>57.374435301936977</v>
      </c>
      <c r="R112" s="1315"/>
      <c r="S112" s="784"/>
      <c r="T112" s="1314"/>
      <c r="U112" s="1316"/>
      <c r="V112" s="787"/>
      <c r="W112" s="787"/>
      <c r="X112" s="787"/>
      <c r="Y112" s="787"/>
      <c r="Z112" s="1317"/>
    </row>
    <row r="113" spans="1:26" ht="15.75" customHeight="1" x14ac:dyDescent="0.25">
      <c r="A113" s="1991"/>
      <c r="B113" s="1988"/>
      <c r="C113" s="1985"/>
      <c r="D113" s="1985"/>
      <c r="E113" s="1743"/>
      <c r="F113" s="1190"/>
      <c r="G113" s="1191">
        <v>24909</v>
      </c>
      <c r="H113" s="1751" t="s">
        <v>751</v>
      </c>
      <c r="I113" s="1749">
        <v>2</v>
      </c>
      <c r="J113" s="1750" t="s">
        <v>104</v>
      </c>
      <c r="K113" s="1195"/>
      <c r="L113" s="1196">
        <v>2.29</v>
      </c>
      <c r="M113" s="1196">
        <f t="shared" si="29"/>
        <v>4.58</v>
      </c>
      <c r="N113" s="1196">
        <v>0</v>
      </c>
      <c r="O113" s="1196">
        <f t="shared" si="23"/>
        <v>4.58</v>
      </c>
      <c r="P113" s="1196">
        <v>9.5710207880272818E-2</v>
      </c>
      <c r="Q113" s="1196">
        <f t="shared" si="28"/>
        <v>4.6757102078802726</v>
      </c>
      <c r="R113" s="1197"/>
      <c r="S113" s="727"/>
      <c r="T113" s="1196"/>
      <c r="U113" s="1198"/>
      <c r="V113" s="639"/>
      <c r="W113" s="639"/>
      <c r="X113" s="639"/>
      <c r="Y113" s="639"/>
      <c r="Z113" s="1199"/>
    </row>
    <row r="114" spans="1:26" ht="15.75" customHeight="1" x14ac:dyDescent="0.25">
      <c r="A114" s="1991"/>
      <c r="B114" s="1988"/>
      <c r="C114" s="1985"/>
      <c r="D114" s="1985"/>
      <c r="E114" s="1743"/>
      <c r="F114" s="1190"/>
      <c r="G114" s="1191">
        <v>998</v>
      </c>
      <c r="H114" s="1751" t="s">
        <v>752</v>
      </c>
      <c r="I114" s="1749">
        <v>2</v>
      </c>
      <c r="J114" s="1750" t="s">
        <v>104</v>
      </c>
      <c r="K114" s="1195"/>
      <c r="L114" s="1196">
        <v>295</v>
      </c>
      <c r="M114" s="1196">
        <f t="shared" si="29"/>
        <v>590</v>
      </c>
      <c r="N114" s="1196">
        <v>0</v>
      </c>
      <c r="O114" s="1196">
        <f t="shared" si="23"/>
        <v>590</v>
      </c>
      <c r="P114" s="1196">
        <v>12.329480927808069</v>
      </c>
      <c r="Q114" s="1196">
        <f t="shared" si="28"/>
        <v>602.32948092780805</v>
      </c>
      <c r="R114" s="1197"/>
      <c r="S114" s="727"/>
      <c r="T114" s="1196"/>
      <c r="U114" s="1198"/>
      <c r="V114" s="639"/>
      <c r="W114" s="639"/>
      <c r="X114" s="639"/>
      <c r="Y114" s="639"/>
      <c r="Z114" s="1199"/>
    </row>
    <row r="115" spans="1:26" ht="15.75" customHeight="1" x14ac:dyDescent="0.25">
      <c r="A115" s="1991"/>
      <c r="B115" s="1988"/>
      <c r="C115" s="1985"/>
      <c r="D115" s="1985"/>
      <c r="E115" s="1743"/>
      <c r="F115" s="1190"/>
      <c r="G115" s="1191">
        <v>1003</v>
      </c>
      <c r="H115" s="1751" t="s">
        <v>753</v>
      </c>
      <c r="I115" s="1749">
        <v>2</v>
      </c>
      <c r="J115" s="1750" t="s">
        <v>104</v>
      </c>
      <c r="K115" s="1195"/>
      <c r="L115" s="1196">
        <v>11.52</v>
      </c>
      <c r="M115" s="1196">
        <f t="shared" si="29"/>
        <v>23.04</v>
      </c>
      <c r="N115" s="1196">
        <v>0</v>
      </c>
      <c r="O115" s="1196">
        <f t="shared" si="23"/>
        <v>23.04</v>
      </c>
      <c r="P115" s="1196">
        <v>0.48147667894355578</v>
      </c>
      <c r="Q115" s="1196">
        <f t="shared" si="28"/>
        <v>23.521476678943554</v>
      </c>
      <c r="R115" s="1197"/>
      <c r="S115" s="727"/>
      <c r="T115" s="1196"/>
      <c r="U115" s="1198"/>
      <c r="V115" s="639"/>
      <c r="W115" s="639"/>
      <c r="X115" s="639"/>
      <c r="Y115" s="639"/>
      <c r="Z115" s="1199"/>
    </row>
    <row r="116" spans="1:26" ht="15.75" customHeight="1" x14ac:dyDescent="0.25">
      <c r="A116" s="1991"/>
      <c r="B116" s="1988"/>
      <c r="C116" s="1985"/>
      <c r="D116" s="1985"/>
      <c r="E116" s="1743"/>
      <c r="F116" s="1190"/>
      <c r="G116" s="1191">
        <v>990</v>
      </c>
      <c r="H116" s="1751" t="s">
        <v>754</v>
      </c>
      <c r="I116" s="1749">
        <v>4</v>
      </c>
      <c r="J116" s="1750" t="s">
        <v>104</v>
      </c>
      <c r="K116" s="1195"/>
      <c r="L116" s="1196">
        <v>12.26</v>
      </c>
      <c r="M116" s="1196">
        <f t="shared" si="29"/>
        <v>49.04</v>
      </c>
      <c r="N116" s="1196">
        <v>0</v>
      </c>
      <c r="O116" s="1196">
        <f t="shared" si="23"/>
        <v>49.04</v>
      </c>
      <c r="P116" s="1196">
        <v>1.0248097367791655</v>
      </c>
      <c r="Q116" s="1196">
        <f t="shared" si="28"/>
        <v>50.064809736779168</v>
      </c>
      <c r="R116" s="1197"/>
      <c r="S116" s="727"/>
      <c r="T116" s="1196"/>
      <c r="U116" s="1198"/>
      <c r="V116" s="639"/>
      <c r="W116" s="639"/>
      <c r="X116" s="639"/>
      <c r="Y116" s="639"/>
      <c r="Z116" s="1199"/>
    </row>
    <row r="117" spans="1:26" ht="15.75" customHeight="1" x14ac:dyDescent="0.25">
      <c r="A117" s="1991"/>
      <c r="B117" s="1988"/>
      <c r="C117" s="1985"/>
      <c r="D117" s="1985"/>
      <c r="E117" s="1743"/>
      <c r="F117" s="1190"/>
      <c r="G117" s="1191">
        <v>990</v>
      </c>
      <c r="H117" s="1751" t="s">
        <v>755</v>
      </c>
      <c r="I117" s="1749">
        <v>25</v>
      </c>
      <c r="J117" s="1750" t="s">
        <v>104</v>
      </c>
      <c r="K117" s="1195"/>
      <c r="L117" s="1196">
        <v>0.2452</v>
      </c>
      <c r="M117" s="1196">
        <f t="shared" si="29"/>
        <v>6.13</v>
      </c>
      <c r="N117" s="1196">
        <v>0</v>
      </c>
      <c r="O117" s="1196">
        <f t="shared" si="23"/>
        <v>6.13</v>
      </c>
      <c r="P117" s="1196">
        <v>0.12810121709739569</v>
      </c>
      <c r="Q117" s="1196">
        <f t="shared" si="28"/>
        <v>6.258101217097396</v>
      </c>
      <c r="R117" s="1197"/>
      <c r="S117" s="727"/>
      <c r="T117" s="1196"/>
      <c r="U117" s="1198"/>
      <c r="V117" s="639"/>
      <c r="W117" s="639"/>
      <c r="X117" s="639"/>
      <c r="Y117" s="639"/>
      <c r="Z117" s="1199"/>
    </row>
    <row r="118" spans="1:26" ht="15.75" customHeight="1" x14ac:dyDescent="0.25">
      <c r="A118" s="1991"/>
      <c r="B118" s="1988"/>
      <c r="C118" s="1985"/>
      <c r="D118" s="1985"/>
      <c r="E118" s="1743"/>
      <c r="F118" s="1190"/>
      <c r="G118" s="1191">
        <v>966</v>
      </c>
      <c r="H118" s="1751" t="s">
        <v>756</v>
      </c>
      <c r="I118" s="1749">
        <v>3</v>
      </c>
      <c r="J118" s="1750" t="s">
        <v>104</v>
      </c>
      <c r="K118" s="1195"/>
      <c r="L118" s="1196">
        <v>8.43</v>
      </c>
      <c r="M118" s="1196">
        <f t="shared" si="29"/>
        <v>25.29</v>
      </c>
      <c r="N118" s="1196">
        <v>0</v>
      </c>
      <c r="O118" s="1196">
        <f t="shared" si="23"/>
        <v>25.29</v>
      </c>
      <c r="P118" s="1196">
        <v>0.52849588587163743</v>
      </c>
      <c r="Q118" s="1196">
        <f t="shared" si="28"/>
        <v>25.818495885871638</v>
      </c>
      <c r="R118" s="1197"/>
      <c r="S118" s="727"/>
      <c r="T118" s="1196"/>
      <c r="U118" s="1198"/>
      <c r="V118" s="639"/>
      <c r="W118" s="639"/>
      <c r="X118" s="639"/>
      <c r="Y118" s="639"/>
      <c r="Z118" s="1199"/>
    </row>
    <row r="119" spans="1:26" ht="15.75" customHeight="1" x14ac:dyDescent="0.25">
      <c r="A119" s="1991"/>
      <c r="B119" s="1988"/>
      <c r="C119" s="1985"/>
      <c r="D119" s="1985"/>
      <c r="E119" s="1743"/>
      <c r="F119" s="1190"/>
      <c r="G119" s="1191">
        <v>966</v>
      </c>
      <c r="H119" s="1751" t="s">
        <v>757</v>
      </c>
      <c r="I119" s="1749">
        <v>20</v>
      </c>
      <c r="J119" s="1750" t="s">
        <v>104</v>
      </c>
      <c r="K119" s="1195"/>
      <c r="L119" s="1196">
        <v>8.43E-2</v>
      </c>
      <c r="M119" s="1196">
        <f t="shared" si="29"/>
        <v>1.6859999999999999</v>
      </c>
      <c r="N119" s="1196">
        <v>0</v>
      </c>
      <c r="O119" s="1196">
        <f t="shared" si="23"/>
        <v>1.6859999999999999</v>
      </c>
      <c r="P119" s="1196">
        <v>3.523305905810916E-2</v>
      </c>
      <c r="Q119" s="1196">
        <f t="shared" si="28"/>
        <v>1.7212330590581091</v>
      </c>
      <c r="R119" s="1197"/>
      <c r="S119" s="727"/>
      <c r="T119" s="1196"/>
      <c r="U119" s="1198"/>
      <c r="V119" s="639"/>
      <c r="W119" s="639"/>
      <c r="X119" s="639"/>
      <c r="Y119" s="639"/>
      <c r="Z119" s="1199"/>
    </row>
    <row r="120" spans="1:26" ht="15.75" customHeight="1" x14ac:dyDescent="0.25">
      <c r="A120" s="1991"/>
      <c r="B120" s="1988"/>
      <c r="C120" s="1985"/>
      <c r="D120" s="1985"/>
      <c r="E120" s="1743"/>
      <c r="F120" s="1190"/>
      <c r="G120" s="1191">
        <v>2987</v>
      </c>
      <c r="H120" s="1751" t="s">
        <v>758</v>
      </c>
      <c r="I120" s="1749">
        <v>3</v>
      </c>
      <c r="J120" s="1750" t="s">
        <v>104</v>
      </c>
      <c r="K120" s="1195"/>
      <c r="L120" s="1196">
        <v>2.4</v>
      </c>
      <c r="M120" s="1196">
        <f t="shared" si="29"/>
        <v>7.1999999999999993</v>
      </c>
      <c r="N120" s="1196">
        <v>0</v>
      </c>
      <c r="O120" s="1196">
        <f t="shared" si="23"/>
        <v>7.1999999999999993</v>
      </c>
      <c r="P120" s="1196">
        <v>0.15046146216986117</v>
      </c>
      <c r="Q120" s="1196">
        <f t="shared" si="28"/>
        <v>7.3504614621698607</v>
      </c>
      <c r="R120" s="1197"/>
      <c r="S120" s="727"/>
      <c r="T120" s="1196"/>
      <c r="U120" s="1198"/>
      <c r="V120" s="639"/>
      <c r="W120" s="639"/>
      <c r="X120" s="639"/>
      <c r="Y120" s="639"/>
      <c r="Z120" s="1199"/>
    </row>
    <row r="121" spans="1:26" ht="15.75" customHeight="1" x14ac:dyDescent="0.25">
      <c r="A121" s="1991"/>
      <c r="B121" s="1988"/>
      <c r="C121" s="1985"/>
      <c r="D121" s="1985"/>
      <c r="E121" s="1743"/>
      <c r="F121" s="1190"/>
      <c r="G121" s="1191">
        <v>2987</v>
      </c>
      <c r="H121" s="1751" t="s">
        <v>759</v>
      </c>
      <c r="I121" s="1749">
        <v>20</v>
      </c>
      <c r="J121" s="1750" t="s">
        <v>104</v>
      </c>
      <c r="K121" s="1195"/>
      <c r="L121" s="1196">
        <v>2.4E-2</v>
      </c>
      <c r="M121" s="1196">
        <f t="shared" si="29"/>
        <v>0.48</v>
      </c>
      <c r="N121" s="1196">
        <v>0</v>
      </c>
      <c r="O121" s="1196">
        <f t="shared" si="23"/>
        <v>0.48</v>
      </c>
      <c r="P121" s="1196">
        <v>1.0030764144657412E-2</v>
      </c>
      <c r="Q121" s="1196">
        <f t="shared" si="28"/>
        <v>0.4900307641446574</v>
      </c>
      <c r="R121" s="1197"/>
      <c r="S121" s="727"/>
      <c r="T121" s="1196"/>
      <c r="U121" s="1198"/>
      <c r="V121" s="639"/>
      <c r="W121" s="639"/>
      <c r="X121" s="639"/>
      <c r="Y121" s="639"/>
      <c r="Z121" s="1199"/>
    </row>
    <row r="122" spans="1:26" ht="15.75" customHeight="1" x14ac:dyDescent="0.25">
      <c r="A122" s="1991"/>
      <c r="B122" s="1988"/>
      <c r="C122" s="1985"/>
      <c r="D122" s="1985"/>
      <c r="E122" s="1743"/>
      <c r="F122" s="1190"/>
      <c r="G122" s="1191">
        <v>995</v>
      </c>
      <c r="H122" s="1751" t="s">
        <v>760</v>
      </c>
      <c r="I122" s="1749">
        <v>25</v>
      </c>
      <c r="J122" s="1750" t="s">
        <v>104</v>
      </c>
      <c r="K122" s="1195"/>
      <c r="L122" s="1196">
        <v>0.51</v>
      </c>
      <c r="M122" s="1196">
        <f t="shared" si="29"/>
        <v>12.75</v>
      </c>
      <c r="N122" s="1196">
        <v>0</v>
      </c>
      <c r="O122" s="1196">
        <f t="shared" si="23"/>
        <v>12.75</v>
      </c>
      <c r="P122" s="1196">
        <v>0.2664421725924625</v>
      </c>
      <c r="Q122" s="1196">
        <f t="shared" si="28"/>
        <v>13.016442172592463</v>
      </c>
      <c r="R122" s="1197"/>
      <c r="S122" s="727"/>
      <c r="T122" s="1196"/>
      <c r="U122" s="1198"/>
      <c r="V122" s="639"/>
      <c r="W122" s="639"/>
      <c r="X122" s="639"/>
      <c r="Y122" s="639"/>
      <c r="Z122" s="1199"/>
    </row>
    <row r="123" spans="1:26" ht="15.75" customHeight="1" x14ac:dyDescent="0.25">
      <c r="A123" s="1991"/>
      <c r="B123" s="1988"/>
      <c r="C123" s="1985"/>
      <c r="D123" s="1985"/>
      <c r="E123" s="1743"/>
      <c r="F123" s="1190"/>
      <c r="G123" s="1191">
        <v>21625</v>
      </c>
      <c r="H123" s="1751" t="s">
        <v>761</v>
      </c>
      <c r="I123" s="1749">
        <v>1</v>
      </c>
      <c r="J123" s="1750" t="s">
        <v>104</v>
      </c>
      <c r="K123" s="1195"/>
      <c r="L123" s="1196">
        <v>72.2</v>
      </c>
      <c r="M123" s="1196">
        <f t="shared" si="29"/>
        <v>72.2</v>
      </c>
      <c r="N123" s="1196">
        <v>0</v>
      </c>
      <c r="O123" s="1196">
        <f t="shared" si="23"/>
        <v>72.2</v>
      </c>
      <c r="P123" s="1196">
        <v>1.5087941067588859</v>
      </c>
      <c r="Q123" s="1196">
        <f t="shared" si="28"/>
        <v>73.708794106758887</v>
      </c>
      <c r="R123" s="1197"/>
      <c r="S123" s="727"/>
      <c r="T123" s="1196"/>
      <c r="U123" s="1198"/>
      <c r="V123" s="639"/>
      <c r="W123" s="639"/>
      <c r="X123" s="639"/>
      <c r="Y123" s="639"/>
      <c r="Z123" s="1199"/>
    </row>
    <row r="124" spans="1:26" ht="15.75" customHeight="1" x14ac:dyDescent="0.25">
      <c r="A124" s="1991"/>
      <c r="B124" s="1988"/>
      <c r="C124" s="1985"/>
      <c r="D124" s="1985"/>
      <c r="E124" s="1743"/>
      <c r="F124" s="1190"/>
      <c r="G124" s="1191">
        <v>21625</v>
      </c>
      <c r="H124" s="1751" t="s">
        <v>762</v>
      </c>
      <c r="I124" s="1749">
        <v>2</v>
      </c>
      <c r="J124" s="1750" t="s">
        <v>104</v>
      </c>
      <c r="K124" s="1195"/>
      <c r="L124" s="1196">
        <v>7.22</v>
      </c>
      <c r="M124" s="1196">
        <f t="shared" si="29"/>
        <v>14.44</v>
      </c>
      <c r="N124" s="1196">
        <v>0</v>
      </c>
      <c r="O124" s="1196">
        <f t="shared" si="23"/>
        <v>14.44</v>
      </c>
      <c r="P124" s="1196">
        <v>0.30175882135177717</v>
      </c>
      <c r="Q124" s="1196">
        <f t="shared" si="28"/>
        <v>14.741758821351777</v>
      </c>
      <c r="R124" s="1197"/>
      <c r="S124" s="727"/>
      <c r="T124" s="1196"/>
      <c r="U124" s="1198"/>
      <c r="V124" s="639"/>
      <c r="W124" s="639"/>
      <c r="X124" s="639"/>
      <c r="Y124" s="639"/>
      <c r="Z124" s="1199"/>
    </row>
    <row r="125" spans="1:26" ht="15.75" customHeight="1" x14ac:dyDescent="0.25">
      <c r="A125" s="1991"/>
      <c r="B125" s="1988"/>
      <c r="C125" s="1985"/>
      <c r="D125" s="1985"/>
      <c r="E125" s="1743"/>
      <c r="F125" s="1190"/>
      <c r="G125" s="1191">
        <v>21600</v>
      </c>
      <c r="H125" s="1751" t="s">
        <v>763</v>
      </c>
      <c r="I125" s="1749">
        <v>2</v>
      </c>
      <c r="J125" s="1750" t="s">
        <v>104</v>
      </c>
      <c r="K125" s="1195"/>
      <c r="L125" s="1196">
        <v>225</v>
      </c>
      <c r="M125" s="1196">
        <f t="shared" si="29"/>
        <v>450</v>
      </c>
      <c r="N125" s="1196">
        <v>0</v>
      </c>
      <c r="O125" s="1196">
        <f t="shared" si="23"/>
        <v>450</v>
      </c>
      <c r="P125" s="1196">
        <v>9.4038413856163245</v>
      </c>
      <c r="Q125" s="1196">
        <f t="shared" si="28"/>
        <v>459.40384138561632</v>
      </c>
      <c r="R125" s="1197"/>
      <c r="S125" s="727"/>
      <c r="T125" s="1196"/>
      <c r="U125" s="1198"/>
      <c r="V125" s="639"/>
      <c r="W125" s="639"/>
      <c r="X125" s="639"/>
      <c r="Y125" s="639"/>
      <c r="Z125" s="1199"/>
    </row>
    <row r="126" spans="1:26" ht="15.75" customHeight="1" x14ac:dyDescent="0.25">
      <c r="A126" s="1991"/>
      <c r="B126" s="1988"/>
      <c r="C126" s="1985"/>
      <c r="D126" s="1985"/>
      <c r="E126" s="1743"/>
      <c r="F126" s="1190"/>
      <c r="G126" s="1191">
        <v>21600</v>
      </c>
      <c r="H126" s="1751" t="s">
        <v>764</v>
      </c>
      <c r="I126" s="1749">
        <v>4</v>
      </c>
      <c r="J126" s="1750" t="s">
        <v>104</v>
      </c>
      <c r="K126" s="1195"/>
      <c r="L126" s="1196">
        <v>22.5</v>
      </c>
      <c r="M126" s="1196">
        <f t="shared" si="29"/>
        <v>90</v>
      </c>
      <c r="N126" s="1196">
        <v>0</v>
      </c>
      <c r="O126" s="1196">
        <f t="shared" si="23"/>
        <v>90</v>
      </c>
      <c r="P126" s="1196">
        <v>1.880768277123265</v>
      </c>
      <c r="Q126" s="1196">
        <f t="shared" si="28"/>
        <v>91.880768277123266</v>
      </c>
      <c r="R126" s="1197"/>
      <c r="S126" s="727"/>
      <c r="T126" s="1196"/>
      <c r="U126" s="1198"/>
      <c r="V126" s="639"/>
      <c r="W126" s="639"/>
      <c r="X126" s="639"/>
      <c r="Y126" s="639"/>
      <c r="Z126" s="1199"/>
    </row>
    <row r="127" spans="1:26" ht="15.75" customHeight="1" x14ac:dyDescent="0.25">
      <c r="A127" s="1991"/>
      <c r="B127" s="1988"/>
      <c r="C127" s="1985"/>
      <c r="D127" s="1985"/>
      <c r="E127" s="1743"/>
      <c r="F127" s="1190"/>
      <c r="G127" s="1191">
        <v>21624</v>
      </c>
      <c r="H127" s="1751" t="s">
        <v>765</v>
      </c>
      <c r="I127" s="1749">
        <v>4</v>
      </c>
      <c r="J127" s="1750" t="s">
        <v>104</v>
      </c>
      <c r="K127" s="1195"/>
      <c r="L127" s="1196">
        <v>7.5</v>
      </c>
      <c r="M127" s="1196">
        <f t="shared" si="29"/>
        <v>30</v>
      </c>
      <c r="N127" s="1196">
        <v>0</v>
      </c>
      <c r="O127" s="1196">
        <f t="shared" si="23"/>
        <v>30</v>
      </c>
      <c r="P127" s="1196">
        <v>0.6269227590410883</v>
      </c>
      <c r="Q127" s="1196">
        <f t="shared" si="28"/>
        <v>30.62692275904109</v>
      </c>
      <c r="R127" s="1197"/>
      <c r="S127" s="727"/>
      <c r="T127" s="1196"/>
      <c r="U127" s="1198"/>
      <c r="V127" s="639"/>
      <c r="W127" s="639"/>
      <c r="X127" s="639"/>
      <c r="Y127" s="639"/>
      <c r="Z127" s="1199"/>
    </row>
    <row r="128" spans="1:26" ht="15.75" customHeight="1" x14ac:dyDescent="0.25">
      <c r="A128" s="1991"/>
      <c r="B128" s="1988"/>
      <c r="C128" s="1985"/>
      <c r="D128" s="1985"/>
      <c r="E128" s="1743"/>
      <c r="F128" s="1190"/>
      <c r="G128" s="1191">
        <v>2990</v>
      </c>
      <c r="H128" s="1751" t="s">
        <v>766</v>
      </c>
      <c r="I128" s="1749">
        <v>1</v>
      </c>
      <c r="J128" s="1750" t="s">
        <v>104</v>
      </c>
      <c r="K128" s="1195"/>
      <c r="L128" s="1196">
        <v>14.29</v>
      </c>
      <c r="M128" s="1196">
        <f t="shared" si="29"/>
        <v>14.29</v>
      </c>
      <c r="N128" s="1196">
        <v>0</v>
      </c>
      <c r="O128" s="1196">
        <f t="shared" si="23"/>
        <v>14.29</v>
      </c>
      <c r="P128" s="1196">
        <v>0.29862420755657171</v>
      </c>
      <c r="Q128" s="1196">
        <f t="shared" si="28"/>
        <v>14.58862420755657</v>
      </c>
      <c r="R128" s="1197"/>
      <c r="S128" s="727"/>
      <c r="T128" s="1196"/>
      <c r="U128" s="1198"/>
      <c r="V128" s="639"/>
      <c r="W128" s="639"/>
      <c r="X128" s="639"/>
      <c r="Y128" s="639"/>
      <c r="Z128" s="1199"/>
    </row>
    <row r="129" spans="1:26" ht="15.75" customHeight="1" x14ac:dyDescent="0.25">
      <c r="A129" s="1991"/>
      <c r="B129" s="1988"/>
      <c r="C129" s="1985"/>
      <c r="D129" s="1985"/>
      <c r="E129" s="1743"/>
      <c r="F129" s="1190"/>
      <c r="G129" s="1191">
        <v>23705</v>
      </c>
      <c r="H129" s="1751" t="s">
        <v>767</v>
      </c>
      <c r="I129" s="1749">
        <v>2</v>
      </c>
      <c r="J129" s="1750" t="s">
        <v>104</v>
      </c>
      <c r="K129" s="1195"/>
      <c r="L129" s="1196">
        <v>24.001249999999999</v>
      </c>
      <c r="M129" s="1196">
        <f t="shared" si="29"/>
        <v>48.002499999999998</v>
      </c>
      <c r="N129" s="1196">
        <v>0</v>
      </c>
      <c r="O129" s="1196">
        <f t="shared" si="23"/>
        <v>48.002499999999998</v>
      </c>
      <c r="P129" s="1196">
        <v>1.0031286580289946</v>
      </c>
      <c r="Q129" s="1196">
        <f t="shared" si="28"/>
        <v>49.005628658028989</v>
      </c>
      <c r="R129" s="1197"/>
      <c r="S129" s="727"/>
      <c r="T129" s="1196"/>
      <c r="U129" s="1198"/>
      <c r="V129" s="639"/>
      <c r="W129" s="639"/>
      <c r="X129" s="639"/>
      <c r="Y129" s="639"/>
      <c r="Z129" s="1199"/>
    </row>
    <row r="130" spans="1:26" ht="15.75" customHeight="1" x14ac:dyDescent="0.25">
      <c r="A130" s="1991"/>
      <c r="B130" s="1988"/>
      <c r="C130" s="1985"/>
      <c r="D130" s="1985"/>
      <c r="E130" s="1743"/>
      <c r="F130" s="1190"/>
      <c r="G130" s="1191">
        <v>23703</v>
      </c>
      <c r="H130" s="1752" t="s">
        <v>768</v>
      </c>
      <c r="I130" s="1751">
        <v>5</v>
      </c>
      <c r="J130" s="1750" t="s">
        <v>104</v>
      </c>
      <c r="K130" s="1195"/>
      <c r="L130" s="1196">
        <v>21.92</v>
      </c>
      <c r="M130" s="1196">
        <f t="shared" si="29"/>
        <v>109.60000000000001</v>
      </c>
      <c r="N130" s="1196">
        <v>0</v>
      </c>
      <c r="O130" s="1196">
        <f t="shared" si="23"/>
        <v>109.60000000000001</v>
      </c>
      <c r="P130" s="1196">
        <v>2.2903578130301092</v>
      </c>
      <c r="Q130" s="1196">
        <f t="shared" si="28"/>
        <v>111.89035781303012</v>
      </c>
      <c r="R130" s="1197"/>
      <c r="S130" s="727"/>
      <c r="T130" s="1196"/>
      <c r="U130" s="1198"/>
      <c r="V130" s="639"/>
      <c r="W130" s="639"/>
      <c r="X130" s="639"/>
      <c r="Y130" s="639"/>
      <c r="Z130" s="1199"/>
    </row>
    <row r="131" spans="1:26" ht="15.75" customHeight="1" x14ac:dyDescent="0.25">
      <c r="A131" s="1991"/>
      <c r="B131" s="1988"/>
      <c r="C131" s="1985"/>
      <c r="D131" s="1985"/>
      <c r="E131" s="1743"/>
      <c r="F131" s="1190"/>
      <c r="G131" s="1191">
        <v>23706</v>
      </c>
      <c r="H131" s="1752" t="s">
        <v>769</v>
      </c>
      <c r="I131" s="1751">
        <v>7</v>
      </c>
      <c r="J131" s="1750" t="s">
        <v>104</v>
      </c>
      <c r="K131" s="1195"/>
      <c r="L131" s="1196">
        <v>153.01</v>
      </c>
      <c r="M131" s="1196">
        <f t="shared" si="29"/>
        <v>1071.07</v>
      </c>
      <c r="N131" s="1196">
        <v>0</v>
      </c>
      <c r="O131" s="1196">
        <f t="shared" si="23"/>
        <v>1071.07</v>
      </c>
      <c r="P131" s="1196">
        <v>22.382605317537944</v>
      </c>
      <c r="Q131" s="1196">
        <f t="shared" si="28"/>
        <v>1093.452605317538</v>
      </c>
      <c r="R131" s="1197"/>
      <c r="S131" s="727"/>
      <c r="T131" s="1196"/>
      <c r="U131" s="1198"/>
      <c r="V131" s="639"/>
      <c r="W131" s="639"/>
      <c r="X131" s="639"/>
      <c r="Y131" s="639"/>
      <c r="Z131" s="1199"/>
    </row>
    <row r="132" spans="1:26" ht="15.75" customHeight="1" x14ac:dyDescent="0.25">
      <c r="A132" s="1991"/>
      <c r="B132" s="1988"/>
      <c r="C132" s="1985"/>
      <c r="D132" s="1985"/>
      <c r="E132" s="1743"/>
      <c r="F132" s="1190"/>
      <c r="G132" s="1191">
        <v>23705</v>
      </c>
      <c r="H132" s="1752" t="s">
        <v>770</v>
      </c>
      <c r="I132" s="1751">
        <v>2</v>
      </c>
      <c r="J132" s="1750" t="s">
        <v>104</v>
      </c>
      <c r="K132" s="1195"/>
      <c r="L132" s="1196">
        <v>192.01</v>
      </c>
      <c r="M132" s="1196">
        <f t="shared" si="29"/>
        <v>384.02</v>
      </c>
      <c r="N132" s="1196">
        <v>0</v>
      </c>
      <c r="O132" s="1196">
        <f t="shared" si="23"/>
        <v>384.02</v>
      </c>
      <c r="P132" s="1196">
        <v>8.0250292642319572</v>
      </c>
      <c r="Q132" s="1196">
        <f t="shared" si="28"/>
        <v>392.04502926423191</v>
      </c>
      <c r="R132" s="1197"/>
      <c r="S132" s="727"/>
      <c r="T132" s="1196"/>
      <c r="U132" s="1198"/>
      <c r="V132" s="639"/>
      <c r="W132" s="639"/>
      <c r="X132" s="639"/>
      <c r="Y132" s="639"/>
      <c r="Z132" s="1199"/>
    </row>
    <row r="133" spans="1:26" ht="15.75" customHeight="1" x14ac:dyDescent="0.25">
      <c r="A133" s="1991"/>
      <c r="B133" s="1988"/>
      <c r="C133" s="1985"/>
      <c r="D133" s="1985"/>
      <c r="E133" s="1743"/>
      <c r="F133" s="1190"/>
      <c r="G133" s="1191">
        <v>23249</v>
      </c>
      <c r="H133" s="1752" t="s">
        <v>771</v>
      </c>
      <c r="I133" s="1751">
        <v>1</v>
      </c>
      <c r="J133" s="1750" t="s">
        <v>104</v>
      </c>
      <c r="K133" s="1195"/>
      <c r="L133" s="1196">
        <v>373</v>
      </c>
      <c r="M133" s="1196">
        <f t="shared" si="29"/>
        <v>373</v>
      </c>
      <c r="N133" s="1196">
        <v>0</v>
      </c>
      <c r="O133" s="1196">
        <f t="shared" si="23"/>
        <v>373</v>
      </c>
      <c r="P133" s="1196">
        <v>7.7947396374108653</v>
      </c>
      <c r="Q133" s="1196">
        <f t="shared" si="28"/>
        <v>380.79473963741088</v>
      </c>
      <c r="R133" s="1197"/>
      <c r="S133" s="727"/>
      <c r="T133" s="1196"/>
      <c r="U133" s="1198"/>
      <c r="V133" s="639"/>
      <c r="W133" s="639"/>
      <c r="X133" s="639"/>
      <c r="Y133" s="639"/>
      <c r="Z133" s="1199"/>
    </row>
    <row r="134" spans="1:26" ht="15.75" customHeight="1" x14ac:dyDescent="0.25">
      <c r="A134" s="1991"/>
      <c r="B134" s="1988"/>
      <c r="C134" s="1985"/>
      <c r="D134" s="1985"/>
      <c r="E134" s="1743"/>
      <c r="F134" s="1190"/>
      <c r="G134" s="1191">
        <v>23249</v>
      </c>
      <c r="H134" s="1752" t="s">
        <v>772</v>
      </c>
      <c r="I134" s="1751">
        <v>9</v>
      </c>
      <c r="J134" s="1750" t="s">
        <v>104</v>
      </c>
      <c r="K134" s="1195"/>
      <c r="L134" s="1196">
        <v>14.92</v>
      </c>
      <c r="M134" s="1196">
        <f t="shared" si="29"/>
        <v>134.28</v>
      </c>
      <c r="N134" s="1196">
        <v>0</v>
      </c>
      <c r="O134" s="1196">
        <f t="shared" si="23"/>
        <v>134.28</v>
      </c>
      <c r="P134" s="1196">
        <v>2.8061062694679109</v>
      </c>
      <c r="Q134" s="1196">
        <f t="shared" si="28"/>
        <v>137.0861062694679</v>
      </c>
      <c r="R134" s="1197"/>
      <c r="S134" s="727"/>
      <c r="T134" s="1196"/>
      <c r="U134" s="1198"/>
      <c r="V134" s="639"/>
      <c r="W134" s="639"/>
      <c r="X134" s="639"/>
      <c r="Y134" s="639"/>
      <c r="Z134" s="1199"/>
    </row>
    <row r="135" spans="1:26" ht="15.75" customHeight="1" x14ac:dyDescent="0.25">
      <c r="A135" s="1991"/>
      <c r="B135" s="1988"/>
      <c r="C135" s="1985"/>
      <c r="D135" s="1985"/>
      <c r="E135" s="1743"/>
      <c r="F135" s="1190"/>
      <c r="G135" s="1191">
        <v>23252</v>
      </c>
      <c r="H135" s="1752" t="s">
        <v>773</v>
      </c>
      <c r="I135" s="1751">
        <v>4</v>
      </c>
      <c r="J135" s="1750" t="s">
        <v>104</v>
      </c>
      <c r="K135" s="1195"/>
      <c r="L135" s="1196">
        <v>284</v>
      </c>
      <c r="M135" s="1196">
        <f t="shared" si="29"/>
        <v>1136</v>
      </c>
      <c r="N135" s="1196">
        <v>0</v>
      </c>
      <c r="O135" s="1196">
        <f t="shared" si="23"/>
        <v>1136</v>
      </c>
      <c r="P135" s="1196">
        <v>23.739475142355875</v>
      </c>
      <c r="Q135" s="1196">
        <f t="shared" si="28"/>
        <v>1159.7394751423558</v>
      </c>
      <c r="R135" s="1197"/>
      <c r="S135" s="727"/>
      <c r="T135" s="1196"/>
      <c r="U135" s="1198"/>
      <c r="V135" s="639"/>
      <c r="W135" s="639"/>
      <c r="X135" s="639"/>
      <c r="Y135" s="639"/>
      <c r="Z135" s="1199"/>
    </row>
    <row r="136" spans="1:26" ht="15.75" customHeight="1" x14ac:dyDescent="0.25">
      <c r="A136" s="1991"/>
      <c r="B136" s="1988"/>
      <c r="C136" s="1985"/>
      <c r="D136" s="1985"/>
      <c r="E136" s="1743"/>
      <c r="F136" s="1190"/>
      <c r="G136" s="1191">
        <v>2617</v>
      </c>
      <c r="H136" s="1752" t="s">
        <v>774</v>
      </c>
      <c r="I136" s="1751">
        <v>2</v>
      </c>
      <c r="J136" s="1750" t="s">
        <v>104</v>
      </c>
      <c r="K136" s="1195"/>
      <c r="L136" s="1196">
        <v>3.89</v>
      </c>
      <c r="M136" s="1196">
        <f t="shared" si="29"/>
        <v>7.78</v>
      </c>
      <c r="N136" s="1196">
        <v>0</v>
      </c>
      <c r="O136" s="1196">
        <f t="shared" si="23"/>
        <v>7.78</v>
      </c>
      <c r="P136" s="1196">
        <v>0.16258196884465559</v>
      </c>
      <c r="Q136" s="1196">
        <f t="shared" si="28"/>
        <v>7.9425819688446557</v>
      </c>
      <c r="R136" s="1197"/>
      <c r="S136" s="727"/>
      <c r="T136" s="1196"/>
      <c r="U136" s="1198"/>
      <c r="V136" s="639"/>
      <c r="W136" s="639"/>
      <c r="X136" s="639"/>
      <c r="Y136" s="639"/>
      <c r="Z136" s="1199"/>
    </row>
    <row r="137" spans="1:26" ht="15.75" customHeight="1" x14ac:dyDescent="0.25">
      <c r="A137" s="1991"/>
      <c r="B137" s="1988"/>
      <c r="C137" s="1985"/>
      <c r="D137" s="1985"/>
      <c r="E137" s="1743"/>
      <c r="F137" s="1190"/>
      <c r="G137" s="1191">
        <v>2989</v>
      </c>
      <c r="H137" s="1752" t="s">
        <v>775</v>
      </c>
      <c r="I137" s="1751">
        <v>3</v>
      </c>
      <c r="J137" s="1750" t="s">
        <v>104</v>
      </c>
      <c r="K137" s="1195"/>
      <c r="L137" s="1196">
        <v>5.0999999999999996</v>
      </c>
      <c r="M137" s="1196">
        <f t="shared" si="29"/>
        <v>15.299999999999999</v>
      </c>
      <c r="N137" s="1196">
        <v>0</v>
      </c>
      <c r="O137" s="1196">
        <f t="shared" si="23"/>
        <v>15.299999999999999</v>
      </c>
      <c r="P137" s="1196">
        <v>0.31973060711095502</v>
      </c>
      <c r="Q137" s="1196">
        <f t="shared" si="28"/>
        <v>15.619730607110954</v>
      </c>
      <c r="R137" s="1197"/>
      <c r="S137" s="727"/>
      <c r="T137" s="1196"/>
      <c r="U137" s="1198"/>
      <c r="V137" s="639"/>
      <c r="W137" s="639"/>
      <c r="X137" s="639"/>
      <c r="Y137" s="639"/>
      <c r="Z137" s="1199"/>
    </row>
    <row r="138" spans="1:26" ht="15.75" customHeight="1" x14ac:dyDescent="0.25">
      <c r="A138" s="1991"/>
      <c r="B138" s="1988"/>
      <c r="C138" s="1985"/>
      <c r="D138" s="1985"/>
      <c r="E138" s="1743"/>
      <c r="F138" s="1190"/>
      <c r="G138" s="1191">
        <v>23252</v>
      </c>
      <c r="H138" s="1752" t="s">
        <v>776</v>
      </c>
      <c r="I138" s="1751">
        <v>1</v>
      </c>
      <c r="J138" s="1750" t="s">
        <v>104</v>
      </c>
      <c r="K138" s="1195"/>
      <c r="L138" s="1196">
        <v>28.4</v>
      </c>
      <c r="M138" s="1196">
        <f t="shared" si="29"/>
        <v>28.4</v>
      </c>
      <c r="N138" s="1196">
        <v>0</v>
      </c>
      <c r="O138" s="1196">
        <f t="shared" si="23"/>
        <v>28.4</v>
      </c>
      <c r="P138" s="1196">
        <v>0.59348687855889692</v>
      </c>
      <c r="Q138" s="1196">
        <f t="shared" si="28"/>
        <v>28.993486878558894</v>
      </c>
      <c r="R138" s="1197"/>
      <c r="S138" s="727"/>
      <c r="T138" s="1196"/>
      <c r="U138" s="1198"/>
      <c r="V138" s="639"/>
      <c r="W138" s="639"/>
      <c r="X138" s="639"/>
      <c r="Y138" s="639"/>
      <c r="Z138" s="1199"/>
    </row>
    <row r="139" spans="1:26" ht="15.75" customHeight="1" thickBot="1" x14ac:dyDescent="0.3">
      <c r="A139" s="1991"/>
      <c r="B139" s="1989"/>
      <c r="C139" s="1986"/>
      <c r="D139" s="1986"/>
      <c r="E139" s="1744"/>
      <c r="F139" s="1200"/>
      <c r="G139" s="1201">
        <v>2618</v>
      </c>
      <c r="H139" s="1801" t="s">
        <v>777</v>
      </c>
      <c r="I139" s="1802">
        <v>1</v>
      </c>
      <c r="J139" s="1799" t="s">
        <v>104</v>
      </c>
      <c r="K139" s="1205"/>
      <c r="L139" s="1206">
        <v>30.5</v>
      </c>
      <c r="M139" s="1206">
        <f t="shared" si="29"/>
        <v>30.5</v>
      </c>
      <c r="N139" s="1206">
        <v>0</v>
      </c>
      <c r="O139" s="1206">
        <f t="shared" si="23"/>
        <v>30.5</v>
      </c>
      <c r="P139" s="1206">
        <v>0.63737147169177311</v>
      </c>
      <c r="Q139" s="1206">
        <f t="shared" si="28"/>
        <v>31.137371471691772</v>
      </c>
      <c r="R139" s="1207"/>
      <c r="S139" s="736"/>
      <c r="T139" s="1206"/>
      <c r="U139" s="1208"/>
      <c r="V139" s="642"/>
      <c r="W139" s="642"/>
      <c r="X139" s="642"/>
      <c r="Y139" s="642"/>
      <c r="Z139" s="1209"/>
    </row>
    <row r="140" spans="1:26" ht="15.75" customHeight="1" x14ac:dyDescent="0.25">
      <c r="A140" s="1913" t="s">
        <v>522</v>
      </c>
      <c r="B140" s="2048">
        <v>43776</v>
      </c>
      <c r="C140" s="1913">
        <v>69</v>
      </c>
      <c r="D140" s="1913" t="s">
        <v>513</v>
      </c>
      <c r="E140" s="1136"/>
      <c r="F140" s="1084"/>
      <c r="G140" s="1085"/>
      <c r="H140" s="1086" t="s">
        <v>523</v>
      </c>
      <c r="I140" s="1087">
        <v>2178</v>
      </c>
      <c r="J140" s="1088" t="s">
        <v>520</v>
      </c>
      <c r="K140" s="1089"/>
      <c r="L140" s="1090">
        <v>0.88</v>
      </c>
      <c r="M140" s="1090">
        <f>+L140*I140</f>
        <v>1916.64</v>
      </c>
      <c r="N140" s="1090">
        <v>0</v>
      </c>
      <c r="O140" s="1090">
        <f t="shared" si="23"/>
        <v>1916.64</v>
      </c>
      <c r="P140" s="1090">
        <v>0</v>
      </c>
      <c r="Q140" s="1090">
        <f>+P140+O140</f>
        <v>1916.64</v>
      </c>
      <c r="R140" s="1091"/>
      <c r="S140" s="1130"/>
      <c r="T140" s="1090"/>
      <c r="U140" s="1092"/>
      <c r="V140" s="1108"/>
      <c r="W140" s="1108"/>
      <c r="X140" s="1108"/>
      <c r="Y140" s="1108"/>
      <c r="Z140" s="1109"/>
    </row>
    <row r="141" spans="1:26" ht="15.75" customHeight="1" x14ac:dyDescent="0.25">
      <c r="A141" s="1914"/>
      <c r="B141" s="2049"/>
      <c r="C141" s="1914"/>
      <c r="D141" s="1914"/>
      <c r="E141" s="1137"/>
      <c r="F141" s="1075"/>
      <c r="G141" s="1076"/>
      <c r="H141" s="1077" t="s">
        <v>524</v>
      </c>
      <c r="I141" s="1078">
        <v>56</v>
      </c>
      <c r="J141" s="1079" t="s">
        <v>520</v>
      </c>
      <c r="K141" s="1080"/>
      <c r="L141" s="1081">
        <v>0.88</v>
      </c>
      <c r="M141" s="1081">
        <f>+L141*I141</f>
        <v>49.28</v>
      </c>
      <c r="N141" s="1081">
        <v>0</v>
      </c>
      <c r="O141" s="1081">
        <f t="shared" si="23"/>
        <v>49.28</v>
      </c>
      <c r="P141" s="1081">
        <v>0</v>
      </c>
      <c r="Q141" s="1081">
        <f>+P141+O141</f>
        <v>49.28</v>
      </c>
      <c r="R141" s="1082"/>
      <c r="S141" s="1131"/>
      <c r="T141" s="1081"/>
      <c r="U141" s="1083"/>
      <c r="V141" s="1110"/>
      <c r="W141" s="1110"/>
      <c r="X141" s="1110"/>
      <c r="Y141" s="1110"/>
      <c r="Z141" s="1111"/>
    </row>
    <row r="142" spans="1:26" ht="15.75" customHeight="1" x14ac:dyDescent="0.25">
      <c r="A142" s="1914"/>
      <c r="B142" s="2049"/>
      <c r="C142" s="1914"/>
      <c r="D142" s="1914"/>
      <c r="E142" s="1137"/>
      <c r="F142" s="1075"/>
      <c r="G142" s="1076"/>
      <c r="H142" s="1077" t="s">
        <v>516</v>
      </c>
      <c r="I142" s="1078">
        <v>2776</v>
      </c>
      <c r="J142" s="1079" t="s">
        <v>520</v>
      </c>
      <c r="K142" s="1080"/>
      <c r="L142" s="1081">
        <v>0.96</v>
      </c>
      <c r="M142" s="1081">
        <f>+L142*I142</f>
        <v>2664.96</v>
      </c>
      <c r="N142" s="1081">
        <v>0</v>
      </c>
      <c r="O142" s="1081">
        <f t="shared" si="23"/>
        <v>2664.96</v>
      </c>
      <c r="P142" s="1081">
        <v>0</v>
      </c>
      <c r="Q142" s="1081">
        <f>+P142+O142</f>
        <v>2664.96</v>
      </c>
      <c r="R142" s="1082"/>
      <c r="S142" s="1131"/>
      <c r="T142" s="1081"/>
      <c r="U142" s="1083"/>
      <c r="V142" s="1110"/>
      <c r="W142" s="1110"/>
      <c r="X142" s="1110"/>
      <c r="Y142" s="1110"/>
      <c r="Z142" s="1111"/>
    </row>
    <row r="143" spans="1:26" ht="15.75" customHeight="1" thickBot="1" x14ac:dyDescent="0.3">
      <c r="A143" s="1915"/>
      <c r="B143" s="2050"/>
      <c r="C143" s="2051"/>
      <c r="D143" s="2051"/>
      <c r="E143" s="1541"/>
      <c r="F143" s="1542"/>
      <c r="G143" s="1543"/>
      <c r="H143" s="1544" t="s">
        <v>518</v>
      </c>
      <c r="I143" s="1545">
        <v>469.33</v>
      </c>
      <c r="J143" s="1546" t="s">
        <v>520</v>
      </c>
      <c r="K143" s="1547"/>
      <c r="L143" s="1548">
        <v>0.99</v>
      </c>
      <c r="M143" s="1548">
        <f>+L143*I143</f>
        <v>464.63669999999996</v>
      </c>
      <c r="N143" s="1548">
        <v>0</v>
      </c>
      <c r="O143" s="1548">
        <f t="shared" si="23"/>
        <v>464.63669999999996</v>
      </c>
      <c r="P143" s="1548">
        <v>0</v>
      </c>
      <c r="Q143" s="1548">
        <f>+P143+O143</f>
        <v>464.63669999999996</v>
      </c>
      <c r="R143" s="1549"/>
      <c r="S143" s="1550"/>
      <c r="T143" s="1548"/>
      <c r="U143" s="1551"/>
      <c r="V143" s="1552"/>
      <c r="W143" s="1552"/>
      <c r="X143" s="1552"/>
      <c r="Y143" s="1552"/>
      <c r="Z143" s="1553"/>
    </row>
    <row r="144" spans="1:26" ht="15.75" customHeight="1" thickBot="1" x14ac:dyDescent="0.3">
      <c r="A144" s="1938" t="s">
        <v>538</v>
      </c>
      <c r="B144" s="1554">
        <v>43775</v>
      </c>
      <c r="C144" s="1555">
        <v>75</v>
      </c>
      <c r="D144" s="1555" t="s">
        <v>543</v>
      </c>
      <c r="E144" s="1555"/>
      <c r="F144" s="1556"/>
      <c r="G144" s="1557"/>
      <c r="H144" s="1558" t="s">
        <v>539</v>
      </c>
      <c r="I144" s="1559">
        <v>24.273</v>
      </c>
      <c r="J144" s="1560" t="s">
        <v>540</v>
      </c>
      <c r="K144" s="1561"/>
      <c r="L144" s="1562">
        <v>1000</v>
      </c>
      <c r="M144" s="1562">
        <f>+L144*I144</f>
        <v>24273</v>
      </c>
      <c r="N144" s="1562">
        <v>0</v>
      </c>
      <c r="O144" s="1562">
        <f t="shared" si="23"/>
        <v>24273</v>
      </c>
      <c r="P144" s="1562">
        <v>0</v>
      </c>
      <c r="Q144" s="1562">
        <f t="shared" ref="Q144:Q199" si="31">+O144+P144</f>
        <v>24273</v>
      </c>
      <c r="R144" s="1563"/>
      <c r="S144" s="1564"/>
      <c r="T144" s="1562"/>
      <c r="U144" s="1565"/>
      <c r="V144" s="814"/>
      <c r="W144" s="814"/>
      <c r="X144" s="814"/>
      <c r="Y144" s="814"/>
      <c r="Z144" s="815"/>
    </row>
    <row r="145" spans="1:26" ht="15.75" customHeight="1" x14ac:dyDescent="0.25">
      <c r="A145" s="1939"/>
      <c r="B145" s="1911">
        <v>43790</v>
      </c>
      <c r="C145" s="1909">
        <v>93</v>
      </c>
      <c r="D145" s="1909" t="s">
        <v>432</v>
      </c>
      <c r="E145" s="1566"/>
      <c r="F145" s="1567"/>
      <c r="G145" s="1568"/>
      <c r="H145" s="1569" t="s">
        <v>473</v>
      </c>
      <c r="I145" s="1570">
        <v>200</v>
      </c>
      <c r="J145" s="1571" t="s">
        <v>104</v>
      </c>
      <c r="K145" s="1572"/>
      <c r="L145" s="1573">
        <v>0.06</v>
      </c>
      <c r="M145" s="1574">
        <f t="shared" ref="M145:M155" si="32">+L145*I145</f>
        <v>12</v>
      </c>
      <c r="N145" s="1573">
        <v>0</v>
      </c>
      <c r="O145" s="1573">
        <f t="shared" si="23"/>
        <v>12</v>
      </c>
      <c r="P145" s="1573">
        <v>0</v>
      </c>
      <c r="Q145" s="1573">
        <f t="shared" si="31"/>
        <v>12</v>
      </c>
      <c r="R145" s="1575">
        <f>+Q145</f>
        <v>12</v>
      </c>
      <c r="S145" s="898"/>
      <c r="T145" s="1573"/>
      <c r="U145" s="1577"/>
      <c r="V145" s="845"/>
      <c r="W145" s="845"/>
      <c r="X145" s="845"/>
      <c r="Y145" s="845"/>
      <c r="Z145" s="846"/>
    </row>
    <row r="146" spans="1:26" ht="15.75" customHeight="1" x14ac:dyDescent="0.25">
      <c r="A146" s="1939"/>
      <c r="B146" s="1943"/>
      <c r="C146" s="1942"/>
      <c r="D146" s="1942"/>
      <c r="E146" s="1539"/>
      <c r="F146" s="1433"/>
      <c r="G146" s="1434"/>
      <c r="H146" s="1435" t="s">
        <v>617</v>
      </c>
      <c r="I146" s="1436">
        <v>4000</v>
      </c>
      <c r="J146" s="1437" t="s">
        <v>104</v>
      </c>
      <c r="K146" s="1438"/>
      <c r="L146" s="1439">
        <v>5.3600000000000002E-2</v>
      </c>
      <c r="M146" s="1270">
        <f t="shared" si="32"/>
        <v>214.4</v>
      </c>
      <c r="N146" s="1439">
        <v>0</v>
      </c>
      <c r="O146" s="1439">
        <f t="shared" si="23"/>
        <v>214.4</v>
      </c>
      <c r="P146" s="1439">
        <v>0</v>
      </c>
      <c r="Q146" s="1439">
        <f t="shared" si="31"/>
        <v>214.4</v>
      </c>
      <c r="R146" s="1440">
        <f>+Q146</f>
        <v>214.4</v>
      </c>
      <c r="S146" s="954"/>
      <c r="T146" s="1439"/>
      <c r="U146" s="1442"/>
      <c r="V146" s="855"/>
      <c r="W146" s="855"/>
      <c r="X146" s="855"/>
      <c r="Y146" s="855"/>
      <c r="Z146" s="856"/>
    </row>
    <row r="147" spans="1:26" ht="15.75" customHeight="1" x14ac:dyDescent="0.25">
      <c r="A147" s="1939"/>
      <c r="B147" s="1943"/>
      <c r="C147" s="1942"/>
      <c r="D147" s="1942"/>
      <c r="E147" s="1539"/>
      <c r="F147" s="1433"/>
      <c r="G147" s="1434"/>
      <c r="H147" s="1435" t="s">
        <v>618</v>
      </c>
      <c r="I147" s="1436">
        <v>6000</v>
      </c>
      <c r="J147" s="1437" t="s">
        <v>104</v>
      </c>
      <c r="K147" s="1438"/>
      <c r="L147" s="1439">
        <v>5.5E-2</v>
      </c>
      <c r="M147" s="1270">
        <f t="shared" si="32"/>
        <v>330</v>
      </c>
      <c r="N147" s="1439">
        <v>0</v>
      </c>
      <c r="O147" s="1439">
        <f t="shared" si="23"/>
        <v>330</v>
      </c>
      <c r="P147" s="1439">
        <v>0</v>
      </c>
      <c r="Q147" s="1439">
        <f t="shared" si="31"/>
        <v>330</v>
      </c>
      <c r="R147" s="1440">
        <f>+Q147</f>
        <v>330</v>
      </c>
      <c r="S147" s="954"/>
      <c r="T147" s="1439"/>
      <c r="U147" s="1442"/>
      <c r="V147" s="855"/>
      <c r="W147" s="855"/>
      <c r="X147" s="855"/>
      <c r="Y147" s="855"/>
      <c r="Z147" s="856"/>
    </row>
    <row r="148" spans="1:26" ht="15.75" customHeight="1" thickBot="1" x14ac:dyDescent="0.3">
      <c r="A148" s="1939"/>
      <c r="B148" s="1912"/>
      <c r="C148" s="1910"/>
      <c r="D148" s="1910"/>
      <c r="E148" s="1555"/>
      <c r="F148" s="1578"/>
      <c r="G148" s="1557"/>
      <c r="H148" s="1558" t="s">
        <v>619</v>
      </c>
      <c r="I148" s="1559">
        <v>200</v>
      </c>
      <c r="J148" s="1560" t="s">
        <v>104</v>
      </c>
      <c r="K148" s="1561"/>
      <c r="L148" s="1562">
        <v>0.12</v>
      </c>
      <c r="M148" s="1579">
        <f t="shared" si="32"/>
        <v>24</v>
      </c>
      <c r="N148" s="1562">
        <v>0</v>
      </c>
      <c r="O148" s="1562">
        <f t="shared" si="23"/>
        <v>24</v>
      </c>
      <c r="P148" s="1562">
        <v>0</v>
      </c>
      <c r="Q148" s="1562">
        <f t="shared" si="31"/>
        <v>24</v>
      </c>
      <c r="R148" s="1563">
        <f>+Q148</f>
        <v>24</v>
      </c>
      <c r="S148" s="858"/>
      <c r="T148" s="1562"/>
      <c r="U148" s="1565"/>
      <c r="V148" s="814"/>
      <c r="W148" s="814"/>
      <c r="X148" s="814"/>
      <c r="Y148" s="814"/>
      <c r="Z148" s="815"/>
    </row>
    <row r="149" spans="1:26" ht="15.75" customHeight="1" x14ac:dyDescent="0.25">
      <c r="A149" s="1939"/>
      <c r="B149" s="1911">
        <v>43790</v>
      </c>
      <c r="C149" s="1909">
        <v>94</v>
      </c>
      <c r="D149" s="1922" t="s">
        <v>513</v>
      </c>
      <c r="E149" s="1566"/>
      <c r="F149" s="1567"/>
      <c r="G149" s="1568"/>
      <c r="H149" s="1569" t="s">
        <v>620</v>
      </c>
      <c r="I149" s="1570">
        <v>19</v>
      </c>
      <c r="J149" s="1580" t="s">
        <v>104</v>
      </c>
      <c r="K149" s="1572"/>
      <c r="L149" s="1573">
        <v>54</v>
      </c>
      <c r="M149" s="1574">
        <f t="shared" si="32"/>
        <v>1026</v>
      </c>
      <c r="N149" s="1573">
        <v>0</v>
      </c>
      <c r="O149" s="1573">
        <f t="shared" si="23"/>
        <v>1026</v>
      </c>
      <c r="P149" s="1574">
        <v>0</v>
      </c>
      <c r="Q149" s="1574">
        <f t="shared" si="31"/>
        <v>1026</v>
      </c>
      <c r="R149" s="1575"/>
      <c r="S149" s="1576"/>
      <c r="T149" s="1573"/>
      <c r="U149" s="1577"/>
      <c r="V149" s="845"/>
      <c r="W149" s="845"/>
      <c r="X149" s="845"/>
      <c r="Y149" s="845"/>
      <c r="Z149" s="846"/>
    </row>
    <row r="150" spans="1:26" ht="15.75" customHeight="1" x14ac:dyDescent="0.25">
      <c r="A150" s="1939"/>
      <c r="B150" s="1943"/>
      <c r="C150" s="1942"/>
      <c r="D150" s="2015"/>
      <c r="E150" s="1539"/>
      <c r="F150" s="1433"/>
      <c r="G150" s="1434"/>
      <c r="H150" s="1435" t="s">
        <v>620</v>
      </c>
      <c r="I150" s="1436">
        <v>16</v>
      </c>
      <c r="J150" s="1268" t="s">
        <v>104</v>
      </c>
      <c r="K150" s="1438"/>
      <c r="L150" s="1439">
        <v>87</v>
      </c>
      <c r="M150" s="1270">
        <f t="shared" si="32"/>
        <v>1392</v>
      </c>
      <c r="N150" s="1439">
        <v>0</v>
      </c>
      <c r="O150" s="1439">
        <f t="shared" si="23"/>
        <v>1392</v>
      </c>
      <c r="P150" s="1269">
        <v>0</v>
      </c>
      <c r="Q150" s="1269">
        <f t="shared" si="31"/>
        <v>1392</v>
      </c>
      <c r="R150" s="1440"/>
      <c r="S150" s="1441"/>
      <c r="T150" s="1439"/>
      <c r="U150" s="1442"/>
      <c r="V150" s="855"/>
      <c r="W150" s="855"/>
      <c r="X150" s="855"/>
      <c r="Y150" s="855"/>
      <c r="Z150" s="856"/>
    </row>
    <row r="151" spans="1:26" ht="15.75" customHeight="1" x14ac:dyDescent="0.25">
      <c r="A151" s="1939"/>
      <c r="B151" s="1943"/>
      <c r="C151" s="1942"/>
      <c r="D151" s="2015"/>
      <c r="E151" s="1539"/>
      <c r="F151" s="1433"/>
      <c r="G151" s="1434"/>
      <c r="H151" s="1435" t="s">
        <v>620</v>
      </c>
      <c r="I151" s="1436">
        <v>16</v>
      </c>
      <c r="J151" s="1268" t="s">
        <v>104</v>
      </c>
      <c r="K151" s="1438"/>
      <c r="L151" s="1439">
        <v>115</v>
      </c>
      <c r="M151" s="1270">
        <f t="shared" si="32"/>
        <v>1840</v>
      </c>
      <c r="N151" s="1439">
        <v>0</v>
      </c>
      <c r="O151" s="1439">
        <f t="shared" si="23"/>
        <v>1840</v>
      </c>
      <c r="P151" s="1269">
        <v>0</v>
      </c>
      <c r="Q151" s="1269">
        <f t="shared" si="31"/>
        <v>1840</v>
      </c>
      <c r="R151" s="1440"/>
      <c r="S151" s="1441"/>
      <c r="T151" s="1439"/>
      <c r="U151" s="1442"/>
      <c r="V151" s="855"/>
      <c r="W151" s="855"/>
      <c r="X151" s="855"/>
      <c r="Y151" s="855"/>
      <c r="Z151" s="856"/>
    </row>
    <row r="152" spans="1:26" ht="15.75" customHeight="1" x14ac:dyDescent="0.25">
      <c r="A152" s="1939"/>
      <c r="B152" s="1943"/>
      <c r="C152" s="1942"/>
      <c r="D152" s="2015"/>
      <c r="E152" s="1539"/>
      <c r="F152" s="1433"/>
      <c r="G152" s="1434"/>
      <c r="H152" s="1435" t="s">
        <v>620</v>
      </c>
      <c r="I152" s="1436">
        <v>42</v>
      </c>
      <c r="J152" s="1268" t="s">
        <v>104</v>
      </c>
      <c r="K152" s="1438"/>
      <c r="L152" s="1439">
        <v>45</v>
      </c>
      <c r="M152" s="1270">
        <f t="shared" si="32"/>
        <v>1890</v>
      </c>
      <c r="N152" s="1439">
        <v>0</v>
      </c>
      <c r="O152" s="1439">
        <f t="shared" si="23"/>
        <v>1890</v>
      </c>
      <c r="P152" s="1269">
        <v>0</v>
      </c>
      <c r="Q152" s="1269">
        <f t="shared" si="31"/>
        <v>1890</v>
      </c>
      <c r="R152" s="1440"/>
      <c r="S152" s="1441"/>
      <c r="T152" s="1439"/>
      <c r="U152" s="1442"/>
      <c r="V152" s="855"/>
      <c r="W152" s="855"/>
      <c r="X152" s="855"/>
      <c r="Y152" s="855"/>
      <c r="Z152" s="856"/>
    </row>
    <row r="153" spans="1:26" ht="15.75" customHeight="1" x14ac:dyDescent="0.25">
      <c r="A153" s="1939"/>
      <c r="B153" s="1943"/>
      <c r="C153" s="1942"/>
      <c r="D153" s="2015"/>
      <c r="E153" s="1539"/>
      <c r="F153" s="1443"/>
      <c r="G153" s="1434"/>
      <c r="H153" s="1435" t="s">
        <v>620</v>
      </c>
      <c r="I153" s="1436">
        <v>21</v>
      </c>
      <c r="J153" s="1268" t="s">
        <v>104</v>
      </c>
      <c r="K153" s="1438"/>
      <c r="L153" s="1439">
        <v>115</v>
      </c>
      <c r="M153" s="1270">
        <f t="shared" si="32"/>
        <v>2415</v>
      </c>
      <c r="N153" s="1439">
        <v>0</v>
      </c>
      <c r="O153" s="1439">
        <f t="shared" si="23"/>
        <v>2415</v>
      </c>
      <c r="P153" s="1269">
        <v>0</v>
      </c>
      <c r="Q153" s="1269">
        <f t="shared" si="31"/>
        <v>2415</v>
      </c>
      <c r="R153" s="1440"/>
      <c r="S153" s="1441"/>
      <c r="T153" s="1439"/>
      <c r="U153" s="1442"/>
      <c r="V153" s="855"/>
      <c r="W153" s="855"/>
      <c r="X153" s="855"/>
      <c r="Y153" s="855"/>
      <c r="Z153" s="856"/>
    </row>
    <row r="154" spans="1:26" ht="15.75" customHeight="1" x14ac:dyDescent="0.25">
      <c r="A154" s="1939"/>
      <c r="B154" s="1943"/>
      <c r="C154" s="1942"/>
      <c r="D154" s="2015"/>
      <c r="E154" s="1539"/>
      <c r="F154" s="1443"/>
      <c r="G154" s="1434"/>
      <c r="H154" s="1435" t="s">
        <v>620</v>
      </c>
      <c r="I154" s="1436">
        <v>13</v>
      </c>
      <c r="J154" s="1268" t="s">
        <v>104</v>
      </c>
      <c r="K154" s="1438"/>
      <c r="L154" s="1439">
        <v>54</v>
      </c>
      <c r="M154" s="1270">
        <f t="shared" si="32"/>
        <v>702</v>
      </c>
      <c r="N154" s="1439">
        <v>0</v>
      </c>
      <c r="O154" s="1439">
        <f t="shared" si="23"/>
        <v>702</v>
      </c>
      <c r="P154" s="1269">
        <v>0</v>
      </c>
      <c r="Q154" s="1269">
        <f t="shared" si="31"/>
        <v>702</v>
      </c>
      <c r="R154" s="1440"/>
      <c r="S154" s="1441"/>
      <c r="T154" s="1439"/>
      <c r="U154" s="1442"/>
      <c r="V154" s="855"/>
      <c r="W154" s="855"/>
      <c r="X154" s="855"/>
      <c r="Y154" s="855"/>
      <c r="Z154" s="856"/>
    </row>
    <row r="155" spans="1:26" ht="15.75" customHeight="1" thickBot="1" x14ac:dyDescent="0.3">
      <c r="A155" s="1939"/>
      <c r="B155" s="1912"/>
      <c r="C155" s="1910"/>
      <c r="D155" s="1921"/>
      <c r="E155" s="1555"/>
      <c r="F155" s="1556"/>
      <c r="G155" s="1557"/>
      <c r="H155" s="1558" t="s">
        <v>620</v>
      </c>
      <c r="I155" s="1559">
        <v>15</v>
      </c>
      <c r="J155" s="1560" t="s">
        <v>104</v>
      </c>
      <c r="K155" s="1561"/>
      <c r="L155" s="1562">
        <v>42</v>
      </c>
      <c r="M155" s="1579">
        <f t="shared" si="32"/>
        <v>630</v>
      </c>
      <c r="N155" s="1562">
        <v>0</v>
      </c>
      <c r="O155" s="1562">
        <f t="shared" si="23"/>
        <v>630</v>
      </c>
      <c r="P155" s="1562">
        <v>0</v>
      </c>
      <c r="Q155" s="1562">
        <f t="shared" si="31"/>
        <v>630</v>
      </c>
      <c r="R155" s="1563"/>
      <c r="S155" s="1564"/>
      <c r="T155" s="1562"/>
      <c r="U155" s="1565"/>
      <c r="V155" s="814"/>
      <c r="W155" s="814"/>
      <c r="X155" s="814"/>
      <c r="Y155" s="814"/>
      <c r="Z155" s="815"/>
    </row>
    <row r="156" spans="1:26" ht="15.75" customHeight="1" x14ac:dyDescent="0.25">
      <c r="A156" s="1939"/>
      <c r="B156" s="1931">
        <v>43796</v>
      </c>
      <c r="C156" s="1922">
        <v>97</v>
      </c>
      <c r="D156" s="1922" t="s">
        <v>622</v>
      </c>
      <c r="E156" s="1566"/>
      <c r="F156" s="1581"/>
      <c r="G156" s="1568"/>
      <c r="H156" s="1569" t="s">
        <v>631</v>
      </c>
      <c r="I156" s="1570">
        <v>2</v>
      </c>
      <c r="J156" s="1571" t="s">
        <v>104</v>
      </c>
      <c r="K156" s="1746" t="s">
        <v>739</v>
      </c>
      <c r="L156" s="1573">
        <v>1866.91</v>
      </c>
      <c r="M156" s="1573">
        <f>+L156*I156</f>
        <v>3733.82</v>
      </c>
      <c r="N156" s="1573">
        <v>0</v>
      </c>
      <c r="O156" s="1573">
        <f t="shared" si="23"/>
        <v>3733.82</v>
      </c>
      <c r="P156" s="1573">
        <v>0</v>
      </c>
      <c r="Q156" s="1573">
        <f t="shared" si="31"/>
        <v>3733.82</v>
      </c>
      <c r="R156" s="1575">
        <f>+Q156</f>
        <v>3733.82</v>
      </c>
      <c r="S156" s="898"/>
      <c r="T156" s="1573"/>
      <c r="U156" s="1577"/>
      <c r="V156" s="845"/>
      <c r="W156" s="845"/>
      <c r="X156" s="845"/>
      <c r="Y156" s="845"/>
      <c r="Z156" s="846"/>
    </row>
    <row r="157" spans="1:26" ht="15.75" customHeight="1" x14ac:dyDescent="0.25">
      <c r="A157" s="1939"/>
      <c r="B157" s="1941"/>
      <c r="C157" s="2015"/>
      <c r="D157" s="2015"/>
      <c r="E157" s="1539"/>
      <c r="F157" s="1443"/>
      <c r="G157" s="1434"/>
      <c r="H157" s="1435" t="s">
        <v>632</v>
      </c>
      <c r="I157" s="1436">
        <v>5</v>
      </c>
      <c r="J157" s="1437" t="s">
        <v>104</v>
      </c>
      <c r="K157" s="1745" t="s">
        <v>738</v>
      </c>
      <c r="L157" s="1439">
        <v>39.82</v>
      </c>
      <c r="M157" s="1439">
        <f t="shared" ref="M157:M184" si="33">+L157*I157</f>
        <v>199.1</v>
      </c>
      <c r="N157" s="1439">
        <v>0</v>
      </c>
      <c r="O157" s="1439">
        <f t="shared" si="23"/>
        <v>199.1</v>
      </c>
      <c r="P157" s="1439">
        <v>0</v>
      </c>
      <c r="Q157" s="1439">
        <f t="shared" si="31"/>
        <v>199.1</v>
      </c>
      <c r="R157" s="1440">
        <f>+Q157</f>
        <v>199.1</v>
      </c>
      <c r="S157" s="954"/>
      <c r="T157" s="1439"/>
      <c r="U157" s="1442"/>
      <c r="V157" s="855"/>
      <c r="W157" s="855"/>
      <c r="X157" s="855"/>
      <c r="Y157" s="855"/>
      <c r="Z157" s="856"/>
    </row>
    <row r="158" spans="1:26" ht="15.75" customHeight="1" x14ac:dyDescent="0.25">
      <c r="A158" s="1939"/>
      <c r="B158" s="1941"/>
      <c r="C158" s="2015"/>
      <c r="D158" s="2015"/>
      <c r="E158" s="1539"/>
      <c r="F158" s="1443"/>
      <c r="G158" s="1434"/>
      <c r="H158" s="1435" t="s">
        <v>633</v>
      </c>
      <c r="I158" s="1436">
        <v>1</v>
      </c>
      <c r="J158" s="1437" t="s">
        <v>104</v>
      </c>
      <c r="K158" s="1438"/>
      <c r="L158" s="1439">
        <v>150</v>
      </c>
      <c r="M158" s="1439">
        <f t="shared" si="33"/>
        <v>150</v>
      </c>
      <c r="N158" s="1439">
        <v>0</v>
      </c>
      <c r="O158" s="1439">
        <f t="shared" si="23"/>
        <v>150</v>
      </c>
      <c r="P158" s="1439">
        <v>0</v>
      </c>
      <c r="Q158" s="1439">
        <f t="shared" si="31"/>
        <v>150</v>
      </c>
      <c r="R158" s="1440">
        <f>+Q158</f>
        <v>150</v>
      </c>
      <c r="S158" s="954"/>
      <c r="T158" s="1439"/>
      <c r="U158" s="1442"/>
      <c r="V158" s="855"/>
      <c r="W158" s="855"/>
      <c r="X158" s="855"/>
      <c r="Y158" s="855"/>
      <c r="Z158" s="856"/>
    </row>
    <row r="159" spans="1:26" ht="15.75" customHeight="1" thickBot="1" x14ac:dyDescent="0.3">
      <c r="A159" s="1939"/>
      <c r="B159" s="1930"/>
      <c r="C159" s="1921"/>
      <c r="D159" s="1921"/>
      <c r="E159" s="1555"/>
      <c r="F159" s="1556"/>
      <c r="G159" s="1557"/>
      <c r="H159" s="1558" t="s">
        <v>634</v>
      </c>
      <c r="I159" s="1559">
        <v>1</v>
      </c>
      <c r="J159" s="1560" t="s">
        <v>104</v>
      </c>
      <c r="K159" s="1561"/>
      <c r="L159" s="1562">
        <v>612.44000000000005</v>
      </c>
      <c r="M159" s="1562">
        <f t="shared" si="33"/>
        <v>612.44000000000005</v>
      </c>
      <c r="N159" s="1562">
        <v>0</v>
      </c>
      <c r="O159" s="1562">
        <f t="shared" si="23"/>
        <v>612.44000000000005</v>
      </c>
      <c r="P159" s="1562">
        <v>0</v>
      </c>
      <c r="Q159" s="1562">
        <f t="shared" si="31"/>
        <v>612.44000000000005</v>
      </c>
      <c r="R159" s="1563">
        <f>+Q159</f>
        <v>612.44000000000005</v>
      </c>
      <c r="S159" s="858"/>
      <c r="T159" s="1562"/>
      <c r="U159" s="1565"/>
      <c r="V159" s="814"/>
      <c r="W159" s="814"/>
      <c r="X159" s="814"/>
      <c r="Y159" s="814"/>
      <c r="Z159" s="815"/>
    </row>
    <row r="160" spans="1:26" ht="15.75" customHeight="1" x14ac:dyDescent="0.25">
      <c r="A160" s="1939"/>
      <c r="B160" s="1911">
        <v>43796</v>
      </c>
      <c r="C160" s="1909">
        <v>98</v>
      </c>
      <c r="D160" s="1909" t="s">
        <v>641</v>
      </c>
      <c r="E160" s="1566"/>
      <c r="F160" s="1581"/>
      <c r="G160" s="1568"/>
      <c r="H160" s="1569" t="s">
        <v>635</v>
      </c>
      <c r="I160" s="1570">
        <v>416</v>
      </c>
      <c r="J160" s="1571" t="s">
        <v>104</v>
      </c>
      <c r="K160" s="1572"/>
      <c r="L160" s="1573">
        <v>2.08</v>
      </c>
      <c r="M160" s="1573">
        <f t="shared" si="33"/>
        <v>865.28</v>
      </c>
      <c r="N160" s="1573">
        <v>0</v>
      </c>
      <c r="O160" s="1573">
        <f t="shared" si="23"/>
        <v>865.28</v>
      </c>
      <c r="P160" s="1573">
        <v>60.584093802345066</v>
      </c>
      <c r="Q160" s="1573">
        <f>+P160+O160</f>
        <v>925.864093802345</v>
      </c>
      <c r="R160" s="1575">
        <f t="shared" ref="R160:R165" si="34">+Q160</f>
        <v>925.864093802345</v>
      </c>
      <c r="S160" s="898"/>
      <c r="T160" s="1573"/>
      <c r="U160" s="1577"/>
      <c r="V160" s="845"/>
      <c r="W160" s="845"/>
      <c r="X160" s="845"/>
      <c r="Y160" s="845"/>
      <c r="Z160" s="846"/>
    </row>
    <row r="161" spans="1:26" ht="15.75" customHeight="1" x14ac:dyDescent="0.25">
      <c r="A161" s="1939"/>
      <c r="B161" s="1943"/>
      <c r="C161" s="1942"/>
      <c r="D161" s="1942"/>
      <c r="E161" s="1539"/>
      <c r="F161" s="1443"/>
      <c r="G161" s="1434"/>
      <c r="H161" s="1435" t="s">
        <v>636</v>
      </c>
      <c r="I161" s="1436">
        <v>55</v>
      </c>
      <c r="J161" s="1437" t="s">
        <v>104</v>
      </c>
      <c r="K161" s="1438"/>
      <c r="L161" s="1439">
        <v>0.66</v>
      </c>
      <c r="M161" s="1439">
        <f t="shared" si="33"/>
        <v>36.300000000000004</v>
      </c>
      <c r="N161" s="1439">
        <v>0</v>
      </c>
      <c r="O161" s="1439">
        <f t="shared" si="23"/>
        <v>36.300000000000004</v>
      </c>
      <c r="P161" s="1439">
        <v>2.5416080402010053</v>
      </c>
      <c r="Q161" s="1439">
        <f t="shared" ref="Q161:Q193" si="35">+P161+O161</f>
        <v>38.84160804020101</v>
      </c>
      <c r="R161" s="1440">
        <f t="shared" si="34"/>
        <v>38.84160804020101</v>
      </c>
      <c r="S161" s="954"/>
      <c r="T161" s="1439"/>
      <c r="U161" s="1442"/>
      <c r="V161" s="855"/>
      <c r="W161" s="855"/>
      <c r="X161" s="855"/>
      <c r="Y161" s="855"/>
      <c r="Z161" s="856"/>
    </row>
    <row r="162" spans="1:26" ht="15.75" customHeight="1" x14ac:dyDescent="0.25">
      <c r="A162" s="1939"/>
      <c r="B162" s="1943"/>
      <c r="C162" s="1942"/>
      <c r="D162" s="1942"/>
      <c r="E162" s="1539"/>
      <c r="F162" s="1443"/>
      <c r="G162" s="1434"/>
      <c r="H162" s="1435" t="s">
        <v>637</v>
      </c>
      <c r="I162" s="1436">
        <v>69</v>
      </c>
      <c r="J162" s="1437" t="s">
        <v>104</v>
      </c>
      <c r="K162" s="1438"/>
      <c r="L162" s="1439">
        <v>0.39</v>
      </c>
      <c r="M162" s="1439">
        <f t="shared" si="33"/>
        <v>26.91</v>
      </c>
      <c r="N162" s="1439">
        <v>0</v>
      </c>
      <c r="O162" s="1439">
        <f t="shared" si="23"/>
        <v>26.91</v>
      </c>
      <c r="P162" s="1439">
        <v>1.8841507537688442</v>
      </c>
      <c r="Q162" s="1439">
        <f t="shared" si="35"/>
        <v>28.794150753768843</v>
      </c>
      <c r="R162" s="1440">
        <f t="shared" si="34"/>
        <v>28.794150753768843</v>
      </c>
      <c r="S162" s="954"/>
      <c r="T162" s="1439"/>
      <c r="U162" s="1442"/>
      <c r="V162" s="855"/>
      <c r="W162" s="855"/>
      <c r="X162" s="855"/>
      <c r="Y162" s="855"/>
      <c r="Z162" s="856"/>
    </row>
    <row r="163" spans="1:26" ht="15.75" customHeight="1" x14ac:dyDescent="0.25">
      <c r="A163" s="1939"/>
      <c r="B163" s="1943"/>
      <c r="C163" s="1942"/>
      <c r="D163" s="1942"/>
      <c r="E163" s="1539"/>
      <c r="F163" s="1443"/>
      <c r="G163" s="1434"/>
      <c r="H163" s="1435" t="s">
        <v>638</v>
      </c>
      <c r="I163" s="1436">
        <v>110</v>
      </c>
      <c r="J163" s="1437" t="s">
        <v>104</v>
      </c>
      <c r="K163" s="1438"/>
      <c r="L163" s="1439">
        <v>0.62</v>
      </c>
      <c r="M163" s="1439">
        <f t="shared" si="33"/>
        <v>68.2</v>
      </c>
      <c r="N163" s="1439">
        <v>0</v>
      </c>
      <c r="O163" s="1439">
        <f t="shared" si="23"/>
        <v>68.2</v>
      </c>
      <c r="P163" s="1439">
        <v>4.7751423785594644</v>
      </c>
      <c r="Q163" s="1439">
        <f t="shared" si="35"/>
        <v>72.975142378559468</v>
      </c>
      <c r="R163" s="1440">
        <f t="shared" si="34"/>
        <v>72.975142378559468</v>
      </c>
      <c r="S163" s="954"/>
      <c r="T163" s="1439"/>
      <c r="U163" s="1442"/>
      <c r="V163" s="855"/>
      <c r="W163" s="855"/>
      <c r="X163" s="855"/>
      <c r="Y163" s="855"/>
      <c r="Z163" s="856"/>
    </row>
    <row r="164" spans="1:26" ht="15.75" customHeight="1" x14ac:dyDescent="0.25">
      <c r="A164" s="1939"/>
      <c r="B164" s="1943"/>
      <c r="C164" s="1942"/>
      <c r="D164" s="1942"/>
      <c r="E164" s="1539"/>
      <c r="F164" s="1443"/>
      <c r="G164" s="1434"/>
      <c r="H164" s="1435" t="s">
        <v>639</v>
      </c>
      <c r="I164" s="1436">
        <v>19</v>
      </c>
      <c r="J164" s="1437" t="s">
        <v>104</v>
      </c>
      <c r="K164" s="1438"/>
      <c r="L164" s="1439">
        <v>19.53</v>
      </c>
      <c r="M164" s="1439">
        <f t="shared" si="33"/>
        <v>371.07000000000005</v>
      </c>
      <c r="N164" s="1439">
        <v>0</v>
      </c>
      <c r="O164" s="1439">
        <f t="shared" si="23"/>
        <v>371.07000000000005</v>
      </c>
      <c r="P164" s="1439">
        <v>25.981115577889451</v>
      </c>
      <c r="Q164" s="1439">
        <f t="shared" si="35"/>
        <v>397.0511155778895</v>
      </c>
      <c r="R164" s="1440">
        <f t="shared" si="34"/>
        <v>397.0511155778895</v>
      </c>
      <c r="S164" s="954"/>
      <c r="T164" s="1439"/>
      <c r="U164" s="1442"/>
      <c r="V164" s="855"/>
      <c r="W164" s="855"/>
      <c r="X164" s="855"/>
      <c r="Y164" s="855"/>
      <c r="Z164" s="856"/>
    </row>
    <row r="165" spans="1:26" ht="15.75" customHeight="1" thickBot="1" x14ac:dyDescent="0.3">
      <c r="A165" s="1939"/>
      <c r="B165" s="1912"/>
      <c r="C165" s="1910"/>
      <c r="D165" s="1910"/>
      <c r="E165" s="1555"/>
      <c r="F165" s="1556"/>
      <c r="G165" s="1557"/>
      <c r="H165" s="1558" t="s">
        <v>640</v>
      </c>
      <c r="I165" s="1559">
        <v>1</v>
      </c>
      <c r="J165" s="1560" t="s">
        <v>104</v>
      </c>
      <c r="K165" s="1561"/>
      <c r="L165" s="1562">
        <v>5.34</v>
      </c>
      <c r="M165" s="1562">
        <f t="shared" si="33"/>
        <v>5.34</v>
      </c>
      <c r="N165" s="1562">
        <v>0</v>
      </c>
      <c r="O165" s="1562">
        <f t="shared" si="23"/>
        <v>5.34</v>
      </c>
      <c r="P165" s="1562">
        <v>0.37388944723618089</v>
      </c>
      <c r="Q165" s="1562">
        <f t="shared" si="35"/>
        <v>5.7138894472361805</v>
      </c>
      <c r="R165" s="1563">
        <f t="shared" si="34"/>
        <v>5.7138894472361805</v>
      </c>
      <c r="S165" s="858"/>
      <c r="T165" s="1562"/>
      <c r="U165" s="1565"/>
      <c r="V165" s="814"/>
      <c r="W165" s="814"/>
      <c r="X165" s="814"/>
      <c r="Y165" s="814"/>
      <c r="Z165" s="815"/>
    </row>
    <row r="166" spans="1:26" ht="15.75" customHeight="1" x14ac:dyDescent="0.25">
      <c r="A166" s="1939"/>
      <c r="B166" s="1911">
        <v>43796</v>
      </c>
      <c r="C166" s="1909">
        <v>99</v>
      </c>
      <c r="D166" s="1909" t="s">
        <v>676</v>
      </c>
      <c r="E166" s="1566"/>
      <c r="F166" s="1581"/>
      <c r="G166" s="1568" t="s">
        <v>642</v>
      </c>
      <c r="H166" s="1747" t="s">
        <v>659</v>
      </c>
      <c r="I166" s="1570">
        <v>81</v>
      </c>
      <c r="J166" s="1571" t="s">
        <v>104</v>
      </c>
      <c r="K166" s="1572"/>
      <c r="L166" s="1573">
        <v>6.7647599999999999</v>
      </c>
      <c r="M166" s="1573">
        <f>+L166*I166</f>
        <v>547.94556</v>
      </c>
      <c r="N166" s="1573">
        <v>0</v>
      </c>
      <c r="O166" s="1573">
        <f t="shared" si="23"/>
        <v>547.94556</v>
      </c>
      <c r="P166" s="1573">
        <v>19.177461940270049</v>
      </c>
      <c r="Q166" s="1573">
        <f>+P166+O166</f>
        <v>567.12302194027006</v>
      </c>
      <c r="R166" s="1237">
        <f>+Q166</f>
        <v>567.12302194027006</v>
      </c>
      <c r="S166" s="898"/>
      <c r="T166" s="1573"/>
      <c r="U166" s="1577"/>
      <c r="V166" s="845"/>
      <c r="W166" s="845"/>
      <c r="X166" s="845"/>
      <c r="Y166" s="845"/>
      <c r="Z166" s="846"/>
    </row>
    <row r="167" spans="1:26" ht="15.75" customHeight="1" x14ac:dyDescent="0.25">
      <c r="A167" s="1939"/>
      <c r="B167" s="1943"/>
      <c r="C167" s="1942"/>
      <c r="D167" s="1942"/>
      <c r="E167" s="1539"/>
      <c r="F167" s="1443"/>
      <c r="G167" s="1434" t="s">
        <v>643</v>
      </c>
      <c r="H167" s="1748" t="s">
        <v>660</v>
      </c>
      <c r="I167" s="1436">
        <v>360</v>
      </c>
      <c r="J167" s="1437" t="s">
        <v>104</v>
      </c>
      <c r="K167" s="1438"/>
      <c r="L167" s="1439">
        <v>0.23243</v>
      </c>
      <c r="M167" s="1439">
        <f t="shared" si="33"/>
        <v>83.674800000000005</v>
      </c>
      <c r="N167" s="1439">
        <v>0</v>
      </c>
      <c r="O167" s="1439">
        <f t="shared" si="23"/>
        <v>83.674800000000005</v>
      </c>
      <c r="P167" s="1439">
        <v>2.9285213888031292</v>
      </c>
      <c r="Q167" s="1439">
        <f t="shared" si="35"/>
        <v>86.603321388803138</v>
      </c>
      <c r="R167" s="1440">
        <f t="shared" ref="R167:R183" si="36">+Q167</f>
        <v>86.603321388803138</v>
      </c>
      <c r="S167" s="954"/>
      <c r="T167" s="1439"/>
      <c r="U167" s="1442"/>
      <c r="V167" s="855"/>
      <c r="W167" s="855"/>
      <c r="X167" s="855"/>
      <c r="Y167" s="855"/>
      <c r="Z167" s="856"/>
    </row>
    <row r="168" spans="1:26" ht="15.75" customHeight="1" x14ac:dyDescent="0.25">
      <c r="A168" s="1939"/>
      <c r="B168" s="1943"/>
      <c r="C168" s="1942"/>
      <c r="D168" s="1942"/>
      <c r="E168" s="1539"/>
      <c r="F168" s="1443"/>
      <c r="G168" s="1434" t="s">
        <v>644</v>
      </c>
      <c r="H168" s="1748" t="s">
        <v>661</v>
      </c>
      <c r="I168" s="1436">
        <v>360</v>
      </c>
      <c r="J168" s="1437" t="s">
        <v>104</v>
      </c>
      <c r="K168" s="1438"/>
      <c r="L168" s="1439">
        <v>0.13694999999999999</v>
      </c>
      <c r="M168" s="1439">
        <f t="shared" si="33"/>
        <v>49.301999999999992</v>
      </c>
      <c r="N168" s="1439">
        <v>0</v>
      </c>
      <c r="O168" s="1439">
        <f t="shared" si="23"/>
        <v>49.301999999999992</v>
      </c>
      <c r="P168" s="1439">
        <v>1.7255130757500687</v>
      </c>
      <c r="Q168" s="1439">
        <f t="shared" si="35"/>
        <v>51.027513075750065</v>
      </c>
      <c r="R168" s="1440">
        <f t="shared" si="36"/>
        <v>51.027513075750065</v>
      </c>
      <c r="S168" s="954"/>
      <c r="T168" s="1439"/>
      <c r="U168" s="1442"/>
      <c r="V168" s="855"/>
      <c r="W168" s="855"/>
      <c r="X168" s="855"/>
      <c r="Y168" s="855"/>
      <c r="Z168" s="856"/>
    </row>
    <row r="169" spans="1:26" ht="15.75" customHeight="1" x14ac:dyDescent="0.25">
      <c r="A169" s="1939"/>
      <c r="B169" s="1943"/>
      <c r="C169" s="1942"/>
      <c r="D169" s="1942"/>
      <c r="E169" s="1539"/>
      <c r="F169" s="1443"/>
      <c r="G169" s="1434" t="s">
        <v>645</v>
      </c>
      <c r="H169" s="1748" t="s">
        <v>662</v>
      </c>
      <c r="I169" s="1436">
        <v>360</v>
      </c>
      <c r="J169" s="1437" t="s">
        <v>104</v>
      </c>
      <c r="K169" s="1438"/>
      <c r="L169" s="1439">
        <v>0.11253000000000001</v>
      </c>
      <c r="M169" s="1439">
        <f t="shared" si="33"/>
        <v>40.510800000000003</v>
      </c>
      <c r="N169" s="1439">
        <v>0</v>
      </c>
      <c r="O169" s="1439">
        <f t="shared" si="23"/>
        <v>40.510800000000003</v>
      </c>
      <c r="P169" s="1439">
        <v>1.4178312260982495</v>
      </c>
      <c r="Q169" s="1439">
        <f t="shared" si="35"/>
        <v>41.928631226098254</v>
      </c>
      <c r="R169" s="1440">
        <f t="shared" si="36"/>
        <v>41.928631226098254</v>
      </c>
      <c r="S169" s="954"/>
      <c r="T169" s="1439"/>
      <c r="U169" s="1442"/>
      <c r="V169" s="855"/>
      <c r="W169" s="855"/>
      <c r="X169" s="855"/>
      <c r="Y169" s="855"/>
      <c r="Z169" s="856"/>
    </row>
    <row r="170" spans="1:26" ht="15.75" customHeight="1" x14ac:dyDescent="0.25">
      <c r="A170" s="1939"/>
      <c r="B170" s="1943"/>
      <c r="C170" s="1942"/>
      <c r="D170" s="1942"/>
      <c r="E170" s="1539"/>
      <c r="F170" s="1443"/>
      <c r="G170" s="1434" t="s">
        <v>646</v>
      </c>
      <c r="H170" s="1748" t="s">
        <v>663</v>
      </c>
      <c r="I170" s="1436">
        <v>1000</v>
      </c>
      <c r="J170" s="1437" t="s">
        <v>104</v>
      </c>
      <c r="K170" s="1438"/>
      <c r="L170" s="1439">
        <v>2.3279999999999999E-2</v>
      </c>
      <c r="M170" s="1439">
        <f t="shared" si="33"/>
        <v>23.279999999999998</v>
      </c>
      <c r="N170" s="1439">
        <v>0</v>
      </c>
      <c r="O170" s="1439">
        <f t="shared" si="23"/>
        <v>23.279999999999998</v>
      </c>
      <c r="P170" s="1439">
        <v>0.81477312083610398</v>
      </c>
      <c r="Q170" s="1439">
        <f t="shared" si="35"/>
        <v>24.094773120836102</v>
      </c>
      <c r="R170" s="1440">
        <f t="shared" si="36"/>
        <v>24.094773120836102</v>
      </c>
      <c r="S170" s="954"/>
      <c r="T170" s="1439"/>
      <c r="U170" s="1442"/>
      <c r="V170" s="855"/>
      <c r="W170" s="855"/>
      <c r="X170" s="855"/>
      <c r="Y170" s="855"/>
      <c r="Z170" s="856"/>
    </row>
    <row r="171" spans="1:26" ht="15.75" customHeight="1" x14ac:dyDescent="0.25">
      <c r="A171" s="1939"/>
      <c r="B171" s="1943"/>
      <c r="C171" s="1942"/>
      <c r="D171" s="1942"/>
      <c r="E171" s="1539"/>
      <c r="F171" s="1443"/>
      <c r="G171" s="1434" t="s">
        <v>647</v>
      </c>
      <c r="H171" s="1748" t="s">
        <v>664</v>
      </c>
      <c r="I171" s="1436">
        <v>130</v>
      </c>
      <c r="J171" s="1437" t="s">
        <v>104</v>
      </c>
      <c r="K171" s="1438"/>
      <c r="L171" s="1439">
        <v>1.30762</v>
      </c>
      <c r="M171" s="1439">
        <f t="shared" si="33"/>
        <v>169.9906</v>
      </c>
      <c r="N171" s="1439">
        <v>0</v>
      </c>
      <c r="O171" s="1439">
        <f t="shared" si="23"/>
        <v>169.9906</v>
      </c>
      <c r="P171" s="1439">
        <v>5.9494747282990481</v>
      </c>
      <c r="Q171" s="1439">
        <f t="shared" si="35"/>
        <v>175.94007472829904</v>
      </c>
      <c r="R171" s="1440">
        <f t="shared" si="36"/>
        <v>175.94007472829904</v>
      </c>
      <c r="S171" s="954"/>
      <c r="T171" s="1439"/>
      <c r="U171" s="1442"/>
      <c r="V171" s="855"/>
      <c r="W171" s="855"/>
      <c r="X171" s="855"/>
      <c r="Y171" s="855"/>
      <c r="Z171" s="856"/>
    </row>
    <row r="172" spans="1:26" ht="15.75" customHeight="1" x14ac:dyDescent="0.25">
      <c r="A172" s="1939"/>
      <c r="B172" s="1943"/>
      <c r="C172" s="1942"/>
      <c r="D172" s="1942"/>
      <c r="E172" s="1539"/>
      <c r="F172" s="1443"/>
      <c r="G172" s="1434" t="s">
        <v>648</v>
      </c>
      <c r="H172" s="1748" t="s">
        <v>665</v>
      </c>
      <c r="I172" s="1436">
        <v>685</v>
      </c>
      <c r="J172" s="1437" t="s">
        <v>104</v>
      </c>
      <c r="K172" s="1438"/>
      <c r="L172" s="1439">
        <v>0.81581999999999999</v>
      </c>
      <c r="M172" s="1439">
        <f t="shared" si="33"/>
        <v>558.83669999999995</v>
      </c>
      <c r="N172" s="1439">
        <v>0</v>
      </c>
      <c r="O172" s="1439">
        <f t="shared" si="23"/>
        <v>558.83669999999995</v>
      </c>
      <c r="P172" s="1439">
        <v>19.558639265324299</v>
      </c>
      <c r="Q172" s="1439">
        <f t="shared" si="35"/>
        <v>578.3953392653242</v>
      </c>
      <c r="R172" s="1440">
        <f t="shared" si="36"/>
        <v>578.3953392653242</v>
      </c>
      <c r="S172" s="954"/>
      <c r="T172" s="1439"/>
      <c r="U172" s="1442"/>
      <c r="V172" s="855"/>
      <c r="W172" s="855"/>
      <c r="X172" s="855"/>
      <c r="Y172" s="855"/>
      <c r="Z172" s="856"/>
    </row>
    <row r="173" spans="1:26" ht="15.75" customHeight="1" x14ac:dyDescent="0.25">
      <c r="A173" s="1939"/>
      <c r="B173" s="1943"/>
      <c r="C173" s="1942"/>
      <c r="D173" s="1942"/>
      <c r="E173" s="1539"/>
      <c r="F173" s="1443"/>
      <c r="G173" s="1434" t="s">
        <v>649</v>
      </c>
      <c r="H173" s="1748" t="s">
        <v>666</v>
      </c>
      <c r="I173" s="1436">
        <v>70</v>
      </c>
      <c r="J173" s="1437" t="s">
        <v>104</v>
      </c>
      <c r="K173" s="1438"/>
      <c r="L173" s="1439">
        <v>0.51388</v>
      </c>
      <c r="M173" s="1439">
        <f t="shared" si="33"/>
        <v>35.971600000000002</v>
      </c>
      <c r="N173" s="1439">
        <v>0</v>
      </c>
      <c r="O173" s="1439">
        <f t="shared" si="23"/>
        <v>35.971600000000002</v>
      </c>
      <c r="P173" s="1439">
        <v>1.2589644670733677</v>
      </c>
      <c r="Q173" s="1439">
        <f t="shared" si="35"/>
        <v>37.230564467073371</v>
      </c>
      <c r="R173" s="1440">
        <f t="shared" si="36"/>
        <v>37.230564467073371</v>
      </c>
      <c r="S173" s="954"/>
      <c r="T173" s="1439"/>
      <c r="U173" s="1442"/>
      <c r="V173" s="855"/>
      <c r="W173" s="855"/>
      <c r="X173" s="855"/>
      <c r="Y173" s="855"/>
      <c r="Z173" s="856"/>
    </row>
    <row r="174" spans="1:26" ht="15.75" customHeight="1" x14ac:dyDescent="0.25">
      <c r="A174" s="1939"/>
      <c r="B174" s="1943"/>
      <c r="C174" s="1942"/>
      <c r="D174" s="1942"/>
      <c r="E174" s="1539"/>
      <c r="F174" s="1443"/>
      <c r="G174" s="1434" t="s">
        <v>648</v>
      </c>
      <c r="H174" s="1748" t="s">
        <v>665</v>
      </c>
      <c r="I174" s="1436">
        <v>310</v>
      </c>
      <c r="J174" s="1437" t="s">
        <v>104</v>
      </c>
      <c r="K174" s="1438"/>
      <c r="L174" s="1439">
        <v>1.2069399999999999</v>
      </c>
      <c r="M174" s="1439">
        <f t="shared" si="33"/>
        <v>374.15139999999997</v>
      </c>
      <c r="N174" s="1439">
        <v>0</v>
      </c>
      <c r="O174" s="1439">
        <f t="shared" si="23"/>
        <v>374.15139999999997</v>
      </c>
      <c r="P174" s="1439">
        <v>13.094867003573775</v>
      </c>
      <c r="Q174" s="1439">
        <f t="shared" si="35"/>
        <v>387.24626700357373</v>
      </c>
      <c r="R174" s="1440">
        <f t="shared" si="36"/>
        <v>387.24626700357373</v>
      </c>
      <c r="S174" s="954"/>
      <c r="T174" s="1439"/>
      <c r="U174" s="1442"/>
      <c r="V174" s="855"/>
      <c r="W174" s="855"/>
      <c r="X174" s="855"/>
      <c r="Y174" s="855"/>
      <c r="Z174" s="856"/>
    </row>
    <row r="175" spans="1:26" ht="15.75" customHeight="1" x14ac:dyDescent="0.25">
      <c r="A175" s="1939"/>
      <c r="B175" s="1943"/>
      <c r="C175" s="1942"/>
      <c r="D175" s="1942"/>
      <c r="E175" s="1539"/>
      <c r="F175" s="1443"/>
      <c r="G175" s="1434" t="s">
        <v>650</v>
      </c>
      <c r="H175" s="1435" t="s">
        <v>667</v>
      </c>
      <c r="I175" s="1436">
        <v>7550</v>
      </c>
      <c r="J175" s="1437" t="s">
        <v>104</v>
      </c>
      <c r="K175" s="1438"/>
      <c r="L175" s="1439">
        <v>5.8250000000000003E-2</v>
      </c>
      <c r="M175" s="1439">
        <f t="shared" si="33"/>
        <v>439.78750000000002</v>
      </c>
      <c r="N175" s="1439">
        <v>0</v>
      </c>
      <c r="O175" s="1439">
        <f t="shared" si="23"/>
        <v>439.78750000000002</v>
      </c>
      <c r="P175" s="1439">
        <v>15.392054719918736</v>
      </c>
      <c r="Q175" s="1439">
        <f t="shared" si="35"/>
        <v>455.17955471991877</v>
      </c>
      <c r="R175" s="1440">
        <f t="shared" si="36"/>
        <v>455.17955471991877</v>
      </c>
      <c r="S175" s="954"/>
      <c r="T175" s="1439"/>
      <c r="U175" s="1442"/>
      <c r="V175" s="855"/>
      <c r="W175" s="855"/>
      <c r="X175" s="855"/>
      <c r="Y175" s="855"/>
      <c r="Z175" s="856"/>
    </row>
    <row r="176" spans="1:26" ht="15.75" customHeight="1" x14ac:dyDescent="0.25">
      <c r="A176" s="1939"/>
      <c r="B176" s="1943"/>
      <c r="C176" s="1942"/>
      <c r="D176" s="1942"/>
      <c r="E176" s="1539"/>
      <c r="F176" s="1443"/>
      <c r="G176" s="1434" t="s">
        <v>651</v>
      </c>
      <c r="H176" s="1435" t="s">
        <v>668</v>
      </c>
      <c r="I176" s="1436">
        <v>290</v>
      </c>
      <c r="J176" s="1437" t="s">
        <v>104</v>
      </c>
      <c r="K176" s="1438"/>
      <c r="L176" s="1439">
        <v>4.8660000000000002E-2</v>
      </c>
      <c r="M176" s="1439">
        <f t="shared" si="33"/>
        <v>14.1114</v>
      </c>
      <c r="N176" s="1439">
        <v>0</v>
      </c>
      <c r="O176" s="1439">
        <f t="shared" si="23"/>
        <v>14.1114</v>
      </c>
      <c r="P176" s="1439">
        <v>0.49388270693155495</v>
      </c>
      <c r="Q176" s="1439">
        <f t="shared" si="35"/>
        <v>14.605282706931554</v>
      </c>
      <c r="R176" s="1440">
        <f t="shared" si="36"/>
        <v>14.605282706931554</v>
      </c>
      <c r="S176" s="954"/>
      <c r="T176" s="1439"/>
      <c r="U176" s="1442"/>
      <c r="V176" s="855"/>
      <c r="W176" s="855"/>
      <c r="X176" s="855"/>
      <c r="Y176" s="855"/>
      <c r="Z176" s="856"/>
    </row>
    <row r="177" spans="1:26" ht="15.75" customHeight="1" x14ac:dyDescent="0.25">
      <c r="A177" s="1939"/>
      <c r="B177" s="1943"/>
      <c r="C177" s="1942"/>
      <c r="D177" s="1942"/>
      <c r="E177" s="1539"/>
      <c r="F177" s="1443"/>
      <c r="G177" s="1434" t="s">
        <v>652</v>
      </c>
      <c r="H177" s="1435" t="s">
        <v>669</v>
      </c>
      <c r="I177" s="1436">
        <v>300</v>
      </c>
      <c r="J177" s="1437" t="s">
        <v>104</v>
      </c>
      <c r="K177" s="1438"/>
      <c r="L177" s="1439">
        <v>0.17277999999999999</v>
      </c>
      <c r="M177" s="1439">
        <f t="shared" si="33"/>
        <v>51.833999999999996</v>
      </c>
      <c r="N177" s="1439">
        <v>0</v>
      </c>
      <c r="O177" s="1439">
        <f t="shared" si="23"/>
        <v>51.833999999999996</v>
      </c>
      <c r="P177" s="1439">
        <v>1.8141301522946141</v>
      </c>
      <c r="Q177" s="1439">
        <f t="shared" si="35"/>
        <v>53.648130152294613</v>
      </c>
      <c r="R177" s="1440">
        <f t="shared" si="36"/>
        <v>53.648130152294613</v>
      </c>
      <c r="S177" s="954"/>
      <c r="T177" s="1439"/>
      <c r="U177" s="1442"/>
      <c r="V177" s="855"/>
      <c r="W177" s="855"/>
      <c r="X177" s="855"/>
      <c r="Y177" s="855"/>
      <c r="Z177" s="856"/>
    </row>
    <row r="178" spans="1:26" ht="15.75" customHeight="1" x14ac:dyDescent="0.25">
      <c r="A178" s="1939"/>
      <c r="B178" s="1943"/>
      <c r="C178" s="1942"/>
      <c r="D178" s="1942"/>
      <c r="E178" s="1539"/>
      <c r="F178" s="1443"/>
      <c r="G178" s="1434" t="s">
        <v>653</v>
      </c>
      <c r="H178" s="1435" t="s">
        <v>670</v>
      </c>
      <c r="I178" s="1436">
        <v>120</v>
      </c>
      <c r="J178" s="1437" t="s">
        <v>104</v>
      </c>
      <c r="K178" s="1438"/>
      <c r="L178" s="1439">
        <v>9.7559999999999994E-2</v>
      </c>
      <c r="M178" s="1439">
        <f t="shared" si="33"/>
        <v>11.707199999999998</v>
      </c>
      <c r="N178" s="1439">
        <v>0</v>
      </c>
      <c r="O178" s="1439">
        <f t="shared" si="23"/>
        <v>11.707199999999998</v>
      </c>
      <c r="P178" s="1439">
        <v>0.40973848282871295</v>
      </c>
      <c r="Q178" s="1439">
        <f t="shared" si="35"/>
        <v>12.116938482828711</v>
      </c>
      <c r="R178" s="1440">
        <f t="shared" si="36"/>
        <v>12.116938482828711</v>
      </c>
      <c r="S178" s="954"/>
      <c r="T178" s="1439"/>
      <c r="U178" s="1442"/>
      <c r="V178" s="855"/>
      <c r="W178" s="855"/>
      <c r="X178" s="855"/>
      <c r="Y178" s="855"/>
      <c r="Z178" s="856"/>
    </row>
    <row r="179" spans="1:26" ht="15.75" customHeight="1" x14ac:dyDescent="0.25">
      <c r="A179" s="1939"/>
      <c r="B179" s="1943"/>
      <c r="C179" s="1942"/>
      <c r="D179" s="1942"/>
      <c r="E179" s="1539"/>
      <c r="F179" s="1443"/>
      <c r="G179" s="1434" t="s">
        <v>654</v>
      </c>
      <c r="H179" s="1435" t="s">
        <v>671</v>
      </c>
      <c r="I179" s="1436">
        <v>840</v>
      </c>
      <c r="J179" s="1437" t="s">
        <v>104</v>
      </c>
      <c r="K179" s="1438"/>
      <c r="L179" s="1439">
        <v>0.17371</v>
      </c>
      <c r="M179" s="1439">
        <f t="shared" si="33"/>
        <v>145.91640000000001</v>
      </c>
      <c r="N179" s="1439">
        <v>0</v>
      </c>
      <c r="O179" s="1439">
        <f t="shared" si="23"/>
        <v>145.91640000000001</v>
      </c>
      <c r="P179" s="1439">
        <v>5.1069055244488535</v>
      </c>
      <c r="Q179" s="1439">
        <f t="shared" si="35"/>
        <v>151.02330552444886</v>
      </c>
      <c r="R179" s="1440">
        <f t="shared" si="36"/>
        <v>151.02330552444886</v>
      </c>
      <c r="S179" s="954"/>
      <c r="T179" s="1439"/>
      <c r="U179" s="1442"/>
      <c r="V179" s="855"/>
      <c r="W179" s="855"/>
      <c r="X179" s="855"/>
      <c r="Y179" s="855"/>
      <c r="Z179" s="856"/>
    </row>
    <row r="180" spans="1:26" ht="15.75" customHeight="1" x14ac:dyDescent="0.25">
      <c r="A180" s="1939"/>
      <c r="B180" s="1943"/>
      <c r="C180" s="1942"/>
      <c r="D180" s="1942"/>
      <c r="E180" s="1539"/>
      <c r="F180" s="1443"/>
      <c r="G180" s="1434" t="s">
        <v>655</v>
      </c>
      <c r="H180" s="1435" t="s">
        <v>672</v>
      </c>
      <c r="I180" s="1436">
        <v>2400</v>
      </c>
      <c r="J180" s="1437" t="s">
        <v>104</v>
      </c>
      <c r="K180" s="1438"/>
      <c r="L180" s="1439">
        <v>0.13875999999999999</v>
      </c>
      <c r="M180" s="1439">
        <f t="shared" si="33"/>
        <v>333.024</v>
      </c>
      <c r="N180" s="1439">
        <v>0</v>
      </c>
      <c r="O180" s="1439">
        <f t="shared" si="23"/>
        <v>333.024</v>
      </c>
      <c r="P180" s="1439">
        <v>11.655455489403897</v>
      </c>
      <c r="Q180" s="1439">
        <f t="shared" si="35"/>
        <v>344.67945548940389</v>
      </c>
      <c r="R180" s="1440">
        <f t="shared" si="36"/>
        <v>344.67945548940389</v>
      </c>
      <c r="S180" s="954"/>
      <c r="T180" s="1439"/>
      <c r="U180" s="1442"/>
      <c r="V180" s="855"/>
      <c r="W180" s="855"/>
      <c r="X180" s="855"/>
      <c r="Y180" s="855"/>
      <c r="Z180" s="856"/>
    </row>
    <row r="181" spans="1:26" ht="15.75" customHeight="1" x14ac:dyDescent="0.25">
      <c r="A181" s="1939"/>
      <c r="B181" s="1943"/>
      <c r="C181" s="1942"/>
      <c r="D181" s="1942"/>
      <c r="E181" s="1539"/>
      <c r="F181" s="1443"/>
      <c r="G181" s="1434" t="s">
        <v>656</v>
      </c>
      <c r="H181" s="1435" t="s">
        <v>673</v>
      </c>
      <c r="I181" s="1436">
        <v>670</v>
      </c>
      <c r="J181" s="1437" t="s">
        <v>104</v>
      </c>
      <c r="K181" s="1438"/>
      <c r="L181" s="1439">
        <v>0.11251</v>
      </c>
      <c r="M181" s="1439">
        <f t="shared" si="33"/>
        <v>75.381699999999995</v>
      </c>
      <c r="N181" s="1439">
        <v>0</v>
      </c>
      <c r="O181" s="1439">
        <f t="shared" si="23"/>
        <v>75.381699999999995</v>
      </c>
      <c r="P181" s="1439">
        <v>2.6382724640434256</v>
      </c>
      <c r="Q181" s="1439">
        <f t="shared" si="35"/>
        <v>78.01997246404342</v>
      </c>
      <c r="R181" s="1440">
        <f t="shared" si="36"/>
        <v>78.01997246404342</v>
      </c>
      <c r="S181" s="954"/>
      <c r="T181" s="1439"/>
      <c r="U181" s="1442"/>
      <c r="V181" s="855"/>
      <c r="W181" s="855"/>
      <c r="X181" s="855"/>
      <c r="Y181" s="855"/>
      <c r="Z181" s="856"/>
    </row>
    <row r="182" spans="1:26" ht="15.75" customHeight="1" x14ac:dyDescent="0.25">
      <c r="A182" s="1939"/>
      <c r="B182" s="1943"/>
      <c r="C182" s="1942"/>
      <c r="D182" s="1942"/>
      <c r="E182" s="1539"/>
      <c r="F182" s="1443"/>
      <c r="G182" s="1434" t="s">
        <v>657</v>
      </c>
      <c r="H182" s="1435" t="s">
        <v>674</v>
      </c>
      <c r="I182" s="1436">
        <v>1860</v>
      </c>
      <c r="J182" s="1437" t="s">
        <v>104</v>
      </c>
      <c r="K182" s="1438"/>
      <c r="L182" s="1439">
        <v>7.5209999999999999E-2</v>
      </c>
      <c r="M182" s="1439">
        <f t="shared" si="33"/>
        <v>139.89060000000001</v>
      </c>
      <c r="N182" s="1439">
        <v>0</v>
      </c>
      <c r="O182" s="1439">
        <f t="shared" si="23"/>
        <v>139.89060000000001</v>
      </c>
      <c r="P182" s="1439">
        <v>4.8960094818571784</v>
      </c>
      <c r="Q182" s="1439">
        <f t="shared" si="35"/>
        <v>144.7866094818572</v>
      </c>
      <c r="R182" s="1440">
        <f t="shared" si="36"/>
        <v>144.7866094818572</v>
      </c>
      <c r="S182" s="954"/>
      <c r="T182" s="1439"/>
      <c r="U182" s="1442"/>
      <c r="V182" s="855"/>
      <c r="W182" s="855"/>
      <c r="X182" s="855"/>
      <c r="Y182" s="855"/>
      <c r="Z182" s="856"/>
    </row>
    <row r="183" spans="1:26" ht="15.75" customHeight="1" thickBot="1" x14ac:dyDescent="0.3">
      <c r="A183" s="1939"/>
      <c r="B183" s="1912"/>
      <c r="C183" s="1910"/>
      <c r="D183" s="1910"/>
      <c r="E183" s="1555"/>
      <c r="F183" s="1556"/>
      <c r="G183" s="1557" t="s">
        <v>658</v>
      </c>
      <c r="H183" s="1558" t="s">
        <v>675</v>
      </c>
      <c r="I183" s="1559">
        <v>3780</v>
      </c>
      <c r="J183" s="1560" t="s">
        <v>104</v>
      </c>
      <c r="K183" s="1561"/>
      <c r="L183" s="1562">
        <v>5.8939999999999999E-2</v>
      </c>
      <c r="M183" s="1562">
        <f t="shared" si="33"/>
        <v>222.79319999999998</v>
      </c>
      <c r="N183" s="1562">
        <v>0</v>
      </c>
      <c r="O183" s="1562">
        <f t="shared" si="23"/>
        <v>222.79319999999998</v>
      </c>
      <c r="P183" s="1562">
        <v>7.7975047622449445</v>
      </c>
      <c r="Q183" s="1562">
        <f t="shared" si="35"/>
        <v>230.59070476224494</v>
      </c>
      <c r="R183" s="1563">
        <f t="shared" si="36"/>
        <v>230.59070476224494</v>
      </c>
      <c r="S183" s="858"/>
      <c r="T183" s="1562"/>
      <c r="U183" s="1565"/>
      <c r="V183" s="814"/>
      <c r="W183" s="814"/>
      <c r="X183" s="814"/>
      <c r="Y183" s="814"/>
      <c r="Z183" s="815"/>
    </row>
    <row r="184" spans="1:26" ht="15.75" customHeight="1" thickBot="1" x14ac:dyDescent="0.3">
      <c r="A184" s="1939"/>
      <c r="B184" s="1587">
        <v>43797</v>
      </c>
      <c r="C184" s="1588">
        <v>100</v>
      </c>
      <c r="D184" s="1588" t="s">
        <v>378</v>
      </c>
      <c r="E184" s="1588"/>
      <c r="F184" s="1589"/>
      <c r="G184" s="1590">
        <v>345139</v>
      </c>
      <c r="H184" s="1591" t="s">
        <v>677</v>
      </c>
      <c r="I184" s="1592">
        <v>11</v>
      </c>
      <c r="J184" s="1593" t="s">
        <v>104</v>
      </c>
      <c r="K184" s="1594"/>
      <c r="L184" s="1595">
        <v>90.09</v>
      </c>
      <c r="M184" s="1595">
        <f t="shared" si="33"/>
        <v>990.99</v>
      </c>
      <c r="N184" s="1595">
        <v>0</v>
      </c>
      <c r="O184" s="1595">
        <f t="shared" si="23"/>
        <v>990.99</v>
      </c>
      <c r="P184" s="1595">
        <v>69.3</v>
      </c>
      <c r="Q184" s="1595">
        <f t="shared" si="35"/>
        <v>1060.29</v>
      </c>
      <c r="R184" s="1727">
        <f t="shared" ref="R184:R193" si="37">+Q184</f>
        <v>1060.29</v>
      </c>
      <c r="S184" s="1640"/>
      <c r="T184" s="1574"/>
      <c r="U184" s="1596"/>
      <c r="V184" s="1597"/>
      <c r="W184" s="1597"/>
      <c r="X184" s="1597"/>
      <c r="Y184" s="1597"/>
      <c r="Z184" s="1598"/>
    </row>
    <row r="185" spans="1:26" ht="15.75" customHeight="1" x14ac:dyDescent="0.25">
      <c r="A185" s="1939"/>
      <c r="B185" s="1911">
        <v>43798</v>
      </c>
      <c r="C185" s="1909">
        <v>101</v>
      </c>
      <c r="D185" s="1909" t="s">
        <v>207</v>
      </c>
      <c r="E185" s="1643"/>
      <c r="F185" s="1230"/>
      <c r="G185" s="1231"/>
      <c r="H185" s="1232" t="s">
        <v>678</v>
      </c>
      <c r="I185" s="1233">
        <v>3</v>
      </c>
      <c r="J185" s="1234" t="s">
        <v>104</v>
      </c>
      <c r="K185" s="1235"/>
      <c r="L185" s="1236">
        <v>315.08999999999997</v>
      </c>
      <c r="M185" s="1236">
        <f>+L185*I185</f>
        <v>945.27</v>
      </c>
      <c r="N185" s="1236">
        <v>0</v>
      </c>
      <c r="O185" s="1236">
        <f t="shared" si="23"/>
        <v>945.27</v>
      </c>
      <c r="P185" s="1236">
        <v>0</v>
      </c>
      <c r="Q185" s="1236">
        <f t="shared" si="35"/>
        <v>945.27</v>
      </c>
      <c r="R185" s="1440">
        <f t="shared" si="37"/>
        <v>945.27</v>
      </c>
      <c r="S185" s="954"/>
      <c r="T185" s="1439"/>
      <c r="U185" s="1442"/>
      <c r="V185" s="855"/>
      <c r="W185" s="855"/>
      <c r="X185" s="855"/>
      <c r="Y185" s="855"/>
      <c r="Z185" s="856"/>
    </row>
    <row r="186" spans="1:26" ht="15.75" customHeight="1" thickBot="1" x14ac:dyDescent="0.3">
      <c r="A186" s="1939"/>
      <c r="B186" s="1912"/>
      <c r="C186" s="1910"/>
      <c r="D186" s="1910"/>
      <c r="E186" s="1642"/>
      <c r="F186" s="1556"/>
      <c r="G186" s="1557"/>
      <c r="H186" s="1558" t="s">
        <v>679</v>
      </c>
      <c r="I186" s="1559">
        <v>1</v>
      </c>
      <c r="J186" s="1560" t="s">
        <v>104</v>
      </c>
      <c r="K186" s="1561"/>
      <c r="L186" s="1562">
        <v>46.04</v>
      </c>
      <c r="M186" s="1562">
        <f>+L186*I186</f>
        <v>46.04</v>
      </c>
      <c r="N186" s="1562">
        <v>0</v>
      </c>
      <c r="O186" s="1562">
        <f t="shared" si="23"/>
        <v>46.04</v>
      </c>
      <c r="P186" s="1562">
        <v>0</v>
      </c>
      <c r="Q186" s="1562">
        <f t="shared" si="35"/>
        <v>46.04</v>
      </c>
      <c r="R186" s="1563">
        <f t="shared" si="37"/>
        <v>46.04</v>
      </c>
      <c r="S186" s="858"/>
      <c r="T186" s="1562"/>
      <c r="U186" s="1565"/>
      <c r="V186" s="814"/>
      <c r="W186" s="814"/>
      <c r="X186" s="814"/>
      <c r="Y186" s="814"/>
      <c r="Z186" s="815"/>
    </row>
    <row r="187" spans="1:26" ht="15.75" customHeight="1" x14ac:dyDescent="0.25">
      <c r="A187" s="1939"/>
      <c r="B187" s="1911">
        <v>43802</v>
      </c>
      <c r="C187" s="1909">
        <v>104</v>
      </c>
      <c r="D187" s="1909" t="s">
        <v>676</v>
      </c>
      <c r="E187" s="1641"/>
      <c r="F187" s="1581"/>
      <c r="G187" s="1568" t="s">
        <v>698</v>
      </c>
      <c r="H187" s="1569" t="s">
        <v>700</v>
      </c>
      <c r="I187" s="1570">
        <v>2100</v>
      </c>
      <c r="J187" s="1571" t="s">
        <v>104</v>
      </c>
      <c r="K187" s="1572"/>
      <c r="L187" s="1573">
        <v>0.11061</v>
      </c>
      <c r="M187" s="1573">
        <f>+L187*I187</f>
        <v>232.28100000000001</v>
      </c>
      <c r="N187" s="1573">
        <v>0</v>
      </c>
      <c r="O187" s="1573">
        <f t="shared" si="23"/>
        <v>232.28100000000001</v>
      </c>
      <c r="P187" s="1573">
        <f>+O187*3.5%</f>
        <v>8.1298350000000017</v>
      </c>
      <c r="Q187" s="1573">
        <f t="shared" si="35"/>
        <v>240.41083500000002</v>
      </c>
      <c r="R187" s="1575">
        <f t="shared" si="37"/>
        <v>240.41083500000002</v>
      </c>
      <c r="S187" s="898"/>
      <c r="T187" s="1573"/>
      <c r="U187" s="1577"/>
      <c r="V187" s="845"/>
      <c r="W187" s="845"/>
      <c r="X187" s="845"/>
      <c r="Y187" s="845"/>
      <c r="Z187" s="846"/>
    </row>
    <row r="188" spans="1:26" ht="15.75" customHeight="1" thickBot="1" x14ac:dyDescent="0.3">
      <c r="A188" s="1939"/>
      <c r="B188" s="1912"/>
      <c r="C188" s="1910"/>
      <c r="D188" s="1910"/>
      <c r="E188" s="1642"/>
      <c r="F188" s="1556"/>
      <c r="G188" s="1557" t="s">
        <v>699</v>
      </c>
      <c r="H188" s="1558" t="s">
        <v>701</v>
      </c>
      <c r="I188" s="1559">
        <v>3300</v>
      </c>
      <c r="J188" s="1560" t="s">
        <v>104</v>
      </c>
      <c r="K188" s="1561"/>
      <c r="L188" s="1562">
        <v>0.46943000000000001</v>
      </c>
      <c r="M188" s="1562">
        <f>+L188*I188</f>
        <v>1549.1190000000001</v>
      </c>
      <c r="N188" s="1562">
        <v>0</v>
      </c>
      <c r="O188" s="1562">
        <f t="shared" si="23"/>
        <v>1549.1190000000001</v>
      </c>
      <c r="P188" s="1562">
        <f>+O188*3.5%</f>
        <v>54.219165000000011</v>
      </c>
      <c r="Q188" s="1562">
        <f t="shared" si="35"/>
        <v>1603.3381650000001</v>
      </c>
      <c r="R188" s="1563">
        <f t="shared" si="37"/>
        <v>1603.3381650000001</v>
      </c>
      <c r="S188" s="858"/>
      <c r="T188" s="1562"/>
      <c r="U188" s="1565"/>
      <c r="V188" s="814"/>
      <c r="W188" s="814"/>
      <c r="X188" s="814"/>
      <c r="Y188" s="814"/>
      <c r="Z188" s="815"/>
    </row>
    <row r="189" spans="1:26" ht="15.75" customHeight="1" thickBot="1" x14ac:dyDescent="0.3">
      <c r="A189" s="1939"/>
      <c r="B189" s="1587">
        <v>43802</v>
      </c>
      <c r="C189" s="1588">
        <v>106</v>
      </c>
      <c r="D189" s="1588" t="s">
        <v>622</v>
      </c>
      <c r="E189" s="1588"/>
      <c r="F189" s="1589"/>
      <c r="G189" s="1590"/>
      <c r="H189" s="1591" t="s">
        <v>709</v>
      </c>
      <c r="I189" s="1592">
        <v>70</v>
      </c>
      <c r="J189" s="1593" t="s">
        <v>104</v>
      </c>
      <c r="K189" s="1594"/>
      <c r="L189" s="1595">
        <v>32.85</v>
      </c>
      <c r="M189" s="1595">
        <f>+L189*I189</f>
        <v>2299.5</v>
      </c>
      <c r="N189" s="1595">
        <v>0</v>
      </c>
      <c r="O189" s="1595">
        <f t="shared" si="23"/>
        <v>2299.5</v>
      </c>
      <c r="P189" s="1595">
        <v>305</v>
      </c>
      <c r="Q189" s="1595">
        <f t="shared" si="35"/>
        <v>2604.5</v>
      </c>
      <c r="R189" s="1721">
        <f t="shared" si="37"/>
        <v>2604.5</v>
      </c>
      <c r="S189" s="955"/>
      <c r="T189" s="1595"/>
      <c r="U189" s="1722"/>
      <c r="V189" s="1723"/>
      <c r="W189" s="1723"/>
      <c r="X189" s="1723"/>
      <c r="Y189" s="1723"/>
      <c r="Z189" s="1724"/>
    </row>
    <row r="190" spans="1:26" ht="15.75" customHeight="1" x14ac:dyDescent="0.25">
      <c r="A190" s="1939"/>
      <c r="B190" s="1929">
        <v>43804</v>
      </c>
      <c r="C190" s="1920">
        <v>113</v>
      </c>
      <c r="D190" s="1920" t="s">
        <v>730</v>
      </c>
      <c r="E190" s="1643"/>
      <c r="F190" s="1230"/>
      <c r="G190" s="1231" t="s">
        <v>726</v>
      </c>
      <c r="H190" s="1233" t="s">
        <v>727</v>
      </c>
      <c r="I190" s="1233">
        <v>3</v>
      </c>
      <c r="J190" s="1234" t="s">
        <v>104</v>
      </c>
      <c r="K190" s="1235"/>
      <c r="L190" s="1236">
        <v>99.99</v>
      </c>
      <c r="M190" s="1236">
        <f t="shared" ref="M190:M193" si="38">+L190*I190</f>
        <v>299.96999999999997</v>
      </c>
      <c r="N190" s="1236">
        <v>0</v>
      </c>
      <c r="O190" s="1236">
        <f t="shared" si="23"/>
        <v>299.96999999999997</v>
      </c>
      <c r="P190" s="1236">
        <v>35.717921291624613</v>
      </c>
      <c r="Q190" s="1236">
        <f t="shared" si="35"/>
        <v>335.6879212916246</v>
      </c>
      <c r="R190" s="1237">
        <f t="shared" si="37"/>
        <v>335.6879212916246</v>
      </c>
      <c r="S190" s="857"/>
      <c r="T190" s="1236"/>
      <c r="U190" s="1238"/>
      <c r="V190" s="825"/>
      <c r="W190" s="825"/>
      <c r="X190" s="825"/>
      <c r="Y190" s="825"/>
      <c r="Z190" s="826"/>
    </row>
    <row r="191" spans="1:26" ht="15.75" customHeight="1" thickBot="1" x14ac:dyDescent="0.3">
      <c r="A191" s="1939"/>
      <c r="B191" s="1930"/>
      <c r="C191" s="1921"/>
      <c r="D191" s="1921"/>
      <c r="E191" s="1642"/>
      <c r="F191" s="1556"/>
      <c r="G191" s="1557" t="s">
        <v>728</v>
      </c>
      <c r="H191" s="1559" t="s">
        <v>729</v>
      </c>
      <c r="I191" s="1559">
        <v>1</v>
      </c>
      <c r="J191" s="1560" t="s">
        <v>104</v>
      </c>
      <c r="K191" s="1561"/>
      <c r="L191" s="1562">
        <v>254.99</v>
      </c>
      <c r="M191" s="1562">
        <f t="shared" si="38"/>
        <v>254.99</v>
      </c>
      <c r="N191" s="1562">
        <v>0</v>
      </c>
      <c r="O191" s="1562">
        <f t="shared" si="23"/>
        <v>254.99</v>
      </c>
      <c r="P191" s="1562">
        <v>30.362078708375375</v>
      </c>
      <c r="Q191" s="1562">
        <f t="shared" si="35"/>
        <v>285.35207870837536</v>
      </c>
      <c r="R191" s="1563">
        <f t="shared" si="37"/>
        <v>285.35207870837536</v>
      </c>
      <c r="S191" s="858"/>
      <c r="T191" s="1562"/>
      <c r="U191" s="1565"/>
      <c r="V191" s="814"/>
      <c r="W191" s="814"/>
      <c r="X191" s="814"/>
      <c r="Y191" s="814"/>
      <c r="Z191" s="815"/>
    </row>
    <row r="192" spans="1:26" ht="15.75" customHeight="1" x14ac:dyDescent="0.25">
      <c r="A192" s="1939"/>
      <c r="B192" s="1931">
        <v>43804</v>
      </c>
      <c r="C192" s="1922">
        <v>116</v>
      </c>
      <c r="D192" s="1922" t="s">
        <v>378</v>
      </c>
      <c r="E192" s="1641"/>
      <c r="F192" s="1581"/>
      <c r="G192" s="1568"/>
      <c r="H192" s="1569" t="s">
        <v>735</v>
      </c>
      <c r="I192" s="1570">
        <v>27</v>
      </c>
      <c r="J192" s="1571" t="s">
        <v>104</v>
      </c>
      <c r="K192" s="1572"/>
      <c r="L192" s="1573">
        <v>20.95</v>
      </c>
      <c r="M192" s="1573">
        <f t="shared" si="38"/>
        <v>565.65</v>
      </c>
      <c r="N192" s="1573">
        <v>0</v>
      </c>
      <c r="O192" s="1573">
        <f t="shared" si="23"/>
        <v>565.65</v>
      </c>
      <c r="P192" s="1573">
        <v>0</v>
      </c>
      <c r="Q192" s="1573">
        <f t="shared" si="35"/>
        <v>565.65</v>
      </c>
      <c r="R192" s="1575">
        <f t="shared" si="37"/>
        <v>565.65</v>
      </c>
      <c r="S192" s="898"/>
      <c r="T192" s="1573"/>
      <c r="U192" s="1577"/>
      <c r="V192" s="845"/>
      <c r="W192" s="845"/>
      <c r="X192" s="845"/>
      <c r="Y192" s="845"/>
      <c r="Z192" s="846"/>
    </row>
    <row r="193" spans="1:27" ht="15.75" customHeight="1" thickBot="1" x14ac:dyDescent="0.3">
      <c r="A193" s="1940"/>
      <c r="B193" s="1930"/>
      <c r="C193" s="1921"/>
      <c r="D193" s="1921"/>
      <c r="E193" s="1642"/>
      <c r="F193" s="1556"/>
      <c r="G193" s="1557"/>
      <c r="H193" s="1558" t="s">
        <v>736</v>
      </c>
      <c r="I193" s="1559">
        <v>4</v>
      </c>
      <c r="J193" s="1560" t="s">
        <v>104</v>
      </c>
      <c r="K193" s="1561"/>
      <c r="L193" s="1562">
        <v>26.99</v>
      </c>
      <c r="M193" s="1562">
        <f t="shared" si="38"/>
        <v>107.96</v>
      </c>
      <c r="N193" s="1562">
        <v>0</v>
      </c>
      <c r="O193" s="1562">
        <f t="shared" si="23"/>
        <v>107.96</v>
      </c>
      <c r="P193" s="1562">
        <v>0</v>
      </c>
      <c r="Q193" s="1562">
        <f t="shared" si="35"/>
        <v>107.96</v>
      </c>
      <c r="R193" s="1563">
        <f t="shared" si="37"/>
        <v>107.96</v>
      </c>
      <c r="S193" s="858"/>
      <c r="T193" s="1562"/>
      <c r="U193" s="1565"/>
      <c r="V193" s="814"/>
      <c r="W193" s="814"/>
      <c r="X193" s="814"/>
      <c r="Y193" s="814"/>
      <c r="Z193" s="815"/>
    </row>
    <row r="194" spans="1:27" ht="15.75" customHeight="1" x14ac:dyDescent="0.25">
      <c r="A194" s="2009" t="s">
        <v>548</v>
      </c>
      <c r="B194" s="2042">
        <v>43781</v>
      </c>
      <c r="C194" s="2046">
        <v>78</v>
      </c>
      <c r="D194" s="2044" t="s">
        <v>395</v>
      </c>
      <c r="E194" s="1273"/>
      <c r="F194" s="1274"/>
      <c r="G194" s="1275" t="s">
        <v>549</v>
      </c>
      <c r="H194" s="1276" t="s">
        <v>551</v>
      </c>
      <c r="I194" s="1277">
        <v>22</v>
      </c>
      <c r="J194" s="1278" t="s">
        <v>553</v>
      </c>
      <c r="K194" s="1279"/>
      <c r="L194" s="1280">
        <v>32.200000000000003</v>
      </c>
      <c r="M194" s="1280">
        <f t="shared" ref="M194:M205" si="39">+L194*I194</f>
        <v>708.40000000000009</v>
      </c>
      <c r="N194" s="1280">
        <v>0</v>
      </c>
      <c r="O194" s="1280">
        <f t="shared" si="23"/>
        <v>708.40000000000009</v>
      </c>
      <c r="P194" s="1280">
        <v>92.278421052631586</v>
      </c>
      <c r="Q194" s="1280">
        <f t="shared" si="31"/>
        <v>800.67842105263162</v>
      </c>
      <c r="R194" s="1281">
        <f t="shared" ref="R194:R200" si="40">+Q194</f>
        <v>800.67842105263162</v>
      </c>
      <c r="S194" s="857"/>
      <c r="T194" s="1280"/>
      <c r="U194" s="1282"/>
      <c r="V194" s="1585">
        <v>43796</v>
      </c>
      <c r="W194" s="980"/>
      <c r="X194" s="980"/>
      <c r="Y194" s="980"/>
      <c r="Z194" s="981"/>
    </row>
    <row r="195" spans="1:27" ht="15.75" customHeight="1" thickBot="1" x14ac:dyDescent="0.3">
      <c r="A195" s="2010"/>
      <c r="B195" s="2043"/>
      <c r="C195" s="2047"/>
      <c r="D195" s="2045"/>
      <c r="E195" s="1283"/>
      <c r="F195" s="1284"/>
      <c r="G195" s="1285" t="s">
        <v>550</v>
      </c>
      <c r="H195" s="1286" t="s">
        <v>552</v>
      </c>
      <c r="I195" s="1287">
        <v>4</v>
      </c>
      <c r="J195" s="1288" t="s">
        <v>554</v>
      </c>
      <c r="K195" s="1289"/>
      <c r="L195" s="1290">
        <v>12.9</v>
      </c>
      <c r="M195" s="1290">
        <f t="shared" si="39"/>
        <v>51.6</v>
      </c>
      <c r="N195" s="1290">
        <v>0</v>
      </c>
      <c r="O195" s="1290">
        <f t="shared" si="23"/>
        <v>51.6</v>
      </c>
      <c r="P195" s="1290">
        <v>6.7215789473684202</v>
      </c>
      <c r="Q195" s="1290">
        <f t="shared" si="31"/>
        <v>58.321578947368423</v>
      </c>
      <c r="R195" s="1272">
        <f t="shared" si="40"/>
        <v>58.321578947368423</v>
      </c>
      <c r="S195" s="857"/>
      <c r="T195" s="1290"/>
      <c r="U195" s="1291"/>
      <c r="V195" s="1586"/>
      <c r="W195" s="1292"/>
      <c r="X195" s="1292"/>
      <c r="Y195" s="1292"/>
      <c r="Z195" s="1293"/>
    </row>
    <row r="196" spans="1:27" ht="15.75" customHeight="1" thickBot="1" x14ac:dyDescent="0.3">
      <c r="A196" s="2010"/>
      <c r="B196" s="1493">
        <v>43781</v>
      </c>
      <c r="C196" s="1491">
        <v>79</v>
      </c>
      <c r="D196" s="1294" t="s">
        <v>555</v>
      </c>
      <c r="E196" s="1294"/>
      <c r="F196" s="1409">
        <v>43788</v>
      </c>
      <c r="G196" s="1296" t="s">
        <v>556</v>
      </c>
      <c r="H196" s="1297" t="s">
        <v>493</v>
      </c>
      <c r="I196" s="1298">
        <v>800</v>
      </c>
      <c r="J196" s="1299" t="s">
        <v>104</v>
      </c>
      <c r="K196" s="1300"/>
      <c r="L196" s="1301">
        <v>0.3508</v>
      </c>
      <c r="M196" s="1301">
        <f t="shared" si="39"/>
        <v>280.64</v>
      </c>
      <c r="N196" s="1301">
        <v>0</v>
      </c>
      <c r="O196" s="1301">
        <f t="shared" si="23"/>
        <v>280.64</v>
      </c>
      <c r="P196" s="1301">
        <v>29.94</v>
      </c>
      <c r="Q196" s="1301">
        <f t="shared" si="31"/>
        <v>310.58</v>
      </c>
      <c r="R196" s="1302">
        <f t="shared" si="40"/>
        <v>310.58</v>
      </c>
      <c r="S196" s="857"/>
      <c r="T196" s="1301"/>
      <c r="U196" s="1303" t="s">
        <v>594</v>
      </c>
      <c r="V196" s="1448">
        <v>43791</v>
      </c>
      <c r="W196" s="1582"/>
      <c r="X196" s="1582"/>
      <c r="Y196" s="1582"/>
      <c r="Z196" s="1583">
        <v>43797</v>
      </c>
      <c r="AA196" s="1584"/>
    </row>
    <row r="197" spans="1:27" ht="15.75" customHeight="1" thickBot="1" x14ac:dyDescent="0.3">
      <c r="A197" s="2010"/>
      <c r="B197" s="1492">
        <v>43782</v>
      </c>
      <c r="C197" s="1294">
        <v>81</v>
      </c>
      <c r="D197" s="1294" t="s">
        <v>560</v>
      </c>
      <c r="E197" s="1294"/>
      <c r="F197" s="1295"/>
      <c r="G197" s="1296" t="s">
        <v>561</v>
      </c>
      <c r="H197" s="1297" t="s">
        <v>562</v>
      </c>
      <c r="I197" s="1298">
        <v>220</v>
      </c>
      <c r="J197" s="1299" t="s">
        <v>563</v>
      </c>
      <c r="K197" s="1300"/>
      <c r="L197" s="1301">
        <v>5.23</v>
      </c>
      <c r="M197" s="1301">
        <f t="shared" si="39"/>
        <v>1150.6000000000001</v>
      </c>
      <c r="N197" s="1301">
        <v>0</v>
      </c>
      <c r="O197" s="1301">
        <f t="shared" si="23"/>
        <v>1150.6000000000001</v>
      </c>
      <c r="P197" s="1301">
        <v>0</v>
      </c>
      <c r="Q197" s="1301">
        <f t="shared" si="31"/>
        <v>1150.6000000000001</v>
      </c>
      <c r="R197" s="1302">
        <f t="shared" si="40"/>
        <v>1150.6000000000001</v>
      </c>
      <c r="S197" s="1540"/>
      <c r="T197" s="1301"/>
      <c r="U197" s="1303"/>
      <c r="V197" s="1304"/>
      <c r="W197" s="1305"/>
      <c r="X197" s="1305"/>
      <c r="Y197" s="1305"/>
      <c r="Z197" s="1306"/>
    </row>
    <row r="198" spans="1:27" ht="15.75" customHeight="1" x14ac:dyDescent="0.25">
      <c r="A198" s="2010"/>
      <c r="B198" s="2052">
        <v>43788</v>
      </c>
      <c r="C198" s="2054">
        <v>85</v>
      </c>
      <c r="D198" s="2054" t="s">
        <v>579</v>
      </c>
      <c r="E198" s="1471"/>
      <c r="F198" s="1472"/>
      <c r="G198" s="1473" t="s">
        <v>580</v>
      </c>
      <c r="H198" s="1474" t="s">
        <v>581</v>
      </c>
      <c r="I198" s="1475">
        <v>945</v>
      </c>
      <c r="J198" s="1476" t="s">
        <v>563</v>
      </c>
      <c r="K198" s="1477"/>
      <c r="L198" s="1478">
        <v>1.73045502645</v>
      </c>
      <c r="M198" s="1478">
        <f t="shared" si="39"/>
        <v>1635.2799999952501</v>
      </c>
      <c r="N198" s="1478">
        <v>0</v>
      </c>
      <c r="O198" s="1478">
        <f t="shared" si="23"/>
        <v>1635.2799999952501</v>
      </c>
      <c r="P198" s="1478">
        <v>0</v>
      </c>
      <c r="Q198" s="1478">
        <f t="shared" si="31"/>
        <v>1635.2799999952501</v>
      </c>
      <c r="R198" s="1479">
        <f t="shared" si="40"/>
        <v>1635.2799999952501</v>
      </c>
      <c r="S198" s="1151"/>
      <c r="T198" s="1478"/>
      <c r="U198" s="1480" t="s">
        <v>737</v>
      </c>
      <c r="V198" s="939"/>
      <c r="W198" s="939"/>
      <c r="X198" s="939"/>
      <c r="Y198" s="939"/>
      <c r="Z198" s="940"/>
    </row>
    <row r="199" spans="1:27" ht="15.75" thickBot="1" x14ac:dyDescent="0.3">
      <c r="A199" s="2010"/>
      <c r="B199" s="2053"/>
      <c r="C199" s="2055"/>
      <c r="D199" s="2055"/>
      <c r="E199" s="1481"/>
      <c r="F199" s="1481"/>
      <c r="G199" s="1482" t="s">
        <v>582</v>
      </c>
      <c r="H199" s="1483" t="s">
        <v>583</v>
      </c>
      <c r="I199" s="1484">
        <v>2362.5</v>
      </c>
      <c r="J199" s="1485" t="s">
        <v>563</v>
      </c>
      <c r="K199" s="1486"/>
      <c r="L199" s="1487">
        <v>1.7304592592500001</v>
      </c>
      <c r="M199" s="1487">
        <f t="shared" si="39"/>
        <v>4088.2099999781253</v>
      </c>
      <c r="N199" s="1487">
        <v>0</v>
      </c>
      <c r="O199" s="1487">
        <f t="shared" si="23"/>
        <v>4088.2099999781253</v>
      </c>
      <c r="P199" s="1487">
        <v>0</v>
      </c>
      <c r="Q199" s="1487">
        <f t="shared" si="31"/>
        <v>4088.2099999781253</v>
      </c>
      <c r="R199" s="1488">
        <f t="shared" si="40"/>
        <v>4088.2099999781253</v>
      </c>
      <c r="S199" s="1730"/>
      <c r="T199" s="1487"/>
      <c r="U199" s="1487"/>
      <c r="V199" s="1489"/>
      <c r="W199" s="1489"/>
      <c r="X199" s="1489"/>
      <c r="Y199" s="1489"/>
      <c r="Z199" s="1490"/>
    </row>
    <row r="200" spans="1:27" ht="15" customHeight="1" x14ac:dyDescent="0.25">
      <c r="A200" s="2010"/>
      <c r="B200" s="2011">
        <v>43789</v>
      </c>
      <c r="C200" s="2013">
        <v>90</v>
      </c>
      <c r="D200" s="2063" t="s">
        <v>595</v>
      </c>
      <c r="E200" s="1460"/>
      <c r="F200" s="2006">
        <v>43791</v>
      </c>
      <c r="G200" s="1461" t="s">
        <v>596</v>
      </c>
      <c r="H200" s="1462" t="s">
        <v>600</v>
      </c>
      <c r="I200" s="1463">
        <v>3960</v>
      </c>
      <c r="J200" s="1464" t="s">
        <v>605</v>
      </c>
      <c r="K200" s="1465"/>
      <c r="L200" s="1466">
        <v>0.82799999999999996</v>
      </c>
      <c r="M200" s="1466">
        <f t="shared" si="39"/>
        <v>3278.8799999999997</v>
      </c>
      <c r="N200" s="1466">
        <v>0</v>
      </c>
      <c r="O200" s="1466">
        <f t="shared" si="23"/>
        <v>3278.8799999999997</v>
      </c>
      <c r="P200" s="1466">
        <v>23.066143655487963</v>
      </c>
      <c r="Q200" s="1466">
        <f>+P200+O200</f>
        <v>3301.9461436554875</v>
      </c>
      <c r="R200" s="1467">
        <f t="shared" si="40"/>
        <v>3301.9461436554875</v>
      </c>
      <c r="S200" s="1468"/>
      <c r="T200" s="1466"/>
      <c r="U200" s="1466"/>
      <c r="V200" s="1631">
        <v>43801</v>
      </c>
      <c r="W200" s="1469"/>
      <c r="X200" s="1469"/>
      <c r="Y200" s="1469"/>
      <c r="Z200" s="1470"/>
    </row>
    <row r="201" spans="1:27" ht="15" customHeight="1" x14ac:dyDescent="0.25">
      <c r="A201" s="2010"/>
      <c r="B201" s="2012"/>
      <c r="C201" s="2014"/>
      <c r="D201" s="2064"/>
      <c r="E201" s="1449"/>
      <c r="F201" s="2007"/>
      <c r="G201" s="1450" t="s">
        <v>597</v>
      </c>
      <c r="H201" s="1451" t="s">
        <v>601</v>
      </c>
      <c r="I201" s="1452">
        <v>2800</v>
      </c>
      <c r="J201" s="1453" t="s">
        <v>605</v>
      </c>
      <c r="K201" s="1454"/>
      <c r="L201" s="1455">
        <v>0.436</v>
      </c>
      <c r="M201" s="1455">
        <f t="shared" si="39"/>
        <v>1220.8</v>
      </c>
      <c r="N201" s="1455">
        <v>0</v>
      </c>
      <c r="O201" s="1455">
        <f t="shared" si="23"/>
        <v>1220.8</v>
      </c>
      <c r="P201" s="1455">
        <v>8.5880386518017442</v>
      </c>
      <c r="Q201" s="1455">
        <f t="shared" ref="Q201:Q205" si="41">+P201+O201</f>
        <v>1229.3880386518017</v>
      </c>
      <c r="R201" s="1456">
        <f t="shared" ref="R201:R205" si="42">+Q201</f>
        <v>1229.3880386518017</v>
      </c>
      <c r="S201" s="1457"/>
      <c r="T201" s="1455"/>
      <c r="U201" s="1455"/>
      <c r="V201" s="1632"/>
      <c r="W201" s="1458"/>
      <c r="X201" s="1458"/>
      <c r="Y201" s="1458"/>
      <c r="Z201" s="1459"/>
    </row>
    <row r="202" spans="1:27" ht="15" customHeight="1" x14ac:dyDescent="0.25">
      <c r="A202" s="2010"/>
      <c r="B202" s="2012"/>
      <c r="C202" s="2014"/>
      <c r="D202" s="2064"/>
      <c r="E202" s="1449"/>
      <c r="F202" s="2007"/>
      <c r="G202" s="1450" t="s">
        <v>394</v>
      </c>
      <c r="H202" s="1451" t="s">
        <v>389</v>
      </c>
      <c r="I202" s="1452">
        <v>312</v>
      </c>
      <c r="J202" s="1453" t="s">
        <v>605</v>
      </c>
      <c r="K202" s="1454"/>
      <c r="L202" s="1455">
        <v>0.34499999999999997</v>
      </c>
      <c r="M202" s="1455">
        <f t="shared" si="39"/>
        <v>107.63999999999999</v>
      </c>
      <c r="N202" s="1455">
        <v>0</v>
      </c>
      <c r="O202" s="1455">
        <f t="shared" si="23"/>
        <v>107.63999999999999</v>
      </c>
      <c r="P202" s="1455">
        <v>0.7572218876801603</v>
      </c>
      <c r="Q202" s="1455">
        <f t="shared" si="41"/>
        <v>108.39722188768015</v>
      </c>
      <c r="R202" s="1456">
        <f t="shared" si="42"/>
        <v>108.39722188768015</v>
      </c>
      <c r="S202" s="1457"/>
      <c r="T202" s="1455"/>
      <c r="U202" s="1455"/>
      <c r="V202" s="1632"/>
      <c r="W202" s="1458"/>
      <c r="X202" s="1458"/>
      <c r="Y202" s="1458"/>
      <c r="Z202" s="1459"/>
    </row>
    <row r="203" spans="1:27" ht="15" customHeight="1" x14ac:dyDescent="0.25">
      <c r="A203" s="2010"/>
      <c r="B203" s="2012"/>
      <c r="C203" s="2014"/>
      <c r="D203" s="2064"/>
      <c r="E203" s="1449"/>
      <c r="F203" s="2007"/>
      <c r="G203" s="1450" t="s">
        <v>598</v>
      </c>
      <c r="H203" s="1451" t="s">
        <v>602</v>
      </c>
      <c r="I203" s="1452">
        <v>504</v>
      </c>
      <c r="J203" s="1453" t="s">
        <v>605</v>
      </c>
      <c r="K203" s="1454"/>
      <c r="L203" s="1455">
        <v>0.41799999999999998</v>
      </c>
      <c r="M203" s="1455">
        <f t="shared" si="39"/>
        <v>210.672</v>
      </c>
      <c r="N203" s="1455">
        <v>0</v>
      </c>
      <c r="O203" s="1455">
        <f t="shared" si="23"/>
        <v>210.672</v>
      </c>
      <c r="P203" s="1455">
        <v>1.4820275875265212</v>
      </c>
      <c r="Q203" s="1455">
        <f t="shared" si="41"/>
        <v>212.15402758752651</v>
      </c>
      <c r="R203" s="1456">
        <f t="shared" si="42"/>
        <v>212.15402758752651</v>
      </c>
      <c r="S203" s="1457"/>
      <c r="T203" s="1455"/>
      <c r="U203" s="1455"/>
      <c r="V203" s="1632"/>
      <c r="W203" s="1458"/>
      <c r="X203" s="1458"/>
      <c r="Y203" s="1458"/>
      <c r="Z203" s="1459"/>
    </row>
    <row r="204" spans="1:27" ht="15" customHeight="1" x14ac:dyDescent="0.25">
      <c r="A204" s="2010"/>
      <c r="B204" s="2012"/>
      <c r="C204" s="2014"/>
      <c r="D204" s="2064"/>
      <c r="E204" s="1449"/>
      <c r="F204" s="2007"/>
      <c r="G204" s="1450" t="s">
        <v>450</v>
      </c>
      <c r="H204" s="1451" t="s">
        <v>603</v>
      </c>
      <c r="I204" s="1452">
        <v>320</v>
      </c>
      <c r="J204" s="1453" t="s">
        <v>605</v>
      </c>
      <c r="K204" s="1454"/>
      <c r="L204" s="1455">
        <v>0.47499999999999998</v>
      </c>
      <c r="M204" s="1455">
        <f t="shared" si="39"/>
        <v>152</v>
      </c>
      <c r="N204" s="1455">
        <v>0</v>
      </c>
      <c r="O204" s="1455">
        <f t="shared" si="23"/>
        <v>152</v>
      </c>
      <c r="P204" s="1455">
        <v>1.0692839736843587</v>
      </c>
      <c r="Q204" s="1455">
        <f t="shared" si="41"/>
        <v>153.06928397368435</v>
      </c>
      <c r="R204" s="1456">
        <f t="shared" si="42"/>
        <v>153.06928397368435</v>
      </c>
      <c r="S204" s="1457"/>
      <c r="T204" s="1455"/>
      <c r="U204" s="1455"/>
      <c r="V204" s="1632"/>
      <c r="W204" s="1458"/>
      <c r="X204" s="1458"/>
      <c r="Y204" s="1458"/>
      <c r="Z204" s="1459"/>
    </row>
    <row r="205" spans="1:27" ht="15" customHeight="1" x14ac:dyDescent="0.25">
      <c r="A205" s="2010"/>
      <c r="B205" s="2012"/>
      <c r="C205" s="2014"/>
      <c r="D205" s="2065"/>
      <c r="E205" s="1497"/>
      <c r="F205" s="2008"/>
      <c r="G205" s="1498" t="s">
        <v>599</v>
      </c>
      <c r="H205" s="1499" t="s">
        <v>604</v>
      </c>
      <c r="I205" s="1500">
        <v>20</v>
      </c>
      <c r="J205" s="1501" t="s">
        <v>605</v>
      </c>
      <c r="K205" s="1502"/>
      <c r="L205" s="1503">
        <v>0.26500000000000001</v>
      </c>
      <c r="M205" s="1503">
        <f t="shared" si="39"/>
        <v>5.3000000000000007</v>
      </c>
      <c r="N205" s="1503">
        <v>0</v>
      </c>
      <c r="O205" s="1503">
        <f t="shared" si="23"/>
        <v>5.3000000000000007</v>
      </c>
      <c r="P205" s="1503">
        <v>3.7284243819257254E-2</v>
      </c>
      <c r="Q205" s="1503">
        <f t="shared" si="41"/>
        <v>5.3372842438192576</v>
      </c>
      <c r="R205" s="1504">
        <f t="shared" si="42"/>
        <v>5.3372842438192576</v>
      </c>
      <c r="S205" s="1505"/>
      <c r="T205" s="1503"/>
      <c r="U205" s="1503"/>
      <c r="V205" s="1633"/>
      <c r="W205" s="1506"/>
      <c r="X205" s="1506"/>
      <c r="Y205" s="1506"/>
      <c r="Z205" s="1507"/>
    </row>
    <row r="206" spans="1:27" x14ac:dyDescent="0.25">
      <c r="A206" s="1918" t="s">
        <v>623</v>
      </c>
      <c r="B206" s="2061">
        <v>43794</v>
      </c>
      <c r="C206" s="2059">
        <v>95</v>
      </c>
      <c r="D206" s="2059" t="s">
        <v>576</v>
      </c>
      <c r="E206" s="1508"/>
      <c r="F206" s="1508"/>
      <c r="G206" s="1509" t="s">
        <v>624</v>
      </c>
      <c r="H206" s="1510" t="s">
        <v>626</v>
      </c>
      <c r="I206" s="1511">
        <v>15.7</v>
      </c>
      <c r="J206" s="1512" t="s">
        <v>114</v>
      </c>
      <c r="K206" s="1513"/>
      <c r="L206" s="1514">
        <v>17.14</v>
      </c>
      <c r="M206" s="1514">
        <f>+L206*I206</f>
        <v>269.09800000000001</v>
      </c>
      <c r="N206" s="1514">
        <v>0</v>
      </c>
      <c r="O206" s="1514">
        <f t="shared" si="23"/>
        <v>269.09800000000001</v>
      </c>
      <c r="P206" s="1514">
        <v>36.025144617976466</v>
      </c>
      <c r="Q206" s="1514">
        <f>+P206+O206</f>
        <v>305.12314461797649</v>
      </c>
      <c r="R206" s="1515">
        <f t="shared" ref="R206:R212" si="43">+Q206</f>
        <v>305.12314461797649</v>
      </c>
      <c r="S206" s="1637"/>
      <c r="T206" s="1514"/>
      <c r="U206" s="1514"/>
      <c r="V206" s="1754"/>
      <c r="W206" s="1754">
        <v>43810</v>
      </c>
      <c r="X206" s="1516"/>
      <c r="Y206" s="1516"/>
      <c r="Z206" s="1517"/>
    </row>
    <row r="207" spans="1:27" x14ac:dyDescent="0.25">
      <c r="A207" s="1919"/>
      <c r="B207" s="2061"/>
      <c r="C207" s="2059"/>
      <c r="D207" s="2059"/>
      <c r="E207" s="1508"/>
      <c r="F207" s="1508"/>
      <c r="G207" s="1509" t="s">
        <v>625</v>
      </c>
      <c r="H207" s="1510" t="s">
        <v>627</v>
      </c>
      <c r="I207" s="1511">
        <v>18.2</v>
      </c>
      <c r="J207" s="1512" t="s">
        <v>114</v>
      </c>
      <c r="K207" s="1513"/>
      <c r="L207" s="1514">
        <v>17.14</v>
      </c>
      <c r="M207" s="1514">
        <f t="shared" ref="M207:M210" si="44">+L207*I207</f>
        <v>311.94799999999998</v>
      </c>
      <c r="N207" s="1514">
        <v>0</v>
      </c>
      <c r="O207" s="1514">
        <f t="shared" si="23"/>
        <v>311.94799999999998</v>
      </c>
      <c r="P207" s="1514">
        <v>41.761632614469534</v>
      </c>
      <c r="Q207" s="1514">
        <f t="shared" ref="Q207:Q210" si="45">+P207+O207</f>
        <v>353.70963261446951</v>
      </c>
      <c r="R207" s="1515">
        <f t="shared" si="43"/>
        <v>353.70963261446951</v>
      </c>
      <c r="S207" s="1637"/>
      <c r="T207" s="1514"/>
      <c r="U207" s="1514"/>
      <c r="V207" s="1754"/>
      <c r="W207" s="1754"/>
      <c r="X207" s="1516"/>
      <c r="Y207" s="1516"/>
      <c r="Z207" s="1517"/>
    </row>
    <row r="208" spans="1:27" ht="15.75" thickBot="1" x14ac:dyDescent="0.3">
      <c r="A208" s="1919"/>
      <c r="B208" s="2062"/>
      <c r="C208" s="2060"/>
      <c r="D208" s="2060"/>
      <c r="E208" s="1518"/>
      <c r="F208" s="1518"/>
      <c r="G208" s="1519" t="s">
        <v>112</v>
      </c>
      <c r="H208" s="1520" t="s">
        <v>628</v>
      </c>
      <c r="I208" s="1521">
        <v>150</v>
      </c>
      <c r="J208" s="1522" t="s">
        <v>114</v>
      </c>
      <c r="K208" s="1523"/>
      <c r="L208" s="1524">
        <v>0.78</v>
      </c>
      <c r="M208" s="1524">
        <f t="shared" si="44"/>
        <v>117</v>
      </c>
      <c r="N208" s="1524">
        <v>0</v>
      </c>
      <c r="O208" s="1524">
        <f t="shared" si="23"/>
        <v>117</v>
      </c>
      <c r="P208" s="1524">
        <v>15.663222767554002</v>
      </c>
      <c r="Q208" s="1524">
        <f t="shared" si="45"/>
        <v>132.663222767554</v>
      </c>
      <c r="R208" s="1525">
        <f t="shared" si="43"/>
        <v>132.663222767554</v>
      </c>
      <c r="S208" s="1638"/>
      <c r="T208" s="1524"/>
      <c r="U208" s="1524"/>
      <c r="V208" s="1755"/>
      <c r="W208" s="1755"/>
      <c r="X208" s="1526"/>
      <c r="Y208" s="1526"/>
      <c r="Z208" s="1527"/>
    </row>
    <row r="209" spans="1:26" ht="15" customHeight="1" thickBot="1" x14ac:dyDescent="0.3">
      <c r="A209" s="1919"/>
      <c r="B209" s="1528">
        <v>43794</v>
      </c>
      <c r="C209" s="1529">
        <v>96</v>
      </c>
      <c r="D209" s="1529" t="s">
        <v>395</v>
      </c>
      <c r="E209" s="1529"/>
      <c r="F209" s="1529"/>
      <c r="G209" s="1530" t="s">
        <v>629</v>
      </c>
      <c r="H209" s="1531" t="s">
        <v>630</v>
      </c>
      <c r="I209" s="1531">
        <v>1</v>
      </c>
      <c r="J209" s="1532" t="s">
        <v>318</v>
      </c>
      <c r="K209" s="1533"/>
      <c r="L209" s="1534">
        <v>40.700000000000003</v>
      </c>
      <c r="M209" s="1534">
        <f t="shared" si="44"/>
        <v>40.700000000000003</v>
      </c>
      <c r="N209" s="1534">
        <v>0</v>
      </c>
      <c r="O209" s="1534">
        <f t="shared" si="23"/>
        <v>40.700000000000003</v>
      </c>
      <c r="P209" s="1534">
        <v>17.8</v>
      </c>
      <c r="Q209" s="1534">
        <f t="shared" si="45"/>
        <v>58.5</v>
      </c>
      <c r="R209" s="1535">
        <f t="shared" si="43"/>
        <v>58.5</v>
      </c>
      <c r="S209" s="1639"/>
      <c r="T209" s="1534"/>
      <c r="U209" s="1534"/>
      <c r="V209" s="1753"/>
      <c r="W209" s="1753"/>
      <c r="X209" s="1753"/>
      <c r="Y209" s="1536"/>
      <c r="Z209" s="1537"/>
    </row>
    <row r="210" spans="1:26" ht="15" customHeight="1" x14ac:dyDescent="0.25">
      <c r="A210" s="1919"/>
      <c r="B210" s="1732">
        <v>43804</v>
      </c>
      <c r="C210" s="1731">
        <v>112</v>
      </c>
      <c r="D210" s="1731" t="s">
        <v>207</v>
      </c>
      <c r="E210" s="1731"/>
      <c r="F210" s="1733"/>
      <c r="G210" s="1494"/>
      <c r="H210" s="1734" t="s">
        <v>724</v>
      </c>
      <c r="I210" s="1737">
        <v>6</v>
      </c>
      <c r="J210" s="154" t="s">
        <v>104</v>
      </c>
      <c r="K210" s="1735" t="s">
        <v>725</v>
      </c>
      <c r="L210" s="1736">
        <v>54.65</v>
      </c>
      <c r="M210" s="1736">
        <f t="shared" si="44"/>
        <v>327.9</v>
      </c>
      <c r="N210" s="1736">
        <v>0</v>
      </c>
      <c r="O210" s="1736">
        <f t="shared" si="23"/>
        <v>327.9</v>
      </c>
      <c r="P210" s="1738">
        <v>0</v>
      </c>
      <c r="Q210" s="1738">
        <f t="shared" si="45"/>
        <v>327.9</v>
      </c>
      <c r="R210" s="1496">
        <f t="shared" si="43"/>
        <v>327.9</v>
      </c>
      <c r="S210" s="1741"/>
      <c r="T210" s="1495"/>
      <c r="U210" s="1495"/>
      <c r="V210" s="600"/>
      <c r="W210" s="600"/>
      <c r="X210" s="600"/>
      <c r="Y210" s="600"/>
      <c r="Z210" s="708"/>
    </row>
    <row r="211" spans="1:26" ht="15" customHeight="1" thickBot="1" x14ac:dyDescent="0.3">
      <c r="A211" s="1917" t="s">
        <v>689</v>
      </c>
      <c r="B211" s="1681">
        <v>43801</v>
      </c>
      <c r="C211" s="1682">
        <v>102</v>
      </c>
      <c r="D211" s="1682" t="s">
        <v>690</v>
      </c>
      <c r="E211" s="1682"/>
      <c r="F211" s="1682"/>
      <c r="G211" s="1683" t="s">
        <v>691</v>
      </c>
      <c r="H211" s="1684" t="s">
        <v>692</v>
      </c>
      <c r="I211" s="1684">
        <v>2</v>
      </c>
      <c r="J211" s="1685" t="s">
        <v>104</v>
      </c>
      <c r="K211" s="1686" t="s">
        <v>693</v>
      </c>
      <c r="L211" s="1687">
        <v>1600</v>
      </c>
      <c r="M211" s="1687">
        <f>+L211*I211</f>
        <v>3200</v>
      </c>
      <c r="N211" s="1687">
        <v>0</v>
      </c>
      <c r="O211" s="1687">
        <f>+M211-N211</f>
        <v>3200</v>
      </c>
      <c r="P211" s="1687">
        <v>0</v>
      </c>
      <c r="Q211" s="1687">
        <f>+P211+O211</f>
        <v>3200</v>
      </c>
      <c r="R211" s="1688">
        <f t="shared" si="43"/>
        <v>3200</v>
      </c>
      <c r="S211" s="1704"/>
      <c r="T211" s="1687"/>
      <c r="U211" s="1687"/>
      <c r="V211" s="1689"/>
      <c r="W211" s="1689"/>
      <c r="X211" s="1689"/>
      <c r="Y211" s="1689"/>
      <c r="Z211" s="1690"/>
    </row>
    <row r="212" spans="1:26" ht="15" customHeight="1" x14ac:dyDescent="0.25">
      <c r="A212" s="1917"/>
      <c r="B212" s="1935">
        <v>43801</v>
      </c>
      <c r="C212" s="1932">
        <v>103</v>
      </c>
      <c r="D212" s="1932" t="s">
        <v>378</v>
      </c>
      <c r="E212" s="1691"/>
      <c r="F212" s="2056">
        <v>43803</v>
      </c>
      <c r="G212" s="1692"/>
      <c r="H212" s="1693" t="s">
        <v>694</v>
      </c>
      <c r="I212" s="1694">
        <v>1</v>
      </c>
      <c r="J212" s="1695" t="s">
        <v>104</v>
      </c>
      <c r="K212" s="1696"/>
      <c r="L212" s="1697">
        <v>69.95</v>
      </c>
      <c r="M212" s="1697">
        <f t="shared" ref="M212:M218" si="46">+L212*I212</f>
        <v>69.95</v>
      </c>
      <c r="N212" s="1697">
        <v>0</v>
      </c>
      <c r="O212" s="1697">
        <f t="shared" ref="O212:O218" si="47">+M212-N212</f>
        <v>69.95</v>
      </c>
      <c r="P212" s="1697">
        <v>3.4162405337842809</v>
      </c>
      <c r="Q212" s="1697">
        <f>+P212+O212</f>
        <v>73.366240533784278</v>
      </c>
      <c r="R212" s="1698">
        <f t="shared" si="43"/>
        <v>73.366240533784278</v>
      </c>
      <c r="S212" s="1699"/>
      <c r="T212" s="1697"/>
      <c r="U212" s="1697"/>
      <c r="V212" s="1700"/>
      <c r="W212" s="1700"/>
      <c r="X212" s="1700"/>
      <c r="Y212" s="1700"/>
      <c r="Z212" s="1701"/>
    </row>
    <row r="213" spans="1:26" ht="15" customHeight="1" x14ac:dyDescent="0.25">
      <c r="A213" s="1917"/>
      <c r="B213" s="1936"/>
      <c r="C213" s="1933"/>
      <c r="D213" s="1933"/>
      <c r="E213" s="1645"/>
      <c r="F213" s="2057"/>
      <c r="G213" s="1646"/>
      <c r="H213" s="1654" t="s">
        <v>695</v>
      </c>
      <c r="I213" s="1647">
        <v>1</v>
      </c>
      <c r="J213" s="1648" t="s">
        <v>104</v>
      </c>
      <c r="K213" s="1655"/>
      <c r="L213" s="1649">
        <v>29.74</v>
      </c>
      <c r="M213" s="1649">
        <f t="shared" si="46"/>
        <v>29.74</v>
      </c>
      <c r="N213" s="1649">
        <v>0</v>
      </c>
      <c r="O213" s="1649">
        <f t="shared" si="47"/>
        <v>29.74</v>
      </c>
      <c r="P213" s="1649">
        <v>1.452451657966326</v>
      </c>
      <c r="Q213" s="1649">
        <f t="shared" ref="Q213:Q218" si="48">+P213+O213</f>
        <v>31.192451657966323</v>
      </c>
      <c r="R213" s="1650">
        <f t="shared" ref="R213:R218" si="49">+Q213</f>
        <v>31.192451657966323</v>
      </c>
      <c r="S213" s="1656"/>
      <c r="T213" s="1649"/>
      <c r="U213" s="1649"/>
      <c r="V213" s="1651"/>
      <c r="W213" s="1651"/>
      <c r="X213" s="1651"/>
      <c r="Y213" s="1651"/>
      <c r="Z213" s="1652"/>
    </row>
    <row r="214" spans="1:26" ht="15" customHeight="1" x14ac:dyDescent="0.25">
      <c r="A214" s="1917"/>
      <c r="B214" s="1936"/>
      <c r="C214" s="1933"/>
      <c r="D214" s="1933"/>
      <c r="E214" s="1645"/>
      <c r="F214" s="2057"/>
      <c r="G214" s="1646"/>
      <c r="H214" s="1654" t="s">
        <v>696</v>
      </c>
      <c r="I214" s="1647">
        <v>1</v>
      </c>
      <c r="J214" s="1648" t="s">
        <v>104</v>
      </c>
      <c r="K214" s="1655"/>
      <c r="L214" s="1649">
        <v>219.38</v>
      </c>
      <c r="M214" s="1649">
        <f t="shared" si="46"/>
        <v>219.38</v>
      </c>
      <c r="N214" s="1649">
        <v>0</v>
      </c>
      <c r="O214" s="1649">
        <f t="shared" si="47"/>
        <v>219.38</v>
      </c>
      <c r="P214" s="1649">
        <v>10.714150797735462</v>
      </c>
      <c r="Q214" s="1649">
        <f t="shared" si="48"/>
        <v>230.09415079773547</v>
      </c>
      <c r="R214" s="1650">
        <f t="shared" si="49"/>
        <v>230.09415079773547</v>
      </c>
      <c r="S214" s="1656"/>
      <c r="T214" s="1649"/>
      <c r="U214" s="1649"/>
      <c r="V214" s="1651"/>
      <c r="W214" s="1651"/>
      <c r="X214" s="1651"/>
      <c r="Y214" s="1651"/>
      <c r="Z214" s="1652"/>
    </row>
    <row r="215" spans="1:26" ht="15" customHeight="1" thickBot="1" x14ac:dyDescent="0.3">
      <c r="A215" s="1917"/>
      <c r="B215" s="1937"/>
      <c r="C215" s="1934"/>
      <c r="D215" s="1934"/>
      <c r="E215" s="1682"/>
      <c r="F215" s="2058"/>
      <c r="G215" s="1683"/>
      <c r="H215" s="1702" t="s">
        <v>697</v>
      </c>
      <c r="I215" s="1684">
        <v>3</v>
      </c>
      <c r="J215" s="1685" t="s">
        <v>104</v>
      </c>
      <c r="K215" s="1703"/>
      <c r="L215" s="1687">
        <v>74.989999999999995</v>
      </c>
      <c r="M215" s="1687">
        <f t="shared" si="46"/>
        <v>224.96999999999997</v>
      </c>
      <c r="N215" s="1687">
        <v>0</v>
      </c>
      <c r="O215" s="1687">
        <f t="shared" si="47"/>
        <v>224.96999999999997</v>
      </c>
      <c r="P215" s="1687">
        <v>10.987157010513934</v>
      </c>
      <c r="Q215" s="1687">
        <f t="shared" si="48"/>
        <v>235.9571570105139</v>
      </c>
      <c r="R215" s="1688">
        <f t="shared" si="49"/>
        <v>235.9571570105139</v>
      </c>
      <c r="S215" s="1704"/>
      <c r="T215" s="1687"/>
      <c r="U215" s="1687"/>
      <c r="V215" s="1689"/>
      <c r="W215" s="1689"/>
      <c r="X215" s="1689"/>
      <c r="Y215" s="1689"/>
      <c r="Z215" s="1690"/>
    </row>
    <row r="216" spans="1:26" ht="15" customHeight="1" x14ac:dyDescent="0.25">
      <c r="A216" s="1917"/>
      <c r="B216" s="1926">
        <v>43801</v>
      </c>
      <c r="C216" s="1923">
        <v>105</v>
      </c>
      <c r="D216" s="1923" t="s">
        <v>702</v>
      </c>
      <c r="E216" s="1691"/>
      <c r="F216" s="1705">
        <v>43803</v>
      </c>
      <c r="G216" s="1692" t="s">
        <v>703</v>
      </c>
      <c r="H216" s="1693" t="s">
        <v>706</v>
      </c>
      <c r="I216" s="1694">
        <v>4</v>
      </c>
      <c r="J216" s="1695" t="s">
        <v>104</v>
      </c>
      <c r="K216" s="1696"/>
      <c r="L216" s="1697">
        <v>68.209999999999994</v>
      </c>
      <c r="M216" s="1697">
        <f t="shared" si="46"/>
        <v>272.83999999999997</v>
      </c>
      <c r="N216" s="1697">
        <v>0</v>
      </c>
      <c r="O216" s="1697">
        <f t="shared" si="47"/>
        <v>272.83999999999997</v>
      </c>
      <c r="P216" s="1697">
        <v>0</v>
      </c>
      <c r="Q216" s="1697">
        <f t="shared" si="48"/>
        <v>272.83999999999997</v>
      </c>
      <c r="R216" s="1698">
        <f t="shared" si="49"/>
        <v>272.83999999999997</v>
      </c>
      <c r="S216" s="1699"/>
      <c r="T216" s="1697"/>
      <c r="U216" s="1697"/>
      <c r="V216" s="1756"/>
      <c r="W216" s="1700"/>
      <c r="X216" s="1700"/>
      <c r="Y216" s="1700"/>
      <c r="Z216" s="1701"/>
    </row>
    <row r="217" spans="1:26" ht="15" customHeight="1" x14ac:dyDescent="0.25">
      <c r="A217" s="1917"/>
      <c r="B217" s="1927"/>
      <c r="C217" s="1924"/>
      <c r="D217" s="1924"/>
      <c r="E217" s="1645"/>
      <c r="F217" s="1653"/>
      <c r="G217" s="1646" t="s">
        <v>704</v>
      </c>
      <c r="H217" s="1654" t="s">
        <v>707</v>
      </c>
      <c r="I217" s="1647">
        <v>9</v>
      </c>
      <c r="J217" s="1648" t="s">
        <v>104</v>
      </c>
      <c r="K217" s="1655"/>
      <c r="L217" s="1649">
        <v>104.96</v>
      </c>
      <c r="M217" s="1649">
        <f t="shared" si="46"/>
        <v>944.64</v>
      </c>
      <c r="N217" s="1649">
        <v>0</v>
      </c>
      <c r="O217" s="1649">
        <f t="shared" si="47"/>
        <v>944.64</v>
      </c>
      <c r="P217" s="1649">
        <v>0</v>
      </c>
      <c r="Q217" s="1649">
        <f t="shared" si="48"/>
        <v>944.64</v>
      </c>
      <c r="R217" s="1650">
        <f t="shared" si="49"/>
        <v>944.64</v>
      </c>
      <c r="S217" s="1656"/>
      <c r="T217" s="1649"/>
      <c r="U217" s="1649"/>
      <c r="V217" s="1757"/>
      <c r="W217" s="1651"/>
      <c r="X217" s="1651"/>
      <c r="Y217" s="1651"/>
      <c r="Z217" s="1652"/>
    </row>
    <row r="218" spans="1:26" ht="15" customHeight="1" thickBot="1" x14ac:dyDescent="0.3">
      <c r="A218" s="1917"/>
      <c r="B218" s="1928"/>
      <c r="C218" s="1925"/>
      <c r="D218" s="1925"/>
      <c r="E218" s="1682"/>
      <c r="F218" s="1706"/>
      <c r="G218" s="1683" t="s">
        <v>705</v>
      </c>
      <c r="H218" s="1702" t="s">
        <v>708</v>
      </c>
      <c r="I218" s="1684">
        <v>3</v>
      </c>
      <c r="J218" s="1685" t="s">
        <v>104</v>
      </c>
      <c r="K218" s="1703"/>
      <c r="L218" s="1687">
        <v>63.1</v>
      </c>
      <c r="M218" s="1687">
        <f t="shared" si="46"/>
        <v>189.3</v>
      </c>
      <c r="N218" s="1687">
        <v>0</v>
      </c>
      <c r="O218" s="1687">
        <f t="shared" si="47"/>
        <v>189.3</v>
      </c>
      <c r="P218" s="1687">
        <v>0</v>
      </c>
      <c r="Q218" s="1687">
        <f t="shared" si="48"/>
        <v>189.3</v>
      </c>
      <c r="R218" s="1688">
        <f t="shared" si="49"/>
        <v>189.3</v>
      </c>
      <c r="S218" s="1704"/>
      <c r="T218" s="1687"/>
      <c r="U218" s="1687"/>
      <c r="V218" s="1758"/>
      <c r="W218" s="1689"/>
      <c r="X218" s="1689"/>
      <c r="Y218" s="1689"/>
      <c r="Z218" s="1690"/>
    </row>
    <row r="219" spans="1:26" ht="15" customHeight="1" thickBot="1" x14ac:dyDescent="0.3">
      <c r="A219" s="1917"/>
      <c r="B219" s="1707">
        <v>43803</v>
      </c>
      <c r="C219" s="1708">
        <v>109</v>
      </c>
      <c r="D219" s="1708" t="s">
        <v>207</v>
      </c>
      <c r="E219" s="1708"/>
      <c r="F219" s="1709"/>
      <c r="G219" s="1710" t="s">
        <v>718</v>
      </c>
      <c r="H219" s="1711" t="s">
        <v>717</v>
      </c>
      <c r="I219" s="1712">
        <v>22</v>
      </c>
      <c r="J219" s="1713" t="s">
        <v>104</v>
      </c>
      <c r="K219" s="1714" t="s">
        <v>719</v>
      </c>
      <c r="L219" s="1715">
        <v>25.98</v>
      </c>
      <c r="M219" s="1715">
        <f>+L219*I219</f>
        <v>571.56000000000006</v>
      </c>
      <c r="N219" s="1715">
        <v>0</v>
      </c>
      <c r="O219" s="1715">
        <f>+M219-N219</f>
        <v>571.56000000000006</v>
      </c>
      <c r="P219" s="1715">
        <v>0</v>
      </c>
      <c r="Q219" s="1715">
        <f>+P219+O219</f>
        <v>571.56000000000006</v>
      </c>
      <c r="R219" s="1716">
        <f t="shared" ref="R219:R224" si="50">+Q219</f>
        <v>571.56000000000006</v>
      </c>
      <c r="S219" s="1739"/>
      <c r="T219" s="1715"/>
      <c r="U219" s="1715"/>
      <c r="V219" s="1717"/>
      <c r="W219" s="1717"/>
      <c r="X219" s="1717"/>
      <c r="Y219" s="1717"/>
      <c r="Z219" s="1718"/>
    </row>
    <row r="220" spans="1:26" ht="15" customHeight="1" thickBot="1" x14ac:dyDescent="0.3">
      <c r="A220" s="1917"/>
      <c r="B220" s="1707">
        <v>43803</v>
      </c>
      <c r="C220" s="1708">
        <v>110</v>
      </c>
      <c r="D220" s="1708" t="s">
        <v>702</v>
      </c>
      <c r="E220" s="1708"/>
      <c r="F220" s="1709"/>
      <c r="G220" s="1710" t="s">
        <v>720</v>
      </c>
      <c r="H220" s="1711" t="s">
        <v>721</v>
      </c>
      <c r="I220" s="1719">
        <v>4</v>
      </c>
      <c r="J220" s="1713" t="s">
        <v>104</v>
      </c>
      <c r="K220" s="1720"/>
      <c r="L220" s="1715">
        <v>152.5</v>
      </c>
      <c r="M220" s="1715">
        <f>+L220*I220</f>
        <v>610</v>
      </c>
      <c r="N220" s="1715">
        <v>44.68</v>
      </c>
      <c r="O220" s="1715">
        <f>+M220-N220</f>
        <v>565.32000000000005</v>
      </c>
      <c r="P220" s="1715">
        <v>0</v>
      </c>
      <c r="Q220" s="1715">
        <f>+P220+O220</f>
        <v>565.32000000000005</v>
      </c>
      <c r="R220" s="1716">
        <f t="shared" si="50"/>
        <v>565.32000000000005</v>
      </c>
      <c r="S220" s="1740"/>
      <c r="T220" s="1715"/>
      <c r="U220" s="1715"/>
      <c r="V220" s="1759"/>
      <c r="W220" s="1717"/>
      <c r="X220" s="1717"/>
      <c r="Y220" s="1717"/>
      <c r="Z220" s="1718"/>
    </row>
    <row r="221" spans="1:26" ht="15" customHeight="1" thickBot="1" x14ac:dyDescent="0.3">
      <c r="A221" s="1917"/>
      <c r="B221" s="1707">
        <v>43804</v>
      </c>
      <c r="C221" s="1708">
        <v>114</v>
      </c>
      <c r="D221" s="1708" t="s">
        <v>378</v>
      </c>
      <c r="E221" s="1708"/>
      <c r="F221" s="1725">
        <v>43804</v>
      </c>
      <c r="G221" s="1726" t="s">
        <v>731</v>
      </c>
      <c r="H221" s="1711" t="s">
        <v>732</v>
      </c>
      <c r="I221" s="1719">
        <v>6</v>
      </c>
      <c r="J221" s="1713" t="s">
        <v>104</v>
      </c>
      <c r="K221" s="1714" t="s">
        <v>733</v>
      </c>
      <c r="L221" s="1715">
        <v>90</v>
      </c>
      <c r="M221" s="1715">
        <f>+L221*I221</f>
        <v>540</v>
      </c>
      <c r="N221" s="1715">
        <v>0</v>
      </c>
      <c r="O221" s="1715">
        <f>+M221-N221</f>
        <v>540</v>
      </c>
      <c r="P221" s="1715">
        <v>0</v>
      </c>
      <c r="Q221" s="1715">
        <f>+P221+O221</f>
        <v>540</v>
      </c>
      <c r="R221" s="1716">
        <f t="shared" si="50"/>
        <v>540</v>
      </c>
      <c r="S221" s="1740"/>
      <c r="T221" s="1715"/>
      <c r="U221" s="1715"/>
      <c r="V221" s="1717"/>
      <c r="W221" s="1717"/>
      <c r="X221" s="1717"/>
      <c r="Y221" s="1717"/>
      <c r="Z221" s="1718"/>
    </row>
    <row r="222" spans="1:26" ht="15" customHeight="1" thickBot="1" x14ac:dyDescent="0.3">
      <c r="A222" s="1916" t="s">
        <v>710</v>
      </c>
      <c r="B222" s="1657">
        <v>43803</v>
      </c>
      <c r="C222" s="1658">
        <v>107</v>
      </c>
      <c r="D222" s="1658" t="s">
        <v>711</v>
      </c>
      <c r="E222" s="1658"/>
      <c r="F222" s="1659"/>
      <c r="G222" s="1660" t="s">
        <v>712</v>
      </c>
      <c r="H222" s="1661" t="s">
        <v>713</v>
      </c>
      <c r="I222" s="1662">
        <v>30</v>
      </c>
      <c r="J222" s="1663" t="s">
        <v>104</v>
      </c>
      <c r="K222" s="1664" t="s">
        <v>714</v>
      </c>
      <c r="L222" s="1665">
        <v>6.49</v>
      </c>
      <c r="M222" s="1665">
        <f>+L222*I222</f>
        <v>194.70000000000002</v>
      </c>
      <c r="N222" s="1665">
        <v>0</v>
      </c>
      <c r="O222" s="1665">
        <f>+M222-N222</f>
        <v>194.70000000000002</v>
      </c>
      <c r="P222" s="1665">
        <v>19.989999999999998</v>
      </c>
      <c r="Q222" s="1665">
        <f>+P222+O222</f>
        <v>214.69000000000003</v>
      </c>
      <c r="R222" s="1666">
        <f t="shared" si="50"/>
        <v>214.69000000000003</v>
      </c>
      <c r="S222" s="1760"/>
      <c r="T222" s="1665"/>
      <c r="U222" s="1665"/>
      <c r="V222" s="1667"/>
      <c r="W222" s="1667"/>
      <c r="X222" s="1667"/>
      <c r="Y222" s="1667"/>
      <c r="Z222" s="1668"/>
    </row>
    <row r="223" spans="1:26" ht="15" customHeight="1" thickBot="1" x14ac:dyDescent="0.3">
      <c r="A223" s="1916"/>
      <c r="B223" s="1669">
        <v>43803</v>
      </c>
      <c r="C223" s="1670">
        <v>108</v>
      </c>
      <c r="D223" s="1670" t="s">
        <v>207</v>
      </c>
      <c r="E223" s="1670"/>
      <c r="F223" s="1671"/>
      <c r="G223" s="1672"/>
      <c r="H223" s="1673" t="s">
        <v>715</v>
      </c>
      <c r="I223" s="1674">
        <v>8</v>
      </c>
      <c r="J223" s="1675" t="s">
        <v>104</v>
      </c>
      <c r="K223" s="1676" t="s">
        <v>716</v>
      </c>
      <c r="L223" s="1677">
        <v>6.8049999999999997</v>
      </c>
      <c r="M223" s="1677">
        <f>+L223*I223</f>
        <v>54.44</v>
      </c>
      <c r="N223" s="1677">
        <v>0</v>
      </c>
      <c r="O223" s="1677">
        <f>+M223-N223</f>
        <v>54.44</v>
      </c>
      <c r="P223" s="1677">
        <v>0</v>
      </c>
      <c r="Q223" s="1677">
        <f t="shared" ref="Q223:Q224" si="51">+P223+O223</f>
        <v>54.44</v>
      </c>
      <c r="R223" s="1678">
        <f t="shared" si="50"/>
        <v>54.44</v>
      </c>
      <c r="S223" s="1761"/>
      <c r="T223" s="1677"/>
      <c r="U223" s="1677"/>
      <c r="V223" s="1679"/>
      <c r="W223" s="1679"/>
      <c r="X223" s="1679"/>
      <c r="Y223" s="1679"/>
      <c r="Z223" s="1680"/>
    </row>
    <row r="224" spans="1:26" ht="15" customHeight="1" x14ac:dyDescent="0.25">
      <c r="A224" s="1916"/>
      <c r="B224" s="1762">
        <v>43803</v>
      </c>
      <c r="C224" s="1763">
        <v>111</v>
      </c>
      <c r="D224" s="1764" t="s">
        <v>492</v>
      </c>
      <c r="E224" s="1765"/>
      <c r="F224" s="1765"/>
      <c r="G224" s="1766" t="s">
        <v>722</v>
      </c>
      <c r="H224" s="1767" t="s">
        <v>723</v>
      </c>
      <c r="I224" s="1767">
        <v>10</v>
      </c>
      <c r="J224" s="1768" t="s">
        <v>104</v>
      </c>
      <c r="K224" s="1767"/>
      <c r="L224" s="1769">
        <v>2.9112</v>
      </c>
      <c r="M224" s="1769">
        <f t="shared" ref="M224" si="52">+L224*I224</f>
        <v>29.112000000000002</v>
      </c>
      <c r="N224" s="1769">
        <v>0</v>
      </c>
      <c r="O224" s="1769">
        <f t="shared" ref="O224:O226" si="53">+M224-N224</f>
        <v>29.112000000000002</v>
      </c>
      <c r="P224" s="1769">
        <v>10.02</v>
      </c>
      <c r="Q224" s="1769">
        <f t="shared" si="51"/>
        <v>39.132000000000005</v>
      </c>
      <c r="R224" s="1770">
        <f t="shared" si="50"/>
        <v>39.132000000000005</v>
      </c>
      <c r="S224" s="1771"/>
      <c r="T224" s="1769"/>
      <c r="U224" s="1769"/>
      <c r="V224" s="1772"/>
      <c r="W224" s="1772"/>
      <c r="X224" s="1772"/>
      <c r="Y224" s="1772"/>
      <c r="Z224" s="1773"/>
    </row>
    <row r="225" spans="1:28" ht="15" customHeight="1" x14ac:dyDescent="0.25">
      <c r="A225" s="1774" t="s">
        <v>778</v>
      </c>
      <c r="B225" s="1775">
        <v>43811</v>
      </c>
      <c r="C225" s="1776">
        <v>118</v>
      </c>
      <c r="D225" s="1777" t="s">
        <v>576</v>
      </c>
      <c r="E225" s="1778"/>
      <c r="F225" s="1778"/>
      <c r="G225" s="1779" t="s">
        <v>779</v>
      </c>
      <c r="H225" s="1780" t="s">
        <v>781</v>
      </c>
      <c r="I225" s="1780">
        <v>8.5</v>
      </c>
      <c r="J225" s="1781" t="s">
        <v>114</v>
      </c>
      <c r="K225" s="1780"/>
      <c r="L225" s="1782">
        <v>11.01</v>
      </c>
      <c r="M225" s="1782">
        <f>+L225*I225</f>
        <v>93.584999999999994</v>
      </c>
      <c r="N225" s="1782">
        <v>0</v>
      </c>
      <c r="O225" s="1782">
        <f t="shared" si="53"/>
        <v>93.584999999999994</v>
      </c>
      <c r="P225" s="1782">
        <v>9.4217678100263864</v>
      </c>
      <c r="Q225" s="1782">
        <f>+P225+O225</f>
        <v>103.00676781002637</v>
      </c>
      <c r="R225" s="1783"/>
      <c r="S225" s="2067"/>
      <c r="T225" s="1782"/>
      <c r="U225" s="1782"/>
      <c r="V225" s="1506"/>
      <c r="W225" s="1506"/>
      <c r="X225" s="1506"/>
      <c r="Y225" s="1506"/>
      <c r="Z225" s="1507"/>
    </row>
    <row r="226" spans="1:28" ht="15" customHeight="1" x14ac:dyDescent="0.25">
      <c r="A226" s="1784" t="s">
        <v>783</v>
      </c>
      <c r="B226" s="1785">
        <v>43811</v>
      </c>
      <c r="C226" s="1786">
        <v>118</v>
      </c>
      <c r="D226" s="1787" t="s">
        <v>576</v>
      </c>
      <c r="E226" s="1788"/>
      <c r="F226" s="1788"/>
      <c r="G226" s="1789" t="s">
        <v>780</v>
      </c>
      <c r="H226" s="1790" t="s">
        <v>782</v>
      </c>
      <c r="I226" s="1790">
        <v>29.4</v>
      </c>
      <c r="J226" s="1791" t="s">
        <v>114</v>
      </c>
      <c r="K226" s="1790"/>
      <c r="L226" s="1792">
        <v>11.01</v>
      </c>
      <c r="M226" s="1792">
        <f>+L226*I226</f>
        <v>323.69399999999996</v>
      </c>
      <c r="N226" s="1792">
        <v>0</v>
      </c>
      <c r="O226" s="1792">
        <f t="shared" si="53"/>
        <v>323.69399999999996</v>
      </c>
      <c r="P226" s="1792">
        <v>32.588232189973617</v>
      </c>
      <c r="Q226" s="1792">
        <f>+P226+O226</f>
        <v>356.28223218997357</v>
      </c>
      <c r="R226" s="1793"/>
      <c r="S226" s="2068"/>
      <c r="T226" s="1792"/>
      <c r="U226" s="1792"/>
      <c r="V226" s="1794"/>
      <c r="W226" s="1794"/>
      <c r="X226" s="1794"/>
      <c r="Y226" s="1794"/>
      <c r="Z226" s="1795"/>
    </row>
    <row r="227" spans="1:28" ht="21" x14ac:dyDescent="0.35">
      <c r="H227" s="27"/>
      <c r="I227" s="27"/>
      <c r="J227" s="153"/>
      <c r="K227" s="27"/>
      <c r="L227" s="61"/>
      <c r="M227" s="62"/>
      <c r="N227" s="62"/>
      <c r="O227" s="62"/>
      <c r="P227" s="8" t="s">
        <v>680</v>
      </c>
      <c r="Q227" s="4">
        <f>SUM(Q3:Q209)</f>
        <v>176256.99463994315</v>
      </c>
      <c r="R227" s="4">
        <f>SUM(R3:R209)</f>
        <v>97882.519449943065</v>
      </c>
      <c r="S227" s="5"/>
      <c r="T227" s="5"/>
      <c r="U227" s="5"/>
      <c r="V227" s="5"/>
      <c r="W227" s="5"/>
      <c r="X227" s="5"/>
      <c r="Y227" s="5"/>
    </row>
    <row r="228" spans="1:28" s="6" customFormat="1" ht="21" x14ac:dyDescent="0.35">
      <c r="A228" s="3"/>
      <c r="B228" s="3"/>
      <c r="C228" s="3"/>
      <c r="D228" s="3"/>
      <c r="E228" s="3"/>
      <c r="F228" s="3"/>
      <c r="G228" s="172"/>
      <c r="H228" s="27"/>
      <c r="I228" s="27"/>
      <c r="J228" s="153"/>
      <c r="K228" s="27"/>
      <c r="L228" s="63"/>
      <c r="M228" s="64"/>
      <c r="N228" s="5"/>
      <c r="O228" s="5"/>
      <c r="P228" s="5"/>
      <c r="Q228" s="5"/>
      <c r="S228" s="8"/>
      <c r="T228" s="8"/>
      <c r="U228" s="8"/>
      <c r="V228" s="8"/>
      <c r="W228" s="8"/>
      <c r="X228" s="8"/>
      <c r="Y228" s="8"/>
      <c r="Z228"/>
      <c r="AA228"/>
      <c r="AB228"/>
    </row>
    <row r="229" spans="1:28" s="6" customFormat="1" ht="28.5" x14ac:dyDescent="0.45">
      <c r="A229" s="3"/>
      <c r="B229" s="3"/>
      <c r="C229" s="3"/>
      <c r="D229" s="3"/>
      <c r="E229" s="3"/>
      <c r="F229" s="3"/>
      <c r="G229" s="172"/>
      <c r="H229" s="27"/>
      <c r="I229" s="27"/>
      <c r="J229" s="153"/>
      <c r="K229" s="65"/>
      <c r="O229" s="7"/>
      <c r="P229" s="1827" t="s">
        <v>11</v>
      </c>
      <c r="Q229" s="1828"/>
      <c r="R229" s="424">
        <f>+Q227-R227</f>
        <v>78374.475190000085</v>
      </c>
      <c r="S229" s="8"/>
      <c r="T229" s="8"/>
      <c r="U229" s="8"/>
      <c r="V229" s="8"/>
      <c r="W229" s="8"/>
      <c r="X229" s="8"/>
      <c r="Y229" s="8"/>
      <c r="Z229"/>
      <c r="AA229"/>
      <c r="AB229"/>
    </row>
    <row r="230" spans="1:28" s="6" customFormat="1" ht="21" x14ac:dyDescent="0.35">
      <c r="A230" s="3"/>
      <c r="B230" s="3"/>
      <c r="C230" s="3"/>
      <c r="D230" s="3"/>
      <c r="E230" s="3"/>
      <c r="F230" s="3"/>
      <c r="G230" s="172"/>
      <c r="H230" s="27"/>
      <c r="I230" s="27"/>
      <c r="J230" s="153"/>
      <c r="K230" s="27"/>
      <c r="O230" s="5"/>
      <c r="P230" s="5"/>
      <c r="Q230" s="5"/>
      <c r="S230" s="8"/>
      <c r="T230" s="8"/>
      <c r="U230" s="8"/>
      <c r="V230" s="8"/>
      <c r="W230" s="8"/>
      <c r="X230" s="8"/>
      <c r="Y230" s="8"/>
      <c r="Z230"/>
      <c r="AA230"/>
      <c r="AB230"/>
    </row>
    <row r="231" spans="1:28" ht="28.5" x14ac:dyDescent="0.45">
      <c r="G231" s="173"/>
      <c r="H231" s="66"/>
      <c r="M231" s="1271"/>
      <c r="N231" s="65"/>
      <c r="O231" s="7"/>
    </row>
    <row r="232" spans="1:28" s="8" customFormat="1" ht="28.5" x14ac:dyDescent="0.45">
      <c r="A232" s="3"/>
      <c r="B232" s="3"/>
      <c r="C232" s="3"/>
      <c r="D232" s="3"/>
      <c r="E232" s="3"/>
      <c r="F232" s="3"/>
      <c r="G232" s="173"/>
      <c r="H232" s="66"/>
      <c r="I232"/>
      <c r="J232" s="154"/>
      <c r="K232"/>
      <c r="M232" s="1271"/>
      <c r="N232" s="65"/>
      <c r="O232" s="7"/>
      <c r="R232" s="6"/>
      <c r="Z232"/>
      <c r="AA232"/>
      <c r="AB232"/>
    </row>
    <row r="233" spans="1:28" s="8" customFormat="1" ht="28.5" x14ac:dyDescent="0.45">
      <c r="A233" s="3"/>
      <c r="B233" s="3"/>
      <c r="C233" s="3"/>
      <c r="D233" s="3"/>
      <c r="E233" s="3"/>
      <c r="F233" s="3"/>
      <c r="G233" s="173"/>
      <c r="H233" s="66"/>
      <c r="I233"/>
      <c r="J233" s="154"/>
      <c r="K233"/>
      <c r="M233" s="1271"/>
      <c r="N233" s="65"/>
      <c r="O233" s="7"/>
      <c r="R233" s="6"/>
      <c r="Z233"/>
      <c r="AA233"/>
      <c r="AB233"/>
    </row>
    <row r="234" spans="1:28" s="8" customFormat="1" ht="19.5" thickBot="1" x14ac:dyDescent="0.35">
      <c r="A234" s="3"/>
      <c r="B234" s="3"/>
      <c r="C234" s="3"/>
      <c r="D234" s="3"/>
      <c r="E234" s="3"/>
      <c r="F234" s="3"/>
      <c r="G234" s="173"/>
      <c r="H234" s="66"/>
      <c r="I234"/>
      <c r="J234" s="154"/>
      <c r="K234"/>
      <c r="M234" s="1271"/>
      <c r="N234" s="65"/>
      <c r="O234" s="1644"/>
      <c r="R234" s="6"/>
      <c r="Z234"/>
      <c r="AA234"/>
      <c r="AB234"/>
    </row>
    <row r="235" spans="1:28" s="8" customFormat="1" ht="19.5" thickTop="1" x14ac:dyDescent="0.3">
      <c r="A235" s="3"/>
      <c r="B235" s="3"/>
      <c r="C235" s="3"/>
      <c r="D235" s="3"/>
      <c r="E235" s="23"/>
      <c r="F235" s="23"/>
      <c r="G235" s="173"/>
      <c r="H235" s="225"/>
      <c r="I235"/>
      <c r="J235" s="154"/>
      <c r="K235"/>
      <c r="M235" s="1271"/>
      <c r="N235" s="65"/>
      <c r="O235" s="1644">
        <v>69.95</v>
      </c>
      <c r="P235" s="8">
        <f>+O235/$O$239</f>
        <v>0.12857510477170797</v>
      </c>
      <c r="Q235" s="8">
        <f>26.57*P235</f>
        <v>3.4162405337842809</v>
      </c>
      <c r="R235" s="6"/>
      <c r="Z235"/>
      <c r="AA235"/>
      <c r="AB235"/>
    </row>
    <row r="236" spans="1:28" s="8" customFormat="1" ht="18.75" x14ac:dyDescent="0.3">
      <c r="A236" s="3"/>
      <c r="B236" s="3"/>
      <c r="C236" s="3"/>
      <c r="D236" s="3"/>
      <c r="E236" s="3"/>
      <c r="F236" s="3"/>
      <c r="G236" s="173"/>
      <c r="H236" s="66"/>
      <c r="I236"/>
      <c r="J236" s="154"/>
      <c r="K236"/>
      <c r="M236" s="1271"/>
      <c r="N236" s="65"/>
      <c r="O236" s="1644">
        <v>29.74</v>
      </c>
      <c r="P236" s="8">
        <f t="shared" ref="P236:P239" si="54">+O236/$O$239</f>
        <v>5.466509815454746E-2</v>
      </c>
      <c r="Q236" s="8">
        <f t="shared" ref="Q236:Q239" si="55">26.57*P236</f>
        <v>1.452451657966326</v>
      </c>
      <c r="R236" s="6"/>
      <c r="Z236"/>
      <c r="AA236"/>
      <c r="AB236"/>
    </row>
    <row r="237" spans="1:28" s="8" customFormat="1" ht="18.75" x14ac:dyDescent="0.3">
      <c r="A237" s="3"/>
      <c r="B237" s="3"/>
      <c r="C237" s="3"/>
      <c r="D237" s="3"/>
      <c r="E237" s="3"/>
      <c r="F237" s="3"/>
      <c r="G237" s="173"/>
      <c r="H237" s="66"/>
      <c r="I237"/>
      <c r="J237" s="154"/>
      <c r="K237"/>
      <c r="N237" s="65"/>
      <c r="O237" s="1644">
        <v>219.38</v>
      </c>
      <c r="P237" s="8">
        <f t="shared" si="54"/>
        <v>0.40324240864642308</v>
      </c>
      <c r="Q237" s="8">
        <f t="shared" si="55"/>
        <v>10.714150797735462</v>
      </c>
      <c r="R237" s="6"/>
      <c r="Z237"/>
      <c r="AA237"/>
      <c r="AB237"/>
    </row>
    <row r="238" spans="1:28" s="8" customFormat="1" x14ac:dyDescent="0.25">
      <c r="A238" s="3"/>
      <c r="B238" s="3"/>
      <c r="C238" s="3"/>
      <c r="D238" s="3"/>
      <c r="E238" s="3"/>
      <c r="F238" s="3"/>
      <c r="G238" s="173"/>
      <c r="H238" s="66"/>
      <c r="I238"/>
      <c r="J238" s="154"/>
      <c r="K238"/>
      <c r="O238" s="8">
        <v>224.97</v>
      </c>
      <c r="P238" s="8">
        <f t="shared" si="54"/>
        <v>0.41351738842732155</v>
      </c>
      <c r="Q238" s="8">
        <f t="shared" si="55"/>
        <v>10.987157010513934</v>
      </c>
      <c r="R238" s="6"/>
      <c r="Z238"/>
      <c r="AA238"/>
      <c r="AB238"/>
    </row>
    <row r="239" spans="1:28" s="8" customFormat="1" x14ac:dyDescent="0.25">
      <c r="A239" s="3"/>
      <c r="B239" s="3"/>
      <c r="C239" s="3"/>
      <c r="D239" s="3"/>
      <c r="E239" s="3"/>
      <c r="F239" s="3"/>
      <c r="G239" s="174"/>
      <c r="H239"/>
      <c r="I239"/>
      <c r="J239" s="154"/>
      <c r="K239"/>
      <c r="O239" s="8">
        <f>SUM(O235:O238)</f>
        <v>544.04</v>
      </c>
      <c r="P239" s="8">
        <f t="shared" si="54"/>
        <v>1</v>
      </c>
      <c r="Q239" s="8">
        <f t="shared" si="55"/>
        <v>26.57</v>
      </c>
      <c r="R239" s="6"/>
      <c r="Z239"/>
      <c r="AA239"/>
      <c r="AB239"/>
    </row>
    <row r="240" spans="1:28" s="8" customFormat="1" x14ac:dyDescent="0.25">
      <c r="A240" s="3"/>
      <c r="B240" s="3"/>
      <c r="C240" s="3"/>
      <c r="D240" s="3"/>
      <c r="E240" s="3"/>
      <c r="F240" s="3"/>
      <c r="G240" s="174"/>
      <c r="H240"/>
      <c r="I240"/>
      <c r="J240" s="154"/>
      <c r="K240"/>
      <c r="R240" s="6"/>
      <c r="Z240"/>
      <c r="AA240"/>
      <c r="AB240"/>
    </row>
    <row r="241" spans="1:28" s="8" customFormat="1" x14ac:dyDescent="0.25">
      <c r="A241" s="3"/>
      <c r="B241" s="3"/>
      <c r="C241" s="3"/>
      <c r="D241" s="3"/>
      <c r="E241" s="3"/>
      <c r="F241" s="3"/>
      <c r="G241" s="174"/>
      <c r="H241"/>
      <c r="I241" t="e">
        <f>+H241/$H$244</f>
        <v>#DIV/0!</v>
      </c>
      <c r="J241" s="154" t="e">
        <f>93.45*I241</f>
        <v>#DIV/0!</v>
      </c>
      <c r="K241"/>
      <c r="R241" s="6"/>
      <c r="Z241"/>
      <c r="AA241"/>
      <c r="AB241"/>
    </row>
    <row r="242" spans="1:28" s="8" customFormat="1" x14ac:dyDescent="0.25">
      <c r="A242" s="3"/>
      <c r="B242" s="3"/>
      <c r="C242" s="3"/>
      <c r="D242" s="3"/>
      <c r="E242" s="3"/>
      <c r="F242" s="3"/>
      <c r="G242" s="174"/>
      <c r="H242"/>
      <c r="I242" t="e">
        <f t="shared" ref="I242:I243" si="56">+H242/$H$244</f>
        <v>#DIV/0!</v>
      </c>
      <c r="J242" s="154" t="e">
        <f t="shared" ref="J242:J244" si="57">93.45*I242</f>
        <v>#DIV/0!</v>
      </c>
      <c r="K242"/>
      <c r="R242" s="6"/>
      <c r="Z242"/>
      <c r="AA242"/>
      <c r="AB242"/>
    </row>
    <row r="243" spans="1:28" s="8" customFormat="1" x14ac:dyDescent="0.25">
      <c r="A243" s="3"/>
      <c r="B243" s="3"/>
      <c r="C243" s="3"/>
      <c r="D243" s="3"/>
      <c r="E243" s="3"/>
      <c r="F243" s="3"/>
      <c r="G243" s="174"/>
      <c r="H243"/>
      <c r="I243" t="e">
        <f t="shared" si="56"/>
        <v>#DIV/0!</v>
      </c>
      <c r="J243" s="154" t="e">
        <f t="shared" si="57"/>
        <v>#DIV/0!</v>
      </c>
      <c r="K243"/>
      <c r="R243" s="6"/>
      <c r="Z243"/>
      <c r="AA243"/>
      <c r="AB243"/>
    </row>
    <row r="244" spans="1:28" s="8" customFormat="1" x14ac:dyDescent="0.25">
      <c r="A244" s="3"/>
      <c r="B244" s="3"/>
      <c r="C244" s="3"/>
      <c r="D244" s="3"/>
      <c r="E244" s="3"/>
      <c r="F244" s="3"/>
      <c r="G244" s="174"/>
      <c r="H244"/>
      <c r="I244" t="e">
        <f>SUM(I241:I243)</f>
        <v>#DIV/0!</v>
      </c>
      <c r="J244" s="154" t="e">
        <f t="shared" si="57"/>
        <v>#DIV/0!</v>
      </c>
      <c r="K244"/>
      <c r="R244" s="6"/>
      <c r="Z244"/>
      <c r="AA244"/>
      <c r="AB244"/>
    </row>
    <row r="245" spans="1:28" s="8" customFormat="1" x14ac:dyDescent="0.25">
      <c r="A245" s="3"/>
      <c r="B245" s="3"/>
      <c r="C245" s="3"/>
      <c r="D245" s="3"/>
      <c r="E245" s="3"/>
      <c r="F245" s="3"/>
      <c r="G245" s="174"/>
      <c r="H245"/>
      <c r="J245" s="154"/>
      <c r="K245" s="154"/>
      <c r="R245" s="6"/>
      <c r="Z245"/>
      <c r="AA245"/>
      <c r="AB245"/>
    </row>
    <row r="246" spans="1:28" s="8" customFormat="1" x14ac:dyDescent="0.25">
      <c r="A246" s="3"/>
      <c r="B246" s="3"/>
      <c r="C246" s="3"/>
      <c r="D246" s="3"/>
      <c r="E246" s="3"/>
      <c r="F246" s="3"/>
      <c r="G246" s="175"/>
      <c r="H246"/>
      <c r="I246"/>
      <c r="J246" s="154"/>
      <c r="K246"/>
      <c r="R246" s="6"/>
      <c r="Z246"/>
      <c r="AA246"/>
      <c r="AB246"/>
    </row>
    <row r="250" spans="1:28" x14ac:dyDescent="0.25">
      <c r="O250" s="976"/>
    </row>
    <row r="251" spans="1:28" x14ac:dyDescent="0.25">
      <c r="O251" s="976"/>
    </row>
    <row r="252" spans="1:28" x14ac:dyDescent="0.25">
      <c r="O252" s="976"/>
    </row>
    <row r="253" spans="1:28" x14ac:dyDescent="0.25">
      <c r="O253" s="976"/>
    </row>
    <row r="254" spans="1:28" x14ac:dyDescent="0.25">
      <c r="O254" s="976"/>
    </row>
    <row r="255" spans="1:28" x14ac:dyDescent="0.25">
      <c r="O255" s="976"/>
    </row>
    <row r="256" spans="1:28" x14ac:dyDescent="0.25">
      <c r="O256" s="976"/>
    </row>
    <row r="257" spans="15:15" x14ac:dyDescent="0.25">
      <c r="O257" s="976"/>
    </row>
    <row r="258" spans="15:15" x14ac:dyDescent="0.25">
      <c r="O258" s="976"/>
    </row>
    <row r="259" spans="15:15" x14ac:dyDescent="0.25">
      <c r="O259" s="976"/>
    </row>
  </sheetData>
  <autoFilter ref="S2:S198"/>
  <mergeCells count="128">
    <mergeCell ref="P229:Q229"/>
    <mergeCell ref="C97:C98"/>
    <mergeCell ref="D97:D98"/>
    <mergeCell ref="B99:B101"/>
    <mergeCell ref="C99:C101"/>
    <mergeCell ref="D99:D101"/>
    <mergeCell ref="B194:B195"/>
    <mergeCell ref="D194:D195"/>
    <mergeCell ref="C194:C195"/>
    <mergeCell ref="B140:B143"/>
    <mergeCell ref="C140:C143"/>
    <mergeCell ref="B198:B199"/>
    <mergeCell ref="C198:C199"/>
    <mergeCell ref="D198:D199"/>
    <mergeCell ref="D156:D159"/>
    <mergeCell ref="B185:B186"/>
    <mergeCell ref="C185:C186"/>
    <mergeCell ref="F212:F215"/>
    <mergeCell ref="D206:D208"/>
    <mergeCell ref="B206:B208"/>
    <mergeCell ref="C206:C208"/>
    <mergeCell ref="D200:D205"/>
    <mergeCell ref="D140:D143"/>
    <mergeCell ref="B103:B106"/>
    <mergeCell ref="A44:A73"/>
    <mergeCell ref="B71:B73"/>
    <mergeCell ref="C71:C73"/>
    <mergeCell ref="D71:D73"/>
    <mergeCell ref="B50:B61"/>
    <mergeCell ref="C50:C61"/>
    <mergeCell ref="D50:D61"/>
    <mergeCell ref="C64:C65"/>
    <mergeCell ref="D64:D65"/>
    <mergeCell ref="E90:E91"/>
    <mergeCell ref="A74:A89"/>
    <mergeCell ref="A90:A91"/>
    <mergeCell ref="D103:D106"/>
    <mergeCell ref="C103:C106"/>
    <mergeCell ref="D145:D148"/>
    <mergeCell ref="C145:C148"/>
    <mergeCell ref="B145:B148"/>
    <mergeCell ref="C84:C88"/>
    <mergeCell ref="D84:D88"/>
    <mergeCell ref="C76:C83"/>
    <mergeCell ref="D76:D83"/>
    <mergeCell ref="F200:F205"/>
    <mergeCell ref="A194:A205"/>
    <mergeCell ref="B200:B205"/>
    <mergeCell ref="C200:C205"/>
    <mergeCell ref="B149:B155"/>
    <mergeCell ref="C149:C155"/>
    <mergeCell ref="D149:D155"/>
    <mergeCell ref="C156:C159"/>
    <mergeCell ref="C112:C139"/>
    <mergeCell ref="C160:C165"/>
    <mergeCell ref="B160:B165"/>
    <mergeCell ref="D14:D18"/>
    <mergeCell ref="C19:C20"/>
    <mergeCell ref="D19:D20"/>
    <mergeCell ref="D66:D68"/>
    <mergeCell ref="C66:C69"/>
    <mergeCell ref="C21:C22"/>
    <mergeCell ref="A23:A43"/>
    <mergeCell ref="D185:D186"/>
    <mergeCell ref="D112:D139"/>
    <mergeCell ref="B112:B139"/>
    <mergeCell ref="A92:A139"/>
    <mergeCell ref="D107:D111"/>
    <mergeCell ref="C107:C111"/>
    <mergeCell ref="B107:B111"/>
    <mergeCell ref="B92:B96"/>
    <mergeCell ref="C92:C96"/>
    <mergeCell ref="D92:D96"/>
    <mergeCell ref="B97:B98"/>
    <mergeCell ref="B90:B91"/>
    <mergeCell ref="C90:C91"/>
    <mergeCell ref="D90:D91"/>
    <mergeCell ref="C74:C75"/>
    <mergeCell ref="D160:D165"/>
    <mergeCell ref="D74:D75"/>
    <mergeCell ref="A1:Z1"/>
    <mergeCell ref="A3:A8"/>
    <mergeCell ref="C3:C4"/>
    <mergeCell ref="D3:D4"/>
    <mergeCell ref="B6:B8"/>
    <mergeCell ref="C6:C8"/>
    <mergeCell ref="D6:D8"/>
    <mergeCell ref="B66:B69"/>
    <mergeCell ref="B47:B48"/>
    <mergeCell ref="C47:C48"/>
    <mergeCell ref="D47:D48"/>
    <mergeCell ref="A9:A18"/>
    <mergeCell ref="C9:C10"/>
    <mergeCell ref="D9:D10"/>
    <mergeCell ref="C12:C13"/>
    <mergeCell ref="D12:D13"/>
    <mergeCell ref="B21:B22"/>
    <mergeCell ref="D21:D22"/>
    <mergeCell ref="B23:B33"/>
    <mergeCell ref="C23:C33"/>
    <mergeCell ref="D23:D33"/>
    <mergeCell ref="C36:C37"/>
    <mergeCell ref="D36:D37"/>
    <mergeCell ref="C14:C18"/>
    <mergeCell ref="C187:C188"/>
    <mergeCell ref="D187:D188"/>
    <mergeCell ref="B187:B188"/>
    <mergeCell ref="A140:A143"/>
    <mergeCell ref="A222:A224"/>
    <mergeCell ref="A211:A221"/>
    <mergeCell ref="A206:A210"/>
    <mergeCell ref="D190:D191"/>
    <mergeCell ref="C190:C191"/>
    <mergeCell ref="D192:D193"/>
    <mergeCell ref="C192:C193"/>
    <mergeCell ref="D216:D218"/>
    <mergeCell ref="C216:C218"/>
    <mergeCell ref="B216:B218"/>
    <mergeCell ref="B190:B191"/>
    <mergeCell ref="B192:B193"/>
    <mergeCell ref="D212:D215"/>
    <mergeCell ref="C212:C215"/>
    <mergeCell ref="B212:B215"/>
    <mergeCell ref="A144:A193"/>
    <mergeCell ref="B156:B159"/>
    <mergeCell ref="C166:C183"/>
    <mergeCell ref="B166:B183"/>
    <mergeCell ref="D166:D183"/>
  </mergeCells>
  <hyperlinks>
    <hyperlink ref="K3" r:id="rId1"/>
    <hyperlink ref="K4" r:id="rId2"/>
    <hyperlink ref="K35" r:id="rId3"/>
    <hyperlink ref="K37" r:id="rId4"/>
    <hyperlink ref="K36" r:id="rId5"/>
    <hyperlink ref="T85" r:id="rId6"/>
    <hyperlink ref="T84" r:id="rId7"/>
    <hyperlink ref="K38" r:id="rId8"/>
    <hyperlink ref="U102" r:id="rId9"/>
    <hyperlink ref="U196" r:id="rId10"/>
    <hyperlink ref="K211" r:id="rId11"/>
    <hyperlink ref="K222" r:id="rId12"/>
    <hyperlink ref="K223" r:id="rId13"/>
    <hyperlink ref="K219" r:id="rId14"/>
    <hyperlink ref="K210" r:id="rId15"/>
    <hyperlink ref="K221" r:id="rId16"/>
    <hyperlink ref="K157" r:id="rId17"/>
    <hyperlink ref="K156" r:id="rId18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scale="12" orientation="landscape" horizontalDpi="4294967295" verticalDpi="4294967295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Internacional</vt:lpstr>
      <vt:lpstr>Internacional (2)</vt:lpstr>
      <vt:lpstr>Hoja1</vt:lpstr>
      <vt:lpstr>Actual </vt:lpstr>
      <vt:lpstr>Internacional!Área_de_impresión</vt:lpstr>
      <vt:lpstr>'Internacional (2)'!Área_de_impresión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SMMCompras</dc:creator>
  <cp:lastModifiedBy>SMMCompras</cp:lastModifiedBy>
  <cp:lastPrinted>2019-11-01T20:22:21Z</cp:lastPrinted>
  <dcterms:created xsi:type="dcterms:W3CDTF">2019-06-21T16:18:50Z</dcterms:created>
  <dcterms:modified xsi:type="dcterms:W3CDTF">2019-12-17T19:34:14Z</dcterms:modified>
</cp:coreProperties>
</file>