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RTISProjects\AgroForestal\DocsClients\PrototypeBarns\"/>
    </mc:Choice>
  </mc:AlternateContent>
  <bookViews>
    <workbookView xWindow="0" yWindow="0" windowWidth="28800" windowHeight="12210"/>
  </bookViews>
  <sheets>
    <sheet name="Barn X-Fab+Inst" sheetId="1" r:id="rId1"/>
    <sheet name="Barn X-Fab" sheetId="5" r:id="rId2"/>
    <sheet name="Barn S-Fab+Inst" sheetId="4" r:id="rId3"/>
    <sheet name="Barn S-Fab" sheetId="6" r:id="rId4"/>
    <sheet name="Wood" sheetId="2" r:id="rId5"/>
  </sheets>
  <definedNames>
    <definedName name="_xlnm.Print_Titles" localSheetId="4">Wood!$1:$6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6" i="6" l="1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I49" i="6"/>
  <c r="I48" i="6"/>
  <c r="M46" i="6"/>
  <c r="L46" i="6"/>
  <c r="K46" i="6"/>
  <c r="J46" i="6"/>
  <c r="I46" i="6"/>
  <c r="I45" i="6"/>
  <c r="I44" i="6"/>
  <c r="I42" i="6"/>
  <c r="I41" i="6"/>
  <c r="M40" i="6"/>
  <c r="L40" i="6"/>
  <c r="K40" i="6"/>
  <c r="J40" i="6"/>
  <c r="I40" i="6"/>
  <c r="I39" i="6"/>
  <c r="I38" i="6"/>
  <c r="M36" i="6"/>
  <c r="L36" i="6"/>
  <c r="K36" i="6"/>
  <c r="J36" i="6"/>
  <c r="I36" i="6"/>
  <c r="I35" i="6"/>
  <c r="I34" i="6"/>
  <c r="M32" i="6"/>
  <c r="L32" i="6"/>
  <c r="K32" i="6"/>
  <c r="J32" i="6"/>
  <c r="I32" i="6"/>
  <c r="M31" i="6"/>
  <c r="L31" i="6"/>
  <c r="K31" i="6"/>
  <c r="J31" i="6"/>
  <c r="I31" i="6"/>
  <c r="I30" i="6"/>
  <c r="I29" i="6"/>
  <c r="I27" i="6"/>
  <c r="N51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I45" i="5"/>
  <c r="I44" i="5"/>
  <c r="I42" i="5"/>
  <c r="I41" i="5"/>
  <c r="M40" i="5"/>
  <c r="L40" i="5"/>
  <c r="K40" i="5"/>
  <c r="J40" i="5"/>
  <c r="I40" i="5"/>
  <c r="I39" i="5"/>
  <c r="I38" i="5"/>
  <c r="M36" i="5"/>
  <c r="L36" i="5"/>
  <c r="K36" i="5"/>
  <c r="J36" i="5"/>
  <c r="I36" i="5"/>
  <c r="I35" i="5"/>
  <c r="I34" i="5"/>
  <c r="M32" i="5"/>
  <c r="L32" i="5"/>
  <c r="K32" i="5"/>
  <c r="J32" i="5"/>
  <c r="I32" i="5"/>
  <c r="M31" i="5"/>
  <c r="L31" i="5"/>
  <c r="K31" i="5"/>
  <c r="J31" i="5"/>
  <c r="I31" i="5"/>
  <c r="I30" i="5"/>
  <c r="I29" i="5"/>
  <c r="I27" i="5"/>
  <c r="N54" i="6" l="1"/>
  <c r="N40" i="6"/>
  <c r="N36" i="6"/>
  <c r="N51" i="6"/>
  <c r="N31" i="6"/>
  <c r="N52" i="6"/>
  <c r="N32" i="6"/>
  <c r="N46" i="6"/>
  <c r="N53" i="6"/>
  <c r="N49" i="5"/>
  <c r="N32" i="5"/>
  <c r="N31" i="5"/>
  <c r="N47" i="5"/>
  <c r="N36" i="5"/>
  <c r="N40" i="5"/>
  <c r="N48" i="5"/>
  <c r="N50" i="6" l="1"/>
  <c r="N46" i="5"/>
  <c r="N83" i="4" l="1"/>
  <c r="N76" i="1"/>
  <c r="I71" i="4" l="1"/>
  <c r="I70" i="4"/>
  <c r="L139" i="2"/>
  <c r="P139" i="2" s="1"/>
  <c r="L142" i="2"/>
  <c r="P142" i="2" s="1"/>
  <c r="L141" i="2"/>
  <c r="K141" i="2" s="1"/>
  <c r="L140" i="2"/>
  <c r="K140" i="2" s="1"/>
  <c r="L138" i="2"/>
  <c r="P138" i="2" s="1"/>
  <c r="Q139" i="2" l="1"/>
  <c r="D139" i="2"/>
  <c r="K139" i="2"/>
  <c r="K138" i="2"/>
  <c r="P140" i="2"/>
  <c r="Q140" i="2" s="1"/>
  <c r="K142" i="2"/>
  <c r="Q142" i="2"/>
  <c r="D142" i="2"/>
  <c r="Q138" i="2"/>
  <c r="D138" i="2"/>
  <c r="D140" i="2"/>
  <c r="P141" i="2"/>
  <c r="Q141" i="2" l="1"/>
  <c r="D141" i="2"/>
  <c r="Q137" i="2"/>
  <c r="D48" i="6" l="1"/>
  <c r="D49" i="6"/>
  <c r="D69" i="4"/>
  <c r="K69" i="4" s="1"/>
  <c r="D68" i="4"/>
  <c r="L68" i="4" s="1"/>
  <c r="M76" i="4"/>
  <c r="L76" i="4"/>
  <c r="K76" i="4"/>
  <c r="J76" i="4"/>
  <c r="I76" i="4"/>
  <c r="J69" i="4"/>
  <c r="I69" i="4"/>
  <c r="M69" i="4"/>
  <c r="M68" i="4"/>
  <c r="K68" i="4"/>
  <c r="J68" i="4"/>
  <c r="I68" i="4"/>
  <c r="M67" i="4"/>
  <c r="L67" i="4"/>
  <c r="K67" i="4"/>
  <c r="J67" i="4"/>
  <c r="I67" i="4"/>
  <c r="M71" i="4"/>
  <c r="L71" i="4"/>
  <c r="K71" i="4"/>
  <c r="J71" i="4"/>
  <c r="M70" i="4"/>
  <c r="L70" i="4"/>
  <c r="K70" i="4"/>
  <c r="J70" i="4"/>
  <c r="L136" i="2"/>
  <c r="P136" i="2" s="1"/>
  <c r="L135" i="2"/>
  <c r="P135" i="2" s="1"/>
  <c r="L134" i="2"/>
  <c r="K134" i="2" s="1"/>
  <c r="L133" i="2"/>
  <c r="K133" i="2" s="1"/>
  <c r="L132" i="2"/>
  <c r="P132" i="2" s="1"/>
  <c r="L110" i="2"/>
  <c r="P110" i="2" s="1"/>
  <c r="L109" i="2"/>
  <c r="K109" i="2" s="1"/>
  <c r="L108" i="2"/>
  <c r="K108" i="2" s="1"/>
  <c r="L107" i="2"/>
  <c r="P107" i="2" s="1"/>
  <c r="L104" i="2"/>
  <c r="K104" i="2" s="1"/>
  <c r="L105" i="2"/>
  <c r="P105" i="2" s="1"/>
  <c r="L106" i="2"/>
  <c r="P106" i="2" s="1"/>
  <c r="J49" i="6" l="1"/>
  <c r="L49" i="6"/>
  <c r="K49" i="6"/>
  <c r="M49" i="6"/>
  <c r="M48" i="6"/>
  <c r="K48" i="6"/>
  <c r="L48" i="6"/>
  <c r="J48" i="6"/>
  <c r="N48" i="6" s="1"/>
  <c r="N67" i="4"/>
  <c r="N71" i="4"/>
  <c r="K110" i="2"/>
  <c r="N76" i="4"/>
  <c r="N68" i="4"/>
  <c r="L69" i="4"/>
  <c r="N69" i="4" s="1"/>
  <c r="N70" i="4"/>
  <c r="P133" i="2"/>
  <c r="Q133" i="2" s="1"/>
  <c r="K136" i="2"/>
  <c r="K132" i="2"/>
  <c r="Q136" i="2"/>
  <c r="D136" i="2"/>
  <c r="Q135" i="2"/>
  <c r="D135" i="2"/>
  <c r="Q132" i="2"/>
  <c r="D132" i="2"/>
  <c r="K135" i="2"/>
  <c r="P134" i="2"/>
  <c r="P108" i="2"/>
  <c r="Q108" i="2" s="1"/>
  <c r="Q110" i="2"/>
  <c r="D110" i="2"/>
  <c r="P109" i="2"/>
  <c r="Q107" i="2"/>
  <c r="D107" i="2"/>
  <c r="K107" i="2"/>
  <c r="K106" i="2"/>
  <c r="P104" i="2"/>
  <c r="D104" i="2" s="1"/>
  <c r="D105" i="2"/>
  <c r="Q105" i="2"/>
  <c r="D106" i="2"/>
  <c r="Q106" i="2"/>
  <c r="K105" i="2"/>
  <c r="L87" i="2"/>
  <c r="P87" i="2" s="1"/>
  <c r="L131" i="2"/>
  <c r="P131" i="2" s="1"/>
  <c r="K131" i="2"/>
  <c r="L130" i="2"/>
  <c r="K130" i="2" s="1"/>
  <c r="L129" i="2"/>
  <c r="K129" i="2" s="1"/>
  <c r="L128" i="2"/>
  <c r="P128" i="2" s="1"/>
  <c r="K128" i="2"/>
  <c r="L127" i="2"/>
  <c r="P127" i="2" s="1"/>
  <c r="L126" i="2"/>
  <c r="K126" i="2" s="1"/>
  <c r="L125" i="2"/>
  <c r="K125" i="2" s="1"/>
  <c r="L124" i="2"/>
  <c r="K124" i="2" s="1"/>
  <c r="L123" i="2"/>
  <c r="P123" i="2" s="1"/>
  <c r="L121" i="2"/>
  <c r="K121" i="2" s="1"/>
  <c r="L120" i="2"/>
  <c r="P120" i="2" s="1"/>
  <c r="Q120" i="2" s="1"/>
  <c r="L119" i="2"/>
  <c r="P119" i="2" s="1"/>
  <c r="L118" i="2"/>
  <c r="K118" i="2" s="1"/>
  <c r="L117" i="2"/>
  <c r="K117" i="2" s="1"/>
  <c r="L116" i="2"/>
  <c r="P116" i="2" s="1"/>
  <c r="L115" i="2"/>
  <c r="P115" i="2" s="1"/>
  <c r="K115" i="2"/>
  <c r="L113" i="2"/>
  <c r="K113" i="2" s="1"/>
  <c r="P112" i="2"/>
  <c r="Q112" i="2" s="1"/>
  <c r="L112" i="2"/>
  <c r="K112" i="2"/>
  <c r="L103" i="2"/>
  <c r="K103" i="2" s="1"/>
  <c r="L102" i="2"/>
  <c r="K102" i="2" s="1"/>
  <c r="L101" i="2"/>
  <c r="P101" i="2" s="1"/>
  <c r="Q101" i="2" s="1"/>
  <c r="K101" i="2"/>
  <c r="L100" i="2"/>
  <c r="P100" i="2" s="1"/>
  <c r="L99" i="2"/>
  <c r="K99" i="2" s="1"/>
  <c r="L98" i="2"/>
  <c r="K98" i="2" s="1"/>
  <c r="L97" i="2"/>
  <c r="P97" i="2" s="1"/>
  <c r="L96" i="2"/>
  <c r="P96" i="2" s="1"/>
  <c r="K96" i="2"/>
  <c r="L95" i="2"/>
  <c r="K95" i="2" s="1"/>
  <c r="L94" i="2"/>
  <c r="K94" i="2" s="1"/>
  <c r="L93" i="2"/>
  <c r="P93" i="2" s="1"/>
  <c r="L92" i="2"/>
  <c r="P92" i="2" s="1"/>
  <c r="L91" i="2"/>
  <c r="K91" i="2" s="1"/>
  <c r="L90" i="2"/>
  <c r="K90" i="2" s="1"/>
  <c r="L89" i="2"/>
  <c r="P89" i="2" s="1"/>
  <c r="L86" i="2"/>
  <c r="K86" i="2" s="1"/>
  <c r="L85" i="2"/>
  <c r="K85" i="2" s="1"/>
  <c r="L84" i="2"/>
  <c r="P84" i="2" s="1"/>
  <c r="L82" i="2"/>
  <c r="K82" i="2" s="1"/>
  <c r="L80" i="2"/>
  <c r="P80" i="2" s="1"/>
  <c r="L79" i="2"/>
  <c r="P79" i="2" s="1"/>
  <c r="L78" i="2"/>
  <c r="K78" i="2" s="1"/>
  <c r="L77" i="2"/>
  <c r="P77" i="2" s="1"/>
  <c r="Q77" i="2" s="1"/>
  <c r="L76" i="2"/>
  <c r="P76" i="2" s="1"/>
  <c r="L75" i="2"/>
  <c r="P75" i="2" s="1"/>
  <c r="L74" i="2"/>
  <c r="K74" i="2" s="1"/>
  <c r="L73" i="2"/>
  <c r="K73" i="2" s="1"/>
  <c r="L72" i="2"/>
  <c r="P72" i="2" s="1"/>
  <c r="L71" i="2"/>
  <c r="P71" i="2" s="1"/>
  <c r="L69" i="2"/>
  <c r="K69" i="2" s="1"/>
  <c r="M81" i="4"/>
  <c r="L81" i="4"/>
  <c r="K81" i="4"/>
  <c r="J81" i="4"/>
  <c r="I81" i="4"/>
  <c r="M79" i="4"/>
  <c r="L79" i="4"/>
  <c r="K79" i="4"/>
  <c r="J79" i="4"/>
  <c r="I79" i="4"/>
  <c r="M78" i="4"/>
  <c r="L78" i="4"/>
  <c r="K78" i="4"/>
  <c r="J78" i="4"/>
  <c r="I78" i="4"/>
  <c r="M75" i="4"/>
  <c r="L75" i="4"/>
  <c r="K75" i="4"/>
  <c r="J75" i="4"/>
  <c r="I75" i="4"/>
  <c r="M74" i="4"/>
  <c r="L74" i="4"/>
  <c r="K74" i="4"/>
  <c r="J74" i="4"/>
  <c r="I74" i="4"/>
  <c r="M73" i="4"/>
  <c r="L73" i="4"/>
  <c r="K73" i="4"/>
  <c r="J73" i="4"/>
  <c r="I73" i="4"/>
  <c r="M65" i="4"/>
  <c r="L65" i="4"/>
  <c r="K65" i="4"/>
  <c r="J65" i="4"/>
  <c r="I65" i="4"/>
  <c r="M63" i="4"/>
  <c r="L63" i="4"/>
  <c r="K63" i="4"/>
  <c r="J63" i="4"/>
  <c r="I63" i="4"/>
  <c r="M62" i="4"/>
  <c r="L62" i="4"/>
  <c r="K62" i="4"/>
  <c r="J62" i="4"/>
  <c r="I62" i="4"/>
  <c r="M61" i="4"/>
  <c r="L61" i="4"/>
  <c r="K61" i="4"/>
  <c r="J61" i="4"/>
  <c r="I61" i="4"/>
  <c r="I60" i="4"/>
  <c r="I59" i="4"/>
  <c r="M57" i="4"/>
  <c r="L57" i="4"/>
  <c r="K57" i="4"/>
  <c r="J57" i="4"/>
  <c r="I57" i="4"/>
  <c r="M56" i="4"/>
  <c r="L56" i="4"/>
  <c r="K56" i="4"/>
  <c r="J56" i="4"/>
  <c r="I56" i="4"/>
  <c r="M55" i="4"/>
  <c r="L55" i="4"/>
  <c r="K55" i="4"/>
  <c r="J55" i="4"/>
  <c r="I55" i="4"/>
  <c r="I54" i="4"/>
  <c r="I53" i="4"/>
  <c r="I52" i="4"/>
  <c r="L52" i="4"/>
  <c r="M51" i="4"/>
  <c r="L51" i="4"/>
  <c r="K51" i="4"/>
  <c r="J51" i="4"/>
  <c r="I51" i="4"/>
  <c r="I50" i="4"/>
  <c r="I49" i="4"/>
  <c r="M47" i="4"/>
  <c r="L47" i="4"/>
  <c r="K47" i="4"/>
  <c r="J47" i="4"/>
  <c r="I47" i="4"/>
  <c r="I46" i="4"/>
  <c r="I45" i="4"/>
  <c r="I44" i="4"/>
  <c r="M42" i="4"/>
  <c r="L42" i="4"/>
  <c r="K42" i="4"/>
  <c r="J42" i="4"/>
  <c r="I42" i="4"/>
  <c r="M41" i="4"/>
  <c r="L41" i="4"/>
  <c r="K41" i="4"/>
  <c r="J41" i="4"/>
  <c r="I41" i="4"/>
  <c r="M40" i="4"/>
  <c r="L40" i="4"/>
  <c r="K40" i="4"/>
  <c r="J40" i="4"/>
  <c r="I40" i="4"/>
  <c r="M39" i="4"/>
  <c r="L39" i="4"/>
  <c r="K39" i="4"/>
  <c r="J39" i="4"/>
  <c r="I39" i="4"/>
  <c r="I38" i="4"/>
  <c r="I37" i="4"/>
  <c r="I35" i="4"/>
  <c r="I34" i="4"/>
  <c r="K123" i="2" l="1"/>
  <c r="P125" i="2"/>
  <c r="Q125" i="2" s="1"/>
  <c r="K93" i="2"/>
  <c r="K120" i="2"/>
  <c r="D133" i="2"/>
  <c r="N49" i="6"/>
  <c r="N47" i="6" s="1"/>
  <c r="N55" i="4"/>
  <c r="N42" i="4"/>
  <c r="N78" i="4"/>
  <c r="N39" i="4"/>
  <c r="N79" i="4"/>
  <c r="N40" i="4"/>
  <c r="N66" i="4"/>
  <c r="N74" i="4"/>
  <c r="N75" i="4"/>
  <c r="N73" i="4"/>
  <c r="P90" i="2"/>
  <c r="Q90" i="2" s="1"/>
  <c r="K84" i="2"/>
  <c r="K89" i="2"/>
  <c r="K127" i="2"/>
  <c r="D108" i="2"/>
  <c r="K80" i="2"/>
  <c r="K92" i="2"/>
  <c r="K97" i="2"/>
  <c r="K116" i="2"/>
  <c r="N63" i="4"/>
  <c r="N62" i="4"/>
  <c r="Q134" i="2"/>
  <c r="D134" i="2"/>
  <c r="N65" i="4"/>
  <c r="N64" i="4" s="1"/>
  <c r="N81" i="4"/>
  <c r="N80" i="4" s="1"/>
  <c r="Q109" i="2"/>
  <c r="D109" i="2"/>
  <c r="Q93" i="2"/>
  <c r="D93" i="2"/>
  <c r="D128" i="2"/>
  <c r="Q128" i="2"/>
  <c r="D112" i="2"/>
  <c r="D120" i="2"/>
  <c r="N51" i="4"/>
  <c r="D101" i="2"/>
  <c r="N57" i="4"/>
  <c r="P94" i="2"/>
  <c r="Q94" i="2" s="1"/>
  <c r="P129" i="2"/>
  <c r="Q129" i="2" s="1"/>
  <c r="N56" i="4"/>
  <c r="P98" i="2"/>
  <c r="Q98" i="2" s="1"/>
  <c r="P117" i="2"/>
  <c r="Q117" i="2" s="1"/>
  <c r="P124" i="2"/>
  <c r="P69" i="2"/>
  <c r="Q69" i="2" s="1"/>
  <c r="D27" i="6" s="1"/>
  <c r="P85" i="2"/>
  <c r="Q85" i="2" s="1"/>
  <c r="K100" i="2"/>
  <c r="P102" i="2"/>
  <c r="Q102" i="2" s="1"/>
  <c r="P113" i="2"/>
  <c r="Q113" i="2" s="1"/>
  <c r="Q111" i="2" s="1"/>
  <c r="K119" i="2"/>
  <c r="P121" i="2"/>
  <c r="Q121" i="2" s="1"/>
  <c r="Q104" i="2"/>
  <c r="Q87" i="2"/>
  <c r="D87" i="2"/>
  <c r="K87" i="2"/>
  <c r="M52" i="4"/>
  <c r="J52" i="4"/>
  <c r="K52" i="4"/>
  <c r="N41" i="4"/>
  <c r="N61" i="4"/>
  <c r="N47" i="4"/>
  <c r="P73" i="2"/>
  <c r="Q73" i="2" s="1"/>
  <c r="K77" i="2"/>
  <c r="K76" i="2"/>
  <c r="K72" i="2"/>
  <c r="K79" i="2"/>
  <c r="K75" i="2"/>
  <c r="K71" i="2"/>
  <c r="D76" i="2"/>
  <c r="Q76" i="2"/>
  <c r="Q92" i="2"/>
  <c r="D92" i="2"/>
  <c r="Q97" i="2"/>
  <c r="D97" i="2"/>
  <c r="Q116" i="2"/>
  <c r="D116" i="2"/>
  <c r="Q127" i="2"/>
  <c r="D127" i="2"/>
  <c r="D80" i="2"/>
  <c r="Q80" i="2"/>
  <c r="D89" i="2"/>
  <c r="Q89" i="2"/>
  <c r="Q72" i="2"/>
  <c r="D72" i="2"/>
  <c r="Q79" i="2"/>
  <c r="D79" i="2"/>
  <c r="Q100" i="2"/>
  <c r="D100" i="2"/>
  <c r="Q119" i="2"/>
  <c r="D119" i="2"/>
  <c r="Q71" i="2"/>
  <c r="D71" i="2"/>
  <c r="Q75" i="2"/>
  <c r="D75" i="2"/>
  <c r="D84" i="2"/>
  <c r="Q84" i="2"/>
  <c r="Q96" i="2"/>
  <c r="D96" i="2"/>
  <c r="Q115" i="2"/>
  <c r="D115" i="2"/>
  <c r="Q123" i="2"/>
  <c r="D123" i="2"/>
  <c r="Q131" i="2"/>
  <c r="D131" i="2"/>
  <c r="D73" i="2"/>
  <c r="P74" i="2"/>
  <c r="D77" i="2"/>
  <c r="P78" i="2"/>
  <c r="P82" i="2"/>
  <c r="D85" i="2"/>
  <c r="P86" i="2"/>
  <c r="D90" i="2"/>
  <c r="P91" i="2"/>
  <c r="P95" i="2"/>
  <c r="D98" i="2"/>
  <c r="P99" i="2"/>
  <c r="D102" i="2"/>
  <c r="P103" i="2"/>
  <c r="P118" i="2"/>
  <c r="D121" i="2"/>
  <c r="D125" i="2"/>
  <c r="P126" i="2"/>
  <c r="D129" i="2"/>
  <c r="P130" i="2"/>
  <c r="D117" i="2" l="1"/>
  <c r="J27" i="6"/>
  <c r="L27" i="6"/>
  <c r="M27" i="6"/>
  <c r="K27" i="6"/>
  <c r="N77" i="4"/>
  <c r="N72" i="4"/>
  <c r="D94" i="2"/>
  <c r="Q68" i="2"/>
  <c r="D34" i="4"/>
  <c r="Q124" i="2"/>
  <c r="D124" i="2"/>
  <c r="D113" i="2"/>
  <c r="D69" i="2"/>
  <c r="N52" i="4"/>
  <c r="Q126" i="2"/>
  <c r="Q122" i="2" s="1"/>
  <c r="D126" i="2"/>
  <c r="Q99" i="2"/>
  <c r="D99" i="2"/>
  <c r="Q91" i="2"/>
  <c r="D91" i="2"/>
  <c r="Q82" i="2"/>
  <c r="Q81" i="2" s="1"/>
  <c r="D82" i="2"/>
  <c r="Q74" i="2"/>
  <c r="D74" i="2"/>
  <c r="Q78" i="2"/>
  <c r="D78" i="2"/>
  <c r="Q118" i="2"/>
  <c r="Q114" i="2" s="1"/>
  <c r="D118" i="2"/>
  <c r="Q130" i="2"/>
  <c r="D130" i="2"/>
  <c r="Q103" i="2"/>
  <c r="D103" i="2"/>
  <c r="Q95" i="2"/>
  <c r="D95" i="2"/>
  <c r="Q86" i="2"/>
  <c r="Q83" i="2" s="1"/>
  <c r="D86" i="2"/>
  <c r="D34" i="6" l="1"/>
  <c r="D44" i="4"/>
  <c r="N27" i="6"/>
  <c r="N26" i="6" s="1"/>
  <c r="D44" i="6"/>
  <c r="D45" i="6"/>
  <c r="Q67" i="2"/>
  <c r="L21" i="4" s="1"/>
  <c r="D45" i="4"/>
  <c r="L45" i="4" s="1"/>
  <c r="D35" i="6"/>
  <c r="Q88" i="2"/>
  <c r="D60" i="4"/>
  <c r="D59" i="4"/>
  <c r="D50" i="4"/>
  <c r="D49" i="4"/>
  <c r="D35" i="4"/>
  <c r="L34" i="4"/>
  <c r="K34" i="4"/>
  <c r="J34" i="4"/>
  <c r="M34" i="4"/>
  <c r="M45" i="4"/>
  <c r="D46" i="4"/>
  <c r="J45" i="4"/>
  <c r="Q70" i="2"/>
  <c r="M44" i="6" l="1"/>
  <c r="J44" i="6"/>
  <c r="K44" i="6"/>
  <c r="L44" i="6"/>
  <c r="K35" i="6"/>
  <c r="J35" i="6"/>
  <c r="M35" i="6"/>
  <c r="L35" i="6"/>
  <c r="K45" i="4"/>
  <c r="K44" i="4"/>
  <c r="J44" i="4"/>
  <c r="M44" i="4"/>
  <c r="L44" i="4"/>
  <c r="J45" i="6"/>
  <c r="M45" i="6"/>
  <c r="L45" i="6"/>
  <c r="K45" i="6"/>
  <c r="D30" i="6"/>
  <c r="D29" i="6"/>
  <c r="D39" i="6"/>
  <c r="D38" i="6"/>
  <c r="J34" i="6"/>
  <c r="N34" i="6" s="1"/>
  <c r="M34" i="6"/>
  <c r="K34" i="6"/>
  <c r="L34" i="6"/>
  <c r="N34" i="4"/>
  <c r="D37" i="4"/>
  <c r="D38" i="4"/>
  <c r="N45" i="4"/>
  <c r="M46" i="4"/>
  <c r="K46" i="4"/>
  <c r="J46" i="4"/>
  <c r="L46" i="4"/>
  <c r="K35" i="4"/>
  <c r="J35" i="4"/>
  <c r="L35" i="4"/>
  <c r="M35" i="4"/>
  <c r="M38" i="6" l="1"/>
  <c r="J38" i="6"/>
  <c r="K38" i="6"/>
  <c r="L38" i="6"/>
  <c r="N33" i="6"/>
  <c r="J39" i="6"/>
  <c r="K39" i="6"/>
  <c r="M39" i="6"/>
  <c r="L39" i="6"/>
  <c r="J29" i="6"/>
  <c r="M29" i="6"/>
  <c r="K29" i="6"/>
  <c r="L29" i="6"/>
  <c r="K30" i="6"/>
  <c r="J30" i="6"/>
  <c r="M30" i="6"/>
  <c r="L30" i="6"/>
  <c r="N45" i="6"/>
  <c r="N35" i="6"/>
  <c r="N44" i="4"/>
  <c r="N44" i="6"/>
  <c r="N43" i="6" s="1"/>
  <c r="N46" i="4"/>
  <c r="N43" i="4" s="1"/>
  <c r="N35" i="4"/>
  <c r="N33" i="4" s="1"/>
  <c r="L38" i="4"/>
  <c r="M38" i="4"/>
  <c r="J38" i="4"/>
  <c r="K38" i="4"/>
  <c r="K37" i="4"/>
  <c r="M37" i="4"/>
  <c r="J37" i="4"/>
  <c r="L37" i="4"/>
  <c r="N30" i="6" l="1"/>
  <c r="N29" i="6"/>
  <c r="N28" i="6" s="1"/>
  <c r="N39" i="6"/>
  <c r="N38" i="6"/>
  <c r="N38" i="4"/>
  <c r="N37" i="4"/>
  <c r="N36" i="4" l="1"/>
  <c r="I74" i="1"/>
  <c r="I35" i="1" l="1"/>
  <c r="I72" i="1" l="1"/>
  <c r="J72" i="1"/>
  <c r="K72" i="1"/>
  <c r="L72" i="1"/>
  <c r="M72" i="1"/>
  <c r="N72" i="1" l="1"/>
  <c r="M71" i="1"/>
  <c r="L71" i="1"/>
  <c r="K71" i="1"/>
  <c r="J71" i="1"/>
  <c r="I71" i="1"/>
  <c r="N71" i="1" l="1"/>
  <c r="N70" i="1" s="1"/>
  <c r="M74" i="1"/>
  <c r="K74" i="1"/>
  <c r="J74" i="1"/>
  <c r="L74" i="1"/>
  <c r="N74" i="1" l="1"/>
  <c r="N73" i="1" s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3" i="1"/>
  <c r="L63" i="1"/>
  <c r="K63" i="1"/>
  <c r="J63" i="1"/>
  <c r="I63" i="1"/>
  <c r="J57" i="1"/>
  <c r="K57" i="1"/>
  <c r="L57" i="1"/>
  <c r="M57" i="1"/>
  <c r="I57" i="1"/>
  <c r="I65" i="1"/>
  <c r="M65" i="1"/>
  <c r="L65" i="1"/>
  <c r="K65" i="1"/>
  <c r="J65" i="1"/>
  <c r="M62" i="1"/>
  <c r="L62" i="1"/>
  <c r="K62" i="1"/>
  <c r="J62" i="1"/>
  <c r="I62" i="1"/>
  <c r="I61" i="1"/>
  <c r="J61" i="1"/>
  <c r="K61" i="1"/>
  <c r="L61" i="1"/>
  <c r="M61" i="1"/>
  <c r="L65" i="2"/>
  <c r="K65" i="2" s="1"/>
  <c r="L64" i="2"/>
  <c r="P64" i="2" s="1"/>
  <c r="Q64" i="2" s="1"/>
  <c r="L63" i="2"/>
  <c r="P63" i="2" s="1"/>
  <c r="L62" i="2"/>
  <c r="K62" i="2" s="1"/>
  <c r="L61" i="2"/>
  <c r="K61" i="2" s="1"/>
  <c r="L60" i="2"/>
  <c r="P60" i="2" s="1"/>
  <c r="Q60" i="2" s="1"/>
  <c r="L59" i="2"/>
  <c r="P59" i="2" s="1"/>
  <c r="L58" i="2"/>
  <c r="K58" i="2" s="1"/>
  <c r="L57" i="2"/>
  <c r="K57" i="2" s="1"/>
  <c r="I60" i="1"/>
  <c r="I59" i="1"/>
  <c r="M56" i="1"/>
  <c r="L56" i="1"/>
  <c r="K56" i="1"/>
  <c r="J56" i="1"/>
  <c r="I56" i="1"/>
  <c r="I53" i="1"/>
  <c r="L55" i="2"/>
  <c r="P55" i="2" s="1"/>
  <c r="Q55" i="2" s="1"/>
  <c r="L54" i="2"/>
  <c r="K54" i="2" s="1"/>
  <c r="L53" i="2"/>
  <c r="P53" i="2" s="1"/>
  <c r="Q53" i="2" s="1"/>
  <c r="L52" i="2"/>
  <c r="P52" i="2" s="1"/>
  <c r="L51" i="2"/>
  <c r="P51" i="2" s="1"/>
  <c r="Q51" i="2" s="1"/>
  <c r="L50" i="2"/>
  <c r="K50" i="2" s="1"/>
  <c r="L49" i="2"/>
  <c r="P49" i="2" s="1"/>
  <c r="I54" i="1"/>
  <c r="L47" i="2"/>
  <c r="P47" i="2" s="1"/>
  <c r="L46" i="2"/>
  <c r="K46" i="2" s="1"/>
  <c r="L42" i="2"/>
  <c r="K42" i="2" s="1"/>
  <c r="L43" i="2"/>
  <c r="P43" i="2" s="1"/>
  <c r="L44" i="2"/>
  <c r="P44" i="2" s="1"/>
  <c r="L39" i="2"/>
  <c r="K39" i="2" s="1"/>
  <c r="L40" i="2"/>
  <c r="P40" i="2" s="1"/>
  <c r="L41" i="2"/>
  <c r="P41" i="2" s="1"/>
  <c r="I45" i="1"/>
  <c r="L28" i="2"/>
  <c r="K28" i="2" s="1"/>
  <c r="N63" i="1" l="1"/>
  <c r="K53" i="2"/>
  <c r="K55" i="2"/>
  <c r="K51" i="2"/>
  <c r="N62" i="1"/>
  <c r="N65" i="1"/>
  <c r="N64" i="1" s="1"/>
  <c r="N61" i="1"/>
  <c r="N57" i="1"/>
  <c r="N68" i="1"/>
  <c r="N56" i="1"/>
  <c r="N69" i="1"/>
  <c r="N67" i="1"/>
  <c r="K49" i="2"/>
  <c r="K64" i="2"/>
  <c r="P62" i="2"/>
  <c r="Q62" i="2" s="1"/>
  <c r="K60" i="2"/>
  <c r="P58" i="2"/>
  <c r="Q58" i="2" s="1"/>
  <c r="Q59" i="2"/>
  <c r="D59" i="2"/>
  <c r="Q63" i="2"/>
  <c r="D63" i="2"/>
  <c r="P57" i="2"/>
  <c r="K59" i="2"/>
  <c r="D60" i="2"/>
  <c r="P61" i="2"/>
  <c r="K63" i="2"/>
  <c r="D64" i="2"/>
  <c r="P65" i="2"/>
  <c r="D58" i="2"/>
  <c r="Q52" i="2"/>
  <c r="D52" i="2"/>
  <c r="P50" i="2"/>
  <c r="K52" i="2"/>
  <c r="D53" i="2"/>
  <c r="P54" i="2"/>
  <c r="D51" i="2"/>
  <c r="D55" i="2"/>
  <c r="Q49" i="2"/>
  <c r="D49" i="2"/>
  <c r="K47" i="2"/>
  <c r="Q47" i="2"/>
  <c r="D47" i="2"/>
  <c r="P46" i="2"/>
  <c r="K44" i="2"/>
  <c r="P42" i="2"/>
  <c r="D42" i="2" s="1"/>
  <c r="D43" i="2"/>
  <c r="Q43" i="2"/>
  <c r="D44" i="2"/>
  <c r="Q44" i="2"/>
  <c r="K43" i="2"/>
  <c r="K41" i="2"/>
  <c r="P39" i="2"/>
  <c r="D39" i="2" s="1"/>
  <c r="D40" i="2"/>
  <c r="Q40" i="2"/>
  <c r="Q41" i="2"/>
  <c r="D41" i="2"/>
  <c r="K40" i="2"/>
  <c r="P28" i="2"/>
  <c r="N66" i="1" l="1"/>
  <c r="D62" i="2"/>
  <c r="Q65" i="2"/>
  <c r="D65" i="2"/>
  <c r="Q61" i="2"/>
  <c r="D61" i="2"/>
  <c r="Q57" i="2"/>
  <c r="D57" i="2"/>
  <c r="Q50" i="2"/>
  <c r="D50" i="2"/>
  <c r="Q54" i="2"/>
  <c r="D54" i="2"/>
  <c r="Q46" i="2"/>
  <c r="D46" i="2"/>
  <c r="Q42" i="2"/>
  <c r="Q39" i="2"/>
  <c r="D28" i="2"/>
  <c r="Q28" i="2"/>
  <c r="D35" i="5" s="1"/>
  <c r="K35" i="5" l="1"/>
  <c r="L35" i="5"/>
  <c r="M35" i="5"/>
  <c r="J35" i="5"/>
  <c r="N35" i="5" s="1"/>
  <c r="Q56" i="2"/>
  <c r="D60" i="1"/>
  <c r="D45" i="1"/>
  <c r="M45" i="1" s="1"/>
  <c r="Q48" i="2"/>
  <c r="Q45" i="2"/>
  <c r="D45" i="5" l="1"/>
  <c r="D44" i="5"/>
  <c r="D59" i="1"/>
  <c r="J59" i="1" s="1"/>
  <c r="D42" i="6"/>
  <c r="D42" i="5"/>
  <c r="D41" i="6"/>
  <c r="D41" i="5"/>
  <c r="K45" i="1"/>
  <c r="J45" i="1"/>
  <c r="L45" i="1"/>
  <c r="D54" i="1"/>
  <c r="K54" i="1" s="1"/>
  <c r="D54" i="4"/>
  <c r="K60" i="1"/>
  <c r="L60" i="1"/>
  <c r="J60" i="1"/>
  <c r="M60" i="1"/>
  <c r="L59" i="4"/>
  <c r="J59" i="4"/>
  <c r="M59" i="4"/>
  <c r="K59" i="4"/>
  <c r="D53" i="1"/>
  <c r="D53" i="4"/>
  <c r="L59" i="1"/>
  <c r="K59" i="1"/>
  <c r="L60" i="4"/>
  <c r="K60" i="4"/>
  <c r="M60" i="4"/>
  <c r="J60" i="4"/>
  <c r="M44" i="5" l="1"/>
  <c r="K44" i="5"/>
  <c r="J44" i="5"/>
  <c r="L44" i="5"/>
  <c r="K41" i="5"/>
  <c r="L41" i="5"/>
  <c r="M41" i="5"/>
  <c r="J41" i="5"/>
  <c r="N41" i="5" s="1"/>
  <c r="K41" i="6"/>
  <c r="L41" i="6"/>
  <c r="M41" i="6"/>
  <c r="J41" i="6"/>
  <c r="N41" i="6" s="1"/>
  <c r="L42" i="5"/>
  <c r="M42" i="5"/>
  <c r="J42" i="5"/>
  <c r="K42" i="5"/>
  <c r="L42" i="6"/>
  <c r="K42" i="6"/>
  <c r="J42" i="6"/>
  <c r="M42" i="6"/>
  <c r="M59" i="1"/>
  <c r="N45" i="1"/>
  <c r="J45" i="5"/>
  <c r="K45" i="5"/>
  <c r="M45" i="5"/>
  <c r="L45" i="5"/>
  <c r="L54" i="1"/>
  <c r="M54" i="1"/>
  <c r="J54" i="1"/>
  <c r="K53" i="1"/>
  <c r="J53" i="1"/>
  <c r="L53" i="1"/>
  <c r="M53" i="1"/>
  <c r="N60" i="4"/>
  <c r="N60" i="1"/>
  <c r="L54" i="4"/>
  <c r="M54" i="4"/>
  <c r="K54" i="4"/>
  <c r="J54" i="4"/>
  <c r="N59" i="1"/>
  <c r="K53" i="4"/>
  <c r="J53" i="4"/>
  <c r="M53" i="4"/>
  <c r="L53" i="4"/>
  <c r="N59" i="4"/>
  <c r="I50" i="1"/>
  <c r="L38" i="2"/>
  <c r="K38" i="2" s="1"/>
  <c r="L37" i="2"/>
  <c r="K37" i="2" s="1"/>
  <c r="L36" i="2"/>
  <c r="K36" i="2" s="1"/>
  <c r="L35" i="2"/>
  <c r="K35" i="2" s="1"/>
  <c r="L34" i="2"/>
  <c r="K34" i="2" s="1"/>
  <c r="L33" i="2"/>
  <c r="K33" i="2" s="1"/>
  <c r="L32" i="2"/>
  <c r="K32" i="2" s="1"/>
  <c r="L31" i="2"/>
  <c r="K31" i="2" s="1"/>
  <c r="L30" i="2"/>
  <c r="K30" i="2" s="1"/>
  <c r="M47" i="1"/>
  <c r="L47" i="1"/>
  <c r="K47" i="1"/>
  <c r="J47" i="1"/>
  <c r="I47" i="1"/>
  <c r="I46" i="1"/>
  <c r="I44" i="1"/>
  <c r="M55" i="1"/>
  <c r="L55" i="1"/>
  <c r="K55" i="1"/>
  <c r="J55" i="1"/>
  <c r="I55" i="1"/>
  <c r="I52" i="1"/>
  <c r="M51" i="1"/>
  <c r="L51" i="1"/>
  <c r="K51" i="1"/>
  <c r="J51" i="1"/>
  <c r="I51" i="1"/>
  <c r="I49" i="1"/>
  <c r="L24" i="2"/>
  <c r="K24" i="2" s="1"/>
  <c r="I42" i="1"/>
  <c r="J42" i="1"/>
  <c r="K42" i="1"/>
  <c r="L42" i="1"/>
  <c r="M42" i="1"/>
  <c r="I40" i="1"/>
  <c r="M40" i="1"/>
  <c r="L40" i="1"/>
  <c r="J40" i="1"/>
  <c r="K40" i="1"/>
  <c r="I38" i="1"/>
  <c r="M41" i="1"/>
  <c r="L41" i="1"/>
  <c r="K41" i="1"/>
  <c r="J41" i="1"/>
  <c r="I41" i="1"/>
  <c r="M39" i="1"/>
  <c r="L39" i="1"/>
  <c r="K39" i="1"/>
  <c r="J39" i="1"/>
  <c r="I39" i="1"/>
  <c r="I37" i="1"/>
  <c r="L27" i="2"/>
  <c r="K27" i="2" s="1"/>
  <c r="L26" i="2"/>
  <c r="P26" i="2" s="1"/>
  <c r="Q26" i="2" s="1"/>
  <c r="L22" i="2"/>
  <c r="P22" i="2" s="1"/>
  <c r="L21" i="2"/>
  <c r="P21" i="2" s="1"/>
  <c r="Q21" i="2" s="1"/>
  <c r="L20" i="2"/>
  <c r="K20" i="2" s="1"/>
  <c r="L19" i="2"/>
  <c r="P19" i="2" s="1"/>
  <c r="Q19" i="2" s="1"/>
  <c r="L18" i="2"/>
  <c r="P18" i="2" s="1"/>
  <c r="L17" i="2"/>
  <c r="P17" i="2" s="1"/>
  <c r="Q17" i="2" s="1"/>
  <c r="L16" i="2"/>
  <c r="K16" i="2" s="1"/>
  <c r="L15" i="2"/>
  <c r="P15" i="2" s="1"/>
  <c r="Q15" i="2" s="1"/>
  <c r="L14" i="2"/>
  <c r="P14" i="2" s="1"/>
  <c r="L13" i="2"/>
  <c r="P13" i="2" s="1"/>
  <c r="Q13" i="2" s="1"/>
  <c r="L11" i="2"/>
  <c r="P11" i="2" s="1"/>
  <c r="Q11" i="2" s="1"/>
  <c r="Q10" i="2" s="1"/>
  <c r="D27" i="5" s="1"/>
  <c r="I34" i="1"/>
  <c r="N45" i="5" l="1"/>
  <c r="N42" i="5"/>
  <c r="J27" i="5"/>
  <c r="L27" i="5"/>
  <c r="M27" i="5"/>
  <c r="K27" i="5"/>
  <c r="N37" i="6"/>
  <c r="N42" i="6"/>
  <c r="N44" i="5"/>
  <c r="N43" i="5" s="1"/>
  <c r="N54" i="1"/>
  <c r="N58" i="4"/>
  <c r="N40" i="1"/>
  <c r="N53" i="4"/>
  <c r="N54" i="4"/>
  <c r="N53" i="1"/>
  <c r="N51" i="1"/>
  <c r="D34" i="1"/>
  <c r="M34" i="1" s="1"/>
  <c r="N58" i="1"/>
  <c r="N39" i="1"/>
  <c r="N47" i="1"/>
  <c r="N41" i="1"/>
  <c r="N55" i="1"/>
  <c r="N42" i="1"/>
  <c r="P31" i="2"/>
  <c r="Q31" i="2" s="1"/>
  <c r="P35" i="2"/>
  <c r="Q35" i="2" s="1"/>
  <c r="P36" i="2"/>
  <c r="P32" i="2"/>
  <c r="P33" i="2"/>
  <c r="Q33" i="2" s="1"/>
  <c r="P37" i="2"/>
  <c r="Q37" i="2" s="1"/>
  <c r="P30" i="2"/>
  <c r="P34" i="2"/>
  <c r="P38" i="2"/>
  <c r="K26" i="2"/>
  <c r="P24" i="2"/>
  <c r="K21" i="2"/>
  <c r="K19" i="2"/>
  <c r="K13" i="2"/>
  <c r="K11" i="2"/>
  <c r="K17" i="2"/>
  <c r="K15" i="2"/>
  <c r="D14" i="2"/>
  <c r="Q14" i="2"/>
  <c r="Q18" i="2"/>
  <c r="D18" i="2"/>
  <c r="Q22" i="2"/>
  <c r="D22" i="2"/>
  <c r="D11" i="2"/>
  <c r="K14" i="2"/>
  <c r="D15" i="2"/>
  <c r="P16" i="2"/>
  <c r="K18" i="2"/>
  <c r="D19" i="2"/>
  <c r="P20" i="2"/>
  <c r="K22" i="2"/>
  <c r="D26" i="2"/>
  <c r="P27" i="2"/>
  <c r="D13" i="2"/>
  <c r="D17" i="2"/>
  <c r="D21" i="2"/>
  <c r="N55" i="6" l="1"/>
  <c r="N27" i="5"/>
  <c r="N26" i="5" s="1"/>
  <c r="D37" i="2"/>
  <c r="K34" i="1"/>
  <c r="D35" i="1"/>
  <c r="M35" i="1" s="1"/>
  <c r="J34" i="1"/>
  <c r="D31" i="2"/>
  <c r="L34" i="1"/>
  <c r="D35" i="2"/>
  <c r="Q36" i="2"/>
  <c r="D36" i="2"/>
  <c r="D33" i="2"/>
  <c r="Q32" i="2"/>
  <c r="D32" i="2"/>
  <c r="Q34" i="2"/>
  <c r="D34" i="2"/>
  <c r="Q38" i="2"/>
  <c r="D38" i="2"/>
  <c r="Q30" i="2"/>
  <c r="Q29" i="2" s="1"/>
  <c r="D30" i="2"/>
  <c r="J52" i="1"/>
  <c r="M52" i="1"/>
  <c r="L52" i="1"/>
  <c r="K52" i="1"/>
  <c r="Q24" i="2"/>
  <c r="Q23" i="2" s="1"/>
  <c r="D24" i="2"/>
  <c r="Q16" i="2"/>
  <c r="D16" i="2"/>
  <c r="Q20" i="2"/>
  <c r="D20" i="2"/>
  <c r="Q27" i="2"/>
  <c r="Q25" i="2" s="1"/>
  <c r="D34" i="5" s="1"/>
  <c r="D27" i="2"/>
  <c r="L35" i="1" l="1"/>
  <c r="L34" i="5"/>
  <c r="M34" i="5"/>
  <c r="J34" i="5"/>
  <c r="K34" i="5"/>
  <c r="N57" i="6"/>
  <c r="O50" i="6"/>
  <c r="O47" i="6"/>
  <c r="O26" i="6"/>
  <c r="O33" i="6"/>
  <c r="O43" i="6"/>
  <c r="O28" i="6"/>
  <c r="D38" i="5"/>
  <c r="D39" i="5"/>
  <c r="O37" i="6"/>
  <c r="K35" i="1"/>
  <c r="J35" i="1"/>
  <c r="N35" i="1" s="1"/>
  <c r="N34" i="1"/>
  <c r="N52" i="1"/>
  <c r="Q12" i="2"/>
  <c r="M38" i="5" l="1"/>
  <c r="J38" i="5"/>
  <c r="L38" i="5"/>
  <c r="K38" i="5"/>
  <c r="J39" i="5"/>
  <c r="L39" i="5"/>
  <c r="K39" i="5"/>
  <c r="M39" i="5"/>
  <c r="Q9" i="2"/>
  <c r="L21" i="1" s="1"/>
  <c r="D30" i="5"/>
  <c r="D29" i="5"/>
  <c r="N34" i="5"/>
  <c r="N33" i="5" s="1"/>
  <c r="O55" i="6"/>
  <c r="N33" i="1"/>
  <c r="L49" i="4"/>
  <c r="E22" i="4" s="1"/>
  <c r="J49" i="4"/>
  <c r="M49" i="4"/>
  <c r="K49" i="4"/>
  <c r="D38" i="1"/>
  <c r="M38" i="1" s="1"/>
  <c r="D44" i="1"/>
  <c r="K50" i="4"/>
  <c r="L50" i="4"/>
  <c r="M50" i="4"/>
  <c r="J50" i="4"/>
  <c r="D37" i="1"/>
  <c r="L37" i="1" s="1"/>
  <c r="D50" i="1"/>
  <c r="D49" i="1"/>
  <c r="K30" i="5" l="1"/>
  <c r="J30" i="5"/>
  <c r="M30" i="5"/>
  <c r="L30" i="5"/>
  <c r="N38" i="5"/>
  <c r="N39" i="5"/>
  <c r="J29" i="5"/>
  <c r="N29" i="5" s="1"/>
  <c r="L29" i="5"/>
  <c r="K29" i="5"/>
  <c r="M29" i="5"/>
  <c r="E24" i="4"/>
  <c r="E21" i="4"/>
  <c r="E25" i="4"/>
  <c r="E23" i="4"/>
  <c r="K38" i="1"/>
  <c r="N50" i="4"/>
  <c r="N49" i="4"/>
  <c r="J44" i="1"/>
  <c r="K44" i="1"/>
  <c r="D46" i="1"/>
  <c r="L44" i="1"/>
  <c r="M44" i="1"/>
  <c r="L38" i="1"/>
  <c r="J38" i="1"/>
  <c r="K37" i="1"/>
  <c r="M37" i="1"/>
  <c r="J37" i="1"/>
  <c r="K49" i="1"/>
  <c r="M49" i="1"/>
  <c r="L49" i="1"/>
  <c r="J49" i="1"/>
  <c r="L50" i="1"/>
  <c r="J50" i="1"/>
  <c r="M50" i="1"/>
  <c r="K50" i="1"/>
  <c r="N37" i="5" l="1"/>
  <c r="N30" i="5"/>
  <c r="N28" i="5" s="1"/>
  <c r="E21" i="1"/>
  <c r="E26" i="4"/>
  <c r="N38" i="1"/>
  <c r="N48" i="4"/>
  <c r="N82" i="4" s="1"/>
  <c r="N44" i="1"/>
  <c r="J46" i="1"/>
  <c r="E23" i="1" s="1"/>
  <c r="K46" i="1"/>
  <c r="E24" i="1" s="1"/>
  <c r="M46" i="1"/>
  <c r="E25" i="1" s="1"/>
  <c r="L46" i="1"/>
  <c r="E22" i="1" s="1"/>
  <c r="N49" i="1"/>
  <c r="N37" i="1"/>
  <c r="N50" i="1"/>
  <c r="N50" i="5" l="1"/>
  <c r="N36" i="1"/>
  <c r="E26" i="1"/>
  <c r="O66" i="4"/>
  <c r="N46" i="1"/>
  <c r="N43" i="1" s="1"/>
  <c r="N48" i="1"/>
  <c r="O46" i="5" l="1"/>
  <c r="N52" i="5"/>
  <c r="O43" i="5"/>
  <c r="O26" i="5"/>
  <c r="O33" i="5"/>
  <c r="O37" i="5"/>
  <c r="O28" i="5"/>
  <c r="N75" i="1"/>
  <c r="G22" i="4"/>
  <c r="O64" i="4"/>
  <c r="O43" i="4"/>
  <c r="O58" i="4"/>
  <c r="N84" i="4"/>
  <c r="G21" i="4"/>
  <c r="O48" i="4"/>
  <c r="O36" i="4"/>
  <c r="O72" i="4"/>
  <c r="G24" i="4"/>
  <c r="G25" i="4"/>
  <c r="O77" i="4"/>
  <c r="O33" i="4"/>
  <c r="O80" i="4"/>
  <c r="G23" i="4"/>
  <c r="O50" i="5" l="1"/>
  <c r="G26" i="4"/>
  <c r="O48" i="1"/>
  <c r="O82" i="4"/>
  <c r="O66" i="1" l="1"/>
  <c r="O70" i="1"/>
  <c r="G23" i="1"/>
  <c r="O36" i="1"/>
  <c r="G22" i="1"/>
  <c r="O33" i="1"/>
  <c r="O64" i="1"/>
  <c r="O43" i="1"/>
  <c r="N77" i="1"/>
  <c r="O73" i="1"/>
  <c r="G25" i="1"/>
  <c r="O58" i="1"/>
  <c r="G21" i="1"/>
  <c r="G24" i="1"/>
  <c r="G26" i="1" l="1"/>
  <c r="O75" i="1"/>
</calcChain>
</file>

<file path=xl/sharedStrings.xml><?xml version="1.0" encoding="utf-8"?>
<sst xmlns="http://schemas.openxmlformats.org/spreadsheetml/2006/main" count="666" uniqueCount="267">
  <si>
    <t>BARNS</t>
  </si>
  <si>
    <t>Monto total en Madera (Material)</t>
  </si>
  <si>
    <t>Monto total en Transporte y Equipos</t>
  </si>
  <si>
    <t>Monto total en Mano de Obra</t>
  </si>
  <si>
    <t>Monto total en Materiales</t>
  </si>
  <si>
    <t>Monto total en Sub-contratos</t>
  </si>
  <si>
    <t>Cantidad total de madera (PT)</t>
  </si>
  <si>
    <t>COSTO Y PRESUPUESTO</t>
  </si>
  <si>
    <t xml:space="preserve">DESCRIPCION </t>
  </si>
  <si>
    <t>U/M</t>
  </si>
  <si>
    <t>CANT</t>
  </si>
  <si>
    <t>COSTOS DIRECTOS UNITARIOS (U$)</t>
  </si>
  <si>
    <t>COSTOS DIRECTOS TOTALES (U$)</t>
  </si>
  <si>
    <t>MANO DE OBRA</t>
  </si>
  <si>
    <t>MATERIALES</t>
  </si>
  <si>
    <t>TRANSPORTE Y EQUIPOS</t>
  </si>
  <si>
    <t>SUB-CONTRATOS</t>
  </si>
  <si>
    <t>COSTO UNITARIO</t>
  </si>
  <si>
    <t>COSTO TOTAL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</si>
  <si>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</si>
  <si>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CODIGO</t>
  </si>
  <si>
    <t>Glb,</t>
  </si>
  <si>
    <t>FUNDACIONES</t>
  </si>
  <si>
    <t>Pilote de madera</t>
  </si>
  <si>
    <t>PT</t>
  </si>
  <si>
    <t>LISTA DE MADERA REQUERIDA</t>
  </si>
  <si>
    <t xml:space="preserve">GENERAL INFORMATION </t>
  </si>
  <si>
    <t>ACTUAL SIZE (in)</t>
  </si>
  <si>
    <t>NOMINAL SIZE (in)</t>
  </si>
  <si>
    <t>Eje</t>
  </si>
  <si>
    <t>Componente</t>
  </si>
  <si>
    <t>Código</t>
  </si>
  <si>
    <t>Descripción</t>
  </si>
  <si>
    <t>Especie</t>
  </si>
  <si>
    <t>Cantidad</t>
  </si>
  <si>
    <t>Diámetro (in)</t>
  </si>
  <si>
    <t>Grosor (in)</t>
  </si>
  <si>
    <t>Ancho (in)</t>
  </si>
  <si>
    <t>Largo Neto (in)</t>
  </si>
  <si>
    <t>Largo (in)</t>
  </si>
  <si>
    <t>Largo (ft)</t>
  </si>
  <si>
    <t>PAREDES</t>
  </si>
  <si>
    <t>TECHO</t>
  </si>
  <si>
    <t>CIELO RASO</t>
  </si>
  <si>
    <t>PISO</t>
  </si>
  <si>
    <t>Verticales tipo 1</t>
  </si>
  <si>
    <t>Verticales tipo 2</t>
  </si>
  <si>
    <t>PRINCIPAL FRAMING</t>
  </si>
  <si>
    <t>PILOTES</t>
  </si>
  <si>
    <t>PANELES DE PISO</t>
  </si>
  <si>
    <t>Piezas en el sentido transversal, Tipo 1</t>
  </si>
  <si>
    <t>Piezas en el sentido transversal, Tipo 2</t>
  </si>
  <si>
    <t>Piezas en el sentido transversal, Tipo 3</t>
  </si>
  <si>
    <t>Piezas en el sentido transversal, Tipo 4</t>
  </si>
  <si>
    <t>Piezas en el sentido transversal, Tipo 5</t>
  </si>
  <si>
    <t>Piezas en el sentido transversal, Tipo 6</t>
  </si>
  <si>
    <t>Piezas en el sentido longitudinal. Tipo 2</t>
  </si>
  <si>
    <t>Piezas en el sentido longitudinal. Tipo 1</t>
  </si>
  <si>
    <t>Piezas en el sentido longitudinal. Tipo 3</t>
  </si>
  <si>
    <t>Noggins</t>
  </si>
  <si>
    <t>Glb.</t>
  </si>
  <si>
    <t>Armado e Instalacion de entramado de Madera, utlizando piezas con dimensiones comerciales de 2" x 6"</t>
  </si>
  <si>
    <t xml:space="preserve">Fijacion estructural </t>
  </si>
  <si>
    <t xml:space="preserve">Forro de Entramado de madera con lamina de Fibrocemento (Plycem) de 20 mm </t>
  </si>
  <si>
    <t>Cubierta de Piso de Ceramica</t>
  </si>
  <si>
    <t>DECK</t>
  </si>
  <si>
    <t>Deck</t>
  </si>
  <si>
    <t>Fabricacion de piezas de entramado de Madera, utlizando piezas con dimensiones comerciales de 2" x 6"</t>
  </si>
  <si>
    <t>EJE PRINCIPAL</t>
  </si>
  <si>
    <t>Columnas</t>
  </si>
  <si>
    <t>Largueros de techo</t>
  </si>
  <si>
    <t>Fabricacion de piezas de Eje o Marco Principal</t>
  </si>
  <si>
    <t>Piezas horizontales paneles pequeños</t>
  </si>
  <si>
    <t>Piezas verticales paneles pequeños</t>
  </si>
  <si>
    <t>Piezas horizontales paneles grandes</t>
  </si>
  <si>
    <t>Piezas verticales paneles grandes</t>
  </si>
  <si>
    <t>Clavadores de pared</t>
  </si>
  <si>
    <t>Fabricacion de piezas de Framing - Esqueleteado de Madera, utlizando piezas con dimensiones comerciales de 2" x 4" + Clavadores de Forro de pared</t>
  </si>
  <si>
    <t>Fijacion de Framing.</t>
  </si>
  <si>
    <t>Armado e instalacion de piezas de Framing - Esqueleteado de Madera, utlizando piezas con dimensiones comerciales de 2" x 4" + Clavadores de Forro de pared</t>
  </si>
  <si>
    <t>Vigas principales</t>
  </si>
  <si>
    <t>Fijacion estructural de Ejes o Marcos Principales + Vigas</t>
  </si>
  <si>
    <t>Fabricacion de Vigas principales</t>
  </si>
  <si>
    <t>Instalacion de piezas de Eje o Marco Principal + Vigas</t>
  </si>
  <si>
    <t>Piezas horizontales panel culata</t>
  </si>
  <si>
    <t>Cubierta de Piso de Deck + Acabado Tropical Extreme de Messmers</t>
  </si>
  <si>
    <t>Piezas verticales panel culata</t>
  </si>
  <si>
    <t>Noggins panel culata</t>
  </si>
  <si>
    <t>Pieza horizontal triangulo</t>
  </si>
  <si>
    <t>Diagonales</t>
  </si>
  <si>
    <t>Verticales tipo 3</t>
  </si>
  <si>
    <t>Fabricacion e Instalacion de Forro Exterior de Paredes con Machimbre de Madera</t>
  </si>
  <si>
    <t>MACHIMBRE</t>
  </si>
  <si>
    <t>Machimbre parte baja</t>
  </si>
  <si>
    <t>Machimbre parte alta</t>
  </si>
  <si>
    <t>CELOSIA</t>
  </si>
  <si>
    <t>Celosia</t>
  </si>
  <si>
    <t>Fabricacion e Instalacion de Ventana de Celosia de Madera</t>
  </si>
  <si>
    <t>Forro Exterior de paredes con Teja DECRA Shake Chestnut</t>
  </si>
  <si>
    <t>ESTRUCTURA PRINCIPAL</t>
  </si>
  <si>
    <t>Forro Exterior de pared contiguo a puertas con lamina de Plycem tipo Machimbre (Siding), Incluye Acabado</t>
  </si>
  <si>
    <t>Fabricacion de piezas de Paneles de Techo de Madera, utlizando piezas con dimensiones comerciales de 2" x 4" + Clavadores de Forro de Techo</t>
  </si>
  <si>
    <t>Armado e instalacion de piezas de Paneles de Techo de Madera, utlizando piezas con dimensiones comerciales de 2" x 4" + Clavadores de Forro de Techo</t>
  </si>
  <si>
    <t>Pieza horizontal de arriba panel pequeño</t>
  </si>
  <si>
    <t>Pieza horizontal de abajo panel pequeño</t>
  </si>
  <si>
    <t>Pieza longitudinal de panel pequeño</t>
  </si>
  <si>
    <t>Noggins de panel pequeño</t>
  </si>
  <si>
    <t>Pieza horizontal de arriba panel grande</t>
  </si>
  <si>
    <t>Pieza horizontal de abajo panel grande</t>
  </si>
  <si>
    <t>Pieza longitudinal de panel grande</t>
  </si>
  <si>
    <t>Noggins de panel grande</t>
  </si>
  <si>
    <t>Clavadores de techo</t>
  </si>
  <si>
    <t>Fijacion de Paneles de Techo</t>
  </si>
  <si>
    <t>Cubierta de Techo con Teja DECRA Shake Chestnut</t>
  </si>
  <si>
    <t>Aislante Termico de Celulosa entre forros de pared. Ver E.T</t>
  </si>
  <si>
    <t>Kg</t>
  </si>
  <si>
    <t>PUERTAS Y VENTANAS</t>
  </si>
  <si>
    <t>Und</t>
  </si>
  <si>
    <t>P-1: Puerta Corrediza de Aluminio Color Nogal Oscuro y Vidrio Claro de 5 mm de espesor con Dimensiones de 226.00 cm x 276.00 cm, Incluye 2 hojas de puerta corrediza + 1 puerta de Cedazo</t>
  </si>
  <si>
    <t>V-1: Ventana Fija de Aluminio Color Nogal Oscuro y Vidrio Claro de 5 mm de espesor, de forma triangular</t>
  </si>
  <si>
    <t>P-2: Puerta Batiente de Aluminio Color Nogal Oscuro y Vidrio Claro de 5 mm de espesor con Dimensiones de 90.00 cm x 222.00 cm, Incluye Haladera de lujo</t>
  </si>
  <si>
    <t>LIMPIEZA FINAL Y ENTREGA</t>
  </si>
  <si>
    <t>Limpieza y Entrega Final de la Obra</t>
  </si>
  <si>
    <t>INSTALACIONES ELECTRICAS</t>
  </si>
  <si>
    <t>Canalizacion y alambrado</t>
  </si>
  <si>
    <t>Instalacion de Accesorios de Iluminacion y Poder</t>
  </si>
  <si>
    <t>SUB - TOTAL</t>
  </si>
  <si>
    <t xml:space="preserve">COSTOS DIRECTOS </t>
  </si>
  <si>
    <t>COSTOS INDIRECTOS Y ADMINISTRATIVOS</t>
  </si>
  <si>
    <t>Fabricacion de Pilote de madera de 6" X 6" (12 Unds)</t>
  </si>
  <si>
    <t>Instalacion de Pilote de madera de 6" X 6" (12 Unds)</t>
  </si>
  <si>
    <t>Forro interior de paredes, con lamina de Plywood Fenolico de 1/2" de espesor. Incluye acabado</t>
  </si>
  <si>
    <t>Cielo raso de Lamina de Plywood Fenolico de 1/2", Incluye Acabado</t>
  </si>
  <si>
    <t>BARN X - FORRO DE DECRA + PISO DE PLYCEM &amp; CERAMICA + DECK - 16,22 m2</t>
  </si>
  <si>
    <t>BARN X - FORRO DE DECRA + PISO DE PLYCEM &amp; CERAMICA + DECK - 19,78 m2</t>
  </si>
  <si>
    <t>Piezas en el sentido longotudinal 1</t>
  </si>
  <si>
    <t>Piezas en el sentido longotudinal 2</t>
  </si>
  <si>
    <t>Piezas en el sentido longotudinal 3</t>
  </si>
  <si>
    <t>Piezas en el sentido longotudinal 4</t>
  </si>
  <si>
    <t>Piezas en el sentido longotudinal 5</t>
  </si>
  <si>
    <t>Piezas en el sentido longotudinal 6</t>
  </si>
  <si>
    <t>Piezas en el sentido longotudinal 7</t>
  </si>
  <si>
    <t>Piezas en el sentido transversal 1</t>
  </si>
  <si>
    <t>Piezas en el sentido transversal 2</t>
  </si>
  <si>
    <t>Vigas principales 1</t>
  </si>
  <si>
    <t>Vigas principales 2</t>
  </si>
  <si>
    <t>Piezas verticales panel mediano</t>
  </si>
  <si>
    <t>Piezas horizontales panel mediano</t>
  </si>
  <si>
    <t>Piezas verticales panel interno</t>
  </si>
  <si>
    <t>Piezas horizontales panel interno</t>
  </si>
  <si>
    <t>Pieza horizontal de arriba panel mediano</t>
  </si>
  <si>
    <t>Pieza horizontal de abajo panel mediano</t>
  </si>
  <si>
    <t>Pieza longitudinal de panel mediano</t>
  </si>
  <si>
    <t>Noggins de panel mediano</t>
  </si>
  <si>
    <t>MEZZANINE</t>
  </si>
  <si>
    <t>Armado e Instalacion de entramado de Madera, utlizando piezas con dimensiones comerciales de 2" x 5" y 2" x 4"</t>
  </si>
  <si>
    <t>Fabricacion de piezas de entramado de Madera, utlizando piezas con dimensiones comerciales de 2" x 5" y 2" X 4"</t>
  </si>
  <si>
    <t>P-3: Puerta corrediza de madera, forrada ambas caras con Plywood de 1/4" y estructura interna de 1 1/2" x 1 1/2" + espejo en una cara</t>
  </si>
  <si>
    <t>Pieza transversal</t>
  </si>
  <si>
    <t>Pieza longitudinal 1</t>
  </si>
  <si>
    <t>Pieza longitudinal 2</t>
  </si>
  <si>
    <t>Noggins 1</t>
  </si>
  <si>
    <t>Noggins 2</t>
  </si>
  <si>
    <t>BARN S -  19,78 m2</t>
  </si>
  <si>
    <t>BARN S</t>
  </si>
  <si>
    <t>TOTAL</t>
  </si>
  <si>
    <t>BS-10</t>
  </si>
  <si>
    <t>BS-10,1</t>
  </si>
  <si>
    <t>BS-10,2</t>
  </si>
  <si>
    <t>BS-20</t>
  </si>
  <si>
    <t>BS-20,1</t>
  </si>
  <si>
    <t>BS-20,2</t>
  </si>
  <si>
    <t>BS-20,3</t>
  </si>
  <si>
    <t>BS-20,4</t>
  </si>
  <si>
    <t>BS-20,5</t>
  </si>
  <si>
    <t>BS-20,6</t>
  </si>
  <si>
    <t>BS-30</t>
  </si>
  <si>
    <t>BS-30,1</t>
  </si>
  <si>
    <t>BS-30,2</t>
  </si>
  <si>
    <t>BS-30,3</t>
  </si>
  <si>
    <t>BS-30,4</t>
  </si>
  <si>
    <t>BS-40</t>
  </si>
  <si>
    <t>BS-40,1</t>
  </si>
  <si>
    <t>BS-40,2</t>
  </si>
  <si>
    <t>BS-40,3</t>
  </si>
  <si>
    <t>BS-40,4</t>
  </si>
  <si>
    <t>BS-40,5</t>
  </si>
  <si>
    <t>BS-40,6</t>
  </si>
  <si>
    <t>BS-40,7</t>
  </si>
  <si>
    <t>BS-40,8</t>
  </si>
  <si>
    <t>BS-40,9</t>
  </si>
  <si>
    <t>BS-50</t>
  </si>
  <si>
    <t>BS-50,1</t>
  </si>
  <si>
    <t>BS-50,2</t>
  </si>
  <si>
    <t>BS-50,3</t>
  </si>
  <si>
    <t>BS-50,4</t>
  </si>
  <si>
    <t>BS-50,5</t>
  </si>
  <si>
    <t>BS-60</t>
  </si>
  <si>
    <t>BS-60,1</t>
  </si>
  <si>
    <t>BS-70</t>
  </si>
  <si>
    <t>BS-70,1</t>
  </si>
  <si>
    <t>BS-70,2</t>
  </si>
  <si>
    <t>BS-70,3</t>
  </si>
  <si>
    <t>BS-70,4</t>
  </si>
  <si>
    <t>BS-70,5</t>
  </si>
  <si>
    <t>BS-80</t>
  </si>
  <si>
    <t>BS-80,1</t>
  </si>
  <si>
    <t>BS-80,2</t>
  </si>
  <si>
    <t>BS-80,3</t>
  </si>
  <si>
    <t>BS-80,4</t>
  </si>
  <si>
    <t>BS-90</t>
  </si>
  <si>
    <t>BS-90,1</t>
  </si>
  <si>
    <t>BS-90,2</t>
  </si>
  <si>
    <t>BS-100</t>
  </si>
  <si>
    <t>BS-100,1</t>
  </si>
  <si>
    <t>BARN X -  16,22 m2</t>
  </si>
  <si>
    <t>BX-10</t>
  </si>
  <si>
    <t>BX-10,1</t>
  </si>
  <si>
    <t>BX-10,2</t>
  </si>
  <si>
    <t>BX-20</t>
  </si>
  <si>
    <t>BX-20,1</t>
  </si>
  <si>
    <t>BX-20,2</t>
  </si>
  <si>
    <t>BX-20,3</t>
  </si>
  <si>
    <t>BX-20,4</t>
  </si>
  <si>
    <t>BX-20,5</t>
  </si>
  <si>
    <t>BX-20,6</t>
  </si>
  <si>
    <t>BX-30</t>
  </si>
  <si>
    <t>BX-30,1</t>
  </si>
  <si>
    <t>BX-30,2</t>
  </si>
  <si>
    <t>BX-30,3</t>
  </si>
  <si>
    <t>BX-30,4</t>
  </si>
  <si>
    <t>BX-40</t>
  </si>
  <si>
    <t>BX-40,1</t>
  </si>
  <si>
    <t>BX-40,2</t>
  </si>
  <si>
    <t>BX-40,3</t>
  </si>
  <si>
    <t>BX-40,4</t>
  </si>
  <si>
    <t>BX-40,5</t>
  </si>
  <si>
    <t>BX-40,6</t>
  </si>
  <si>
    <t>BX-40,7</t>
  </si>
  <si>
    <t>BX-40,8</t>
  </si>
  <si>
    <t>BX-40,9</t>
  </si>
  <si>
    <t>BX-50</t>
  </si>
  <si>
    <t>BX-50,1</t>
  </si>
  <si>
    <t>BX-50,2</t>
  </si>
  <si>
    <t>BX-50,3</t>
  </si>
  <si>
    <t>BX-50,4</t>
  </si>
  <si>
    <t>BX-50,5</t>
  </si>
  <si>
    <t>BX-60</t>
  </si>
  <si>
    <t>BX-60,1</t>
  </si>
  <si>
    <t>BX-70</t>
  </si>
  <si>
    <t>BX-70,1</t>
  </si>
  <si>
    <t>BX-70,2</t>
  </si>
  <si>
    <t>BX-70,3</t>
  </si>
  <si>
    <t>BX-80</t>
  </si>
  <si>
    <t>BX-80,1</t>
  </si>
  <si>
    <t>BX-80,2</t>
  </si>
  <si>
    <t>BX-90</t>
  </si>
  <si>
    <t>BX-90,1</t>
  </si>
  <si>
    <t>BARN X</t>
  </si>
  <si>
    <t>Armado de entramado de Madera, utlizando piezas con dimensiones comerciales de 2" x 6"</t>
  </si>
  <si>
    <t>Armado de piezas de Framing - Esqueleteado de Madera, utlizando piezas con dimensiones comerciales de 2" x 4" + Clavadores de Forro de pared</t>
  </si>
  <si>
    <t>Fabricacion de Ventana de Celosia de Madera</t>
  </si>
  <si>
    <t>Fabricacion de Forro Exterior de Paredes con Machimbre de Madera</t>
  </si>
  <si>
    <t>Armado de piezas de Paneles de Techo de Madera, utlizando piezas con dimensiones comerciales de 2" x 4" + Clavadores de Forro de Techo</t>
  </si>
  <si>
    <t>Armado de entramado de Madera, utlizando piezas con dimensiones comerciales de 2" x 5" y 2" x 4"</t>
  </si>
  <si>
    <t>OT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</si>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</sst>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[$$-1C0A]* #,##0.00_ ;_-[$$-1C0A]* \-#,##0.00\ ;_-[$$-1C0A]* &quot;-&quot;??_ ;_-@_ "/>
    <numFmt numFmtId="165" formatCode="0&quot;_c/u&quot;"/>
    <numFmt numFmtId="166" formatCode="#\ ??/??&quot;''&quot;"/>
    <numFmt numFmtId="167" formatCode="#\ \-?/?&quot;''&quot;"/>
    <numFmt numFmtId="168" formatCode="#\-?/?&quot;'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1"/>
      <name val="Century Gothic"/>
      <family val="2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entury Gothic"/>
      <family val="2"/>
    </font>
    <font>
      <b/>
      <sz val="11"/>
      <color rgb="FFFF0000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entury Gothic"/>
      <family val="2"/>
    </font>
    <font>
      <b/>
      <i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10" fillId="4" borderId="19" xfId="1" applyFont="1" applyFill="1" applyBorder="1" applyAlignment="1">
      <alignment horizontal="center" vertical="center" wrapText="1"/>
    </xf>
    <xf numFmtId="0" fontId="10" fillId="4" borderId="20" xfId="1" applyFont="1" applyFill="1" applyBorder="1" applyAlignment="1">
      <alignment horizontal="center" vertical="center" wrapText="1"/>
    </xf>
    <xf numFmtId="0" fontId="10" fillId="4" borderId="21" xfId="1" applyFont="1" applyFill="1" applyBorder="1" applyAlignment="1">
      <alignment horizontal="center" vertical="center" wrapText="1"/>
    </xf>
    <xf numFmtId="0" fontId="10" fillId="4" borderId="22" xfId="1" applyFont="1" applyFill="1" applyBorder="1" applyAlignment="1">
      <alignment horizontal="center" vertical="center" wrapText="1"/>
    </xf>
    <xf numFmtId="0" fontId="11" fillId="5" borderId="26" xfId="1" applyFont="1" applyFill="1" applyBorder="1" applyAlignment="1">
      <alignment horizontal="center" vertical="center"/>
    </xf>
    <xf numFmtId="164" fontId="11" fillId="5" borderId="29" xfId="1" applyNumberFormat="1" applyFont="1" applyFill="1" applyBorder="1" applyAlignment="1">
      <alignment vertical="center"/>
    </xf>
    <xf numFmtId="0" fontId="1" fillId="0" borderId="0" xfId="1" applyFont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64" fontId="1" fillId="0" borderId="0" xfId="1" applyNumberFormat="1" applyFont="1"/>
    <xf numFmtId="2" fontId="1" fillId="0" borderId="0" xfId="1" applyNumberFormat="1" applyFont="1" applyFill="1" applyAlignment="1">
      <alignment horizontal="center" vertical="center"/>
    </xf>
    <xf numFmtId="0" fontId="4" fillId="0" borderId="0" xfId="1"/>
    <xf numFmtId="4" fontId="15" fillId="6" borderId="14" xfId="1" applyNumberFormat="1" applyFont="1" applyFill="1" applyBorder="1" applyAlignment="1">
      <alignment horizontal="center" vertical="center"/>
    </xf>
    <xf numFmtId="4" fontId="2" fillId="7" borderId="34" xfId="1" applyNumberFormat="1" applyFont="1" applyFill="1" applyBorder="1" applyAlignment="1">
      <alignment horizontal="center" vertical="center"/>
    </xf>
    <xf numFmtId="4" fontId="3" fillId="8" borderId="34" xfId="1" applyNumberFormat="1" applyFont="1" applyFill="1" applyBorder="1" applyAlignment="1">
      <alignment horizontal="center" vertical="center"/>
    </xf>
    <xf numFmtId="0" fontId="4" fillId="0" borderId="16" xfId="1" applyBorder="1"/>
    <xf numFmtId="0" fontId="16" fillId="0" borderId="16" xfId="1" applyFont="1" applyBorder="1" applyAlignment="1">
      <alignment horizontal="center"/>
    </xf>
    <xf numFmtId="0" fontId="16" fillId="0" borderId="16" xfId="1" applyFont="1" applyBorder="1"/>
    <xf numFmtId="0" fontId="16" fillId="0" borderId="16" xfId="1" applyFont="1" applyBorder="1" applyAlignment="1">
      <alignment horizontal="center" vertical="center"/>
    </xf>
    <xf numFmtId="165" fontId="16" fillId="0" borderId="16" xfId="1" applyNumberFormat="1" applyFont="1" applyBorder="1" applyAlignment="1">
      <alignment horizontal="center" vertical="center"/>
    </xf>
    <xf numFmtId="167" fontId="16" fillId="0" borderId="16" xfId="1" applyNumberFormat="1" applyFont="1" applyBorder="1" applyAlignment="1">
      <alignment horizontal="center"/>
    </xf>
    <xf numFmtId="168" fontId="16" fillId="0" borderId="16" xfId="1" applyNumberFormat="1" applyFont="1" applyBorder="1" applyAlignment="1">
      <alignment horizontal="center"/>
    </xf>
    <xf numFmtId="4" fontId="16" fillId="0" borderId="18" xfId="1" applyNumberFormat="1" applyFont="1" applyBorder="1" applyAlignment="1">
      <alignment horizontal="center"/>
    </xf>
    <xf numFmtId="0" fontId="4" fillId="0" borderId="36" xfId="1" applyBorder="1"/>
    <xf numFmtId="0" fontId="16" fillId="0" borderId="36" xfId="1" applyFont="1" applyBorder="1" applyAlignment="1">
      <alignment horizontal="center"/>
    </xf>
    <xf numFmtId="0" fontId="16" fillId="0" borderId="36" xfId="1" applyFont="1" applyBorder="1"/>
    <xf numFmtId="0" fontId="16" fillId="0" borderId="36" xfId="1" applyFont="1" applyBorder="1" applyAlignment="1">
      <alignment horizontal="center" vertical="center"/>
    </xf>
    <xf numFmtId="165" fontId="16" fillId="0" borderId="36" xfId="1" applyNumberFormat="1" applyFont="1" applyBorder="1" applyAlignment="1">
      <alignment horizontal="center" vertical="center"/>
    </xf>
    <xf numFmtId="167" fontId="16" fillId="0" borderId="36" xfId="1" applyNumberFormat="1" applyFont="1" applyBorder="1" applyAlignment="1">
      <alignment horizontal="center"/>
    </xf>
    <xf numFmtId="168" fontId="16" fillId="0" borderId="36" xfId="1" applyNumberFormat="1" applyFont="1" applyBorder="1" applyAlignment="1">
      <alignment horizontal="center"/>
    </xf>
    <xf numFmtId="4" fontId="16" fillId="0" borderId="37" xfId="1" applyNumberFormat="1" applyFont="1" applyBorder="1" applyAlignment="1">
      <alignment horizontal="center"/>
    </xf>
    <xf numFmtId="0" fontId="4" fillId="0" borderId="20" xfId="1" applyBorder="1"/>
    <xf numFmtId="0" fontId="16" fillId="0" borderId="20" xfId="1" applyFont="1" applyBorder="1" applyAlignment="1">
      <alignment horizontal="center"/>
    </xf>
    <xf numFmtId="0" fontId="16" fillId="0" borderId="20" xfId="1" applyFont="1" applyBorder="1"/>
    <xf numFmtId="0" fontId="16" fillId="0" borderId="20" xfId="1" applyFont="1" applyBorder="1" applyAlignment="1">
      <alignment horizontal="center" vertical="center"/>
    </xf>
    <xf numFmtId="165" fontId="16" fillId="0" borderId="20" xfId="1" applyNumberFormat="1" applyFont="1" applyBorder="1" applyAlignment="1">
      <alignment horizontal="center" vertical="center"/>
    </xf>
    <xf numFmtId="167" fontId="16" fillId="0" borderId="20" xfId="1" applyNumberFormat="1" applyFont="1" applyBorder="1" applyAlignment="1">
      <alignment horizontal="center"/>
    </xf>
    <xf numFmtId="168" fontId="16" fillId="0" borderId="20" xfId="1" applyNumberFormat="1" applyFont="1" applyBorder="1" applyAlignment="1">
      <alignment horizontal="center"/>
    </xf>
    <xf numFmtId="4" fontId="16" fillId="0" borderId="22" xfId="1" applyNumberFormat="1" applyFont="1" applyBorder="1" applyAlignment="1">
      <alignment horizontal="center"/>
    </xf>
    <xf numFmtId="4" fontId="3" fillId="8" borderId="11" xfId="1" applyNumberFormat="1" applyFont="1" applyFill="1" applyBorder="1" applyAlignment="1">
      <alignment horizontal="center" vertical="center"/>
    </xf>
    <xf numFmtId="0" fontId="4" fillId="0" borderId="41" xfId="1" applyBorder="1"/>
    <xf numFmtId="0" fontId="16" fillId="0" borderId="41" xfId="1" applyFont="1" applyBorder="1" applyAlignment="1">
      <alignment horizontal="center"/>
    </xf>
    <xf numFmtId="0" fontId="16" fillId="0" borderId="41" xfId="1" applyFont="1" applyBorder="1"/>
    <xf numFmtId="0" fontId="16" fillId="0" borderId="41" xfId="1" applyFont="1" applyBorder="1" applyAlignment="1">
      <alignment horizontal="center" vertical="center"/>
    </xf>
    <xf numFmtId="165" fontId="16" fillId="0" borderId="41" xfId="1" applyNumberFormat="1" applyFont="1" applyBorder="1" applyAlignment="1">
      <alignment horizontal="center" vertical="center"/>
    </xf>
    <xf numFmtId="167" fontId="16" fillId="0" borderId="41" xfId="1" applyNumberFormat="1" applyFont="1" applyBorder="1" applyAlignment="1">
      <alignment horizontal="center"/>
    </xf>
    <xf numFmtId="168" fontId="16" fillId="0" borderId="41" xfId="1" applyNumberFormat="1" applyFont="1" applyBorder="1" applyAlignment="1">
      <alignment horizontal="center"/>
    </xf>
    <xf numFmtId="4" fontId="16" fillId="0" borderId="42" xfId="1" applyNumberFormat="1" applyFont="1" applyBorder="1" applyAlignment="1">
      <alignment horizontal="center"/>
    </xf>
    <xf numFmtId="4" fontId="3" fillId="8" borderId="43" xfId="1" applyNumberFormat="1" applyFont="1" applyFill="1" applyBorder="1" applyAlignment="1">
      <alignment horizontal="center" vertical="center"/>
    </xf>
    <xf numFmtId="0" fontId="4" fillId="0" borderId="32" xfId="1" applyBorder="1"/>
    <xf numFmtId="0" fontId="4" fillId="0" borderId="15" xfId="1" applyBorder="1" applyAlignment="1">
      <alignment vertical="center"/>
    </xf>
    <xf numFmtId="0" fontId="4" fillId="0" borderId="44" xfId="1" applyBorder="1" applyAlignment="1">
      <alignment vertical="center"/>
    </xf>
    <xf numFmtId="167" fontId="16" fillId="0" borderId="41" xfId="1" applyNumberFormat="1" applyFont="1" applyFill="1" applyBorder="1" applyAlignment="1">
      <alignment horizontal="center"/>
    </xf>
    <xf numFmtId="0" fontId="1" fillId="0" borderId="0" xfId="1" applyFont="1" applyFill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167" fontId="16" fillId="0" borderId="16" xfId="1" applyNumberFormat="1" applyFont="1" applyFill="1" applyBorder="1" applyAlignment="1">
      <alignment horizontal="center"/>
    </xf>
    <xf numFmtId="4" fontId="3" fillId="8" borderId="46" xfId="1" applyNumberFormat="1" applyFont="1" applyFill="1" applyBorder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0" fillId="0" borderId="0" xfId="1" applyFont="1" applyFill="1" applyAlignment="1">
      <alignment vertical="center"/>
    </xf>
    <xf numFmtId="164" fontId="18" fillId="4" borderId="18" xfId="0" applyNumberFormat="1" applyFont="1" applyFill="1" applyBorder="1" applyAlignment="1">
      <alignment horizontal="center" vertical="center"/>
    </xf>
    <xf numFmtId="164" fontId="18" fillId="4" borderId="37" xfId="0" applyNumberFormat="1" applyFont="1" applyFill="1" applyBorder="1" applyAlignment="1">
      <alignment horizontal="center" vertical="center"/>
    </xf>
    <xf numFmtId="164" fontId="18" fillId="4" borderId="22" xfId="0" applyNumberFormat="1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10" fontId="20" fillId="0" borderId="0" xfId="2" applyNumberFormat="1" applyFont="1" applyAlignment="1">
      <alignment horizontal="center" vertical="center"/>
    </xf>
    <xf numFmtId="9" fontId="0" fillId="0" borderId="0" xfId="0" applyNumberFormat="1"/>
    <xf numFmtId="0" fontId="1" fillId="0" borderId="0" xfId="1" applyFont="1" applyFill="1" applyAlignment="1">
      <alignment vertical="center" wrapText="1"/>
    </xf>
    <xf numFmtId="0" fontId="0" fillId="0" borderId="0" xfId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10" fontId="20" fillId="0" borderId="0" xfId="2" applyNumberFormat="1" applyFont="1" applyFill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167" fontId="16" fillId="0" borderId="36" xfId="1" applyNumberFormat="1" applyFont="1" applyFill="1" applyBorder="1" applyAlignment="1">
      <alignment horizontal="center"/>
    </xf>
    <xf numFmtId="0" fontId="4" fillId="0" borderId="36" xfId="1" applyFill="1" applyBorder="1"/>
    <xf numFmtId="0" fontId="4" fillId="0" borderId="20" xfId="1" applyFill="1" applyBorder="1"/>
    <xf numFmtId="0" fontId="4" fillId="0" borderId="16" xfId="1" applyFill="1" applyBorder="1"/>
    <xf numFmtId="0" fontId="4" fillId="0" borderId="41" xfId="1" applyFill="1" applyBorder="1"/>
    <xf numFmtId="0" fontId="4" fillId="0" borderId="32" xfId="1" applyFill="1" applyBorder="1"/>
    <xf numFmtId="0" fontId="8" fillId="0" borderId="4" xfId="1" applyFont="1" applyBorder="1" applyAlignment="1">
      <alignment horizontal="left" vertical="center"/>
    </xf>
    <xf numFmtId="0" fontId="8" fillId="0" borderId="5" xfId="1" applyFont="1" applyBorder="1" applyAlignment="1">
      <alignment horizontal="left" vertical="center"/>
    </xf>
    <xf numFmtId="164" fontId="8" fillId="0" borderId="5" xfId="1" applyNumberFormat="1" applyFont="1" applyBorder="1" applyAlignment="1">
      <alignment horizontal="center" vertical="center"/>
    </xf>
    <xf numFmtId="164" fontId="8" fillId="0" borderId="6" xfId="1" applyNumberFormat="1" applyFont="1" applyBorder="1" applyAlignment="1">
      <alignment horizontal="center" vertical="center"/>
    </xf>
    <xf numFmtId="0" fontId="8" fillId="0" borderId="12" xfId="1" applyFont="1" applyBorder="1" applyAlignment="1">
      <alignment horizontal="left" vertical="center"/>
    </xf>
    <xf numFmtId="0" fontId="8" fillId="0" borderId="13" xfId="1" applyFont="1" applyBorder="1" applyAlignment="1">
      <alignment horizontal="left" vertical="center"/>
    </xf>
    <xf numFmtId="0" fontId="8" fillId="0" borderId="14" xfId="1" applyFont="1" applyBorder="1" applyAlignment="1">
      <alignment horizontal="left" vertical="center"/>
    </xf>
    <xf numFmtId="2" fontId="19" fillId="0" borderId="12" xfId="1" applyNumberFormat="1" applyFont="1" applyBorder="1" applyAlignment="1">
      <alignment horizontal="center" vertical="center"/>
    </xf>
    <xf numFmtId="2" fontId="19" fillId="0" borderId="14" xfId="1" applyNumberFormat="1" applyFont="1" applyBorder="1" applyAlignment="1">
      <alignment horizontal="center" vertical="center"/>
    </xf>
    <xf numFmtId="0" fontId="11" fillId="5" borderId="27" xfId="1" applyFont="1" applyFill="1" applyBorder="1" applyAlignment="1">
      <alignment horizontal="left" vertical="center"/>
    </xf>
    <xf numFmtId="0" fontId="11" fillId="5" borderId="13" xfId="1" applyFont="1" applyFill="1" applyBorder="1" applyAlignment="1">
      <alignment horizontal="left" vertical="center"/>
    </xf>
    <xf numFmtId="0" fontId="11" fillId="5" borderId="28" xfId="1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0" fillId="4" borderId="16" xfId="1" applyFont="1" applyFill="1" applyBorder="1" applyAlignment="1">
      <alignment horizontal="center" vertical="center"/>
    </xf>
    <xf numFmtId="0" fontId="10" fillId="4" borderId="20" xfId="1" applyFont="1" applyFill="1" applyBorder="1" applyAlignment="1">
      <alignment horizontal="center" vertical="center"/>
    </xf>
    <xf numFmtId="0" fontId="10" fillId="4" borderId="17" xfId="1" applyFont="1" applyFill="1" applyBorder="1" applyAlignment="1">
      <alignment horizontal="center" vertical="center"/>
    </xf>
    <xf numFmtId="0" fontId="10" fillId="4" borderId="21" xfId="1" applyFont="1" applyFill="1" applyBorder="1" applyAlignment="1">
      <alignment horizontal="center" vertical="center"/>
    </xf>
    <xf numFmtId="0" fontId="9" fillId="3" borderId="12" xfId="1" applyFont="1" applyFill="1" applyBorder="1" applyAlignment="1">
      <alignment horizontal="left" vertical="center"/>
    </xf>
    <xf numFmtId="0" fontId="9" fillId="3" borderId="13" xfId="1" applyFont="1" applyFill="1" applyBorder="1" applyAlignment="1">
      <alignment horizontal="left" vertical="center"/>
    </xf>
    <xf numFmtId="0" fontId="9" fillId="3" borderId="14" xfId="1" applyFont="1" applyFill="1" applyBorder="1" applyAlignment="1">
      <alignment horizontal="left" vertical="center"/>
    </xf>
    <xf numFmtId="0" fontId="10" fillId="4" borderId="15" xfId="1" applyFont="1" applyFill="1" applyBorder="1" applyAlignment="1">
      <alignment horizontal="center" vertical="center"/>
    </xf>
    <xf numFmtId="0" fontId="10" fillId="4" borderId="19" xfId="1" applyFont="1" applyFill="1" applyBorder="1" applyAlignment="1">
      <alignment horizontal="center" vertical="center"/>
    </xf>
    <xf numFmtId="0" fontId="4" fillId="4" borderId="12" xfId="1" applyFill="1" applyBorder="1" applyAlignment="1">
      <alignment horizontal="center" vertical="center"/>
    </xf>
    <xf numFmtId="0" fontId="4" fillId="4" borderId="13" xfId="1" applyFill="1" applyBorder="1" applyAlignment="1">
      <alignment horizontal="center" vertical="center"/>
    </xf>
    <xf numFmtId="0" fontId="4" fillId="4" borderId="14" xfId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164" fontId="8" fillId="0" borderId="8" xfId="1" applyNumberFormat="1" applyFont="1" applyBorder="1" applyAlignment="1">
      <alignment horizontal="center" vertical="center"/>
    </xf>
    <xf numFmtId="164" fontId="8" fillId="0" borderId="9" xfId="1" applyNumberFormat="1" applyFont="1" applyBorder="1" applyAlignment="1">
      <alignment horizontal="center" vertical="center"/>
    </xf>
    <xf numFmtId="0" fontId="10" fillId="4" borderId="18" xfId="1" applyFont="1" applyFill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21" fillId="0" borderId="13" xfId="1" applyFont="1" applyBorder="1" applyAlignment="1">
      <alignment horizontal="center" vertical="center"/>
    </xf>
    <xf numFmtId="164" fontId="21" fillId="0" borderId="13" xfId="1" applyNumberFormat="1" applyFont="1" applyBorder="1" applyAlignment="1">
      <alignment horizontal="center" vertical="center"/>
    </xf>
    <xf numFmtId="164" fontId="21" fillId="0" borderId="14" xfId="1" applyNumberFormat="1" applyFont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18" fillId="4" borderId="36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164" fontId="21" fillId="0" borderId="8" xfId="1" applyNumberFormat="1" applyFont="1" applyBorder="1" applyAlignment="1">
      <alignment horizontal="center" vertical="center"/>
    </xf>
    <xf numFmtId="164" fontId="21" fillId="0" borderId="9" xfId="1" applyNumberFormat="1" applyFont="1" applyBorder="1" applyAlignment="1">
      <alignment horizontal="center" vertical="center"/>
    </xf>
    <xf numFmtId="0" fontId="3" fillId="8" borderId="10" xfId="1" applyFont="1" applyFill="1" applyBorder="1" applyAlignment="1">
      <alignment horizontal="left" vertical="center"/>
    </xf>
    <xf numFmtId="0" fontId="3" fillId="8" borderId="0" xfId="1" applyFont="1" applyFill="1" applyBorder="1" applyAlignment="1">
      <alignment horizontal="left" vertical="center"/>
    </xf>
    <xf numFmtId="0" fontId="3" fillId="8" borderId="45" xfId="1" applyFont="1" applyFill="1" applyBorder="1" applyAlignment="1">
      <alignment horizontal="left" vertical="center"/>
    </xf>
    <xf numFmtId="0" fontId="3" fillId="8" borderId="10" xfId="1" applyFont="1" applyFill="1" applyBorder="1" applyAlignment="1">
      <alignment horizontal="center"/>
    </xf>
    <xf numFmtId="0" fontId="3" fillId="8" borderId="0" xfId="1" applyFont="1" applyFill="1" applyBorder="1" applyAlignment="1">
      <alignment horizontal="center"/>
    </xf>
    <xf numFmtId="0" fontId="3" fillId="8" borderId="45" xfId="1" applyFont="1" applyFill="1" applyBorder="1" applyAlignment="1">
      <alignment horizontal="center"/>
    </xf>
    <xf numFmtId="0" fontId="4" fillId="0" borderId="15" xfId="1" applyBorder="1" applyAlignment="1">
      <alignment horizontal="center" vertical="center"/>
    </xf>
    <xf numFmtId="0" fontId="4" fillId="0" borderId="35" xfId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4" fillId="0" borderId="23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center" vertical="center"/>
    </xf>
    <xf numFmtId="0" fontId="4" fillId="0" borderId="40" xfId="1" applyBorder="1" applyAlignment="1">
      <alignment horizontal="center" vertical="center"/>
    </xf>
    <xf numFmtId="0" fontId="3" fillId="8" borderId="7" xfId="1" applyFont="1" applyFill="1" applyBorder="1" applyAlignment="1">
      <alignment horizontal="left" vertical="center"/>
    </xf>
    <xf numFmtId="0" fontId="3" fillId="8" borderId="8" xfId="1" applyFont="1" applyFill="1" applyBorder="1" applyAlignment="1">
      <alignment horizontal="left" vertical="center"/>
    </xf>
    <xf numFmtId="0" fontId="3" fillId="8" borderId="9" xfId="1" applyFont="1" applyFill="1" applyBorder="1" applyAlignment="1">
      <alignment horizontal="left" vertical="center"/>
    </xf>
    <xf numFmtId="0" fontId="3" fillId="8" borderId="7" xfId="1" applyFont="1" applyFill="1" applyBorder="1" applyAlignment="1">
      <alignment horizontal="center"/>
    </xf>
    <xf numFmtId="0" fontId="3" fillId="8" borderId="8" xfId="1" applyFont="1" applyFill="1" applyBorder="1" applyAlignment="1">
      <alignment horizontal="center"/>
    </xf>
    <xf numFmtId="0" fontId="3" fillId="8" borderId="9" xfId="1" applyFont="1" applyFill="1" applyBorder="1" applyAlignment="1">
      <alignment horizontal="center"/>
    </xf>
    <xf numFmtId="0" fontId="3" fillId="8" borderId="23" xfId="1" applyFont="1" applyFill="1" applyBorder="1" applyAlignment="1">
      <alignment horizontal="left" vertical="center"/>
    </xf>
    <xf numFmtId="0" fontId="3" fillId="8" borderId="24" xfId="1" applyFont="1" applyFill="1" applyBorder="1" applyAlignment="1">
      <alignment horizontal="left" vertical="center"/>
    </xf>
    <xf numFmtId="0" fontId="3" fillId="8" borderId="25" xfId="1" applyFont="1" applyFill="1" applyBorder="1" applyAlignment="1">
      <alignment horizontal="left" vertical="center"/>
    </xf>
    <xf numFmtId="0" fontId="3" fillId="8" borderId="23" xfId="1" applyFont="1" applyFill="1" applyBorder="1" applyAlignment="1">
      <alignment horizontal="center"/>
    </xf>
    <xf numFmtId="0" fontId="3" fillId="8" borderId="24" xfId="1" applyFont="1" applyFill="1" applyBorder="1" applyAlignment="1">
      <alignment horizontal="center"/>
    </xf>
    <xf numFmtId="0" fontId="3" fillId="8" borderId="25" xfId="1" applyFont="1" applyFill="1" applyBorder="1" applyAlignment="1">
      <alignment horizontal="center"/>
    </xf>
    <xf numFmtId="0" fontId="3" fillId="8" borderId="12" xfId="1" applyFont="1" applyFill="1" applyBorder="1" applyAlignment="1">
      <alignment horizontal="left" vertical="center"/>
    </xf>
    <xf numFmtId="0" fontId="3" fillId="8" borderId="13" xfId="1" applyFont="1" applyFill="1" applyBorder="1" applyAlignment="1">
      <alignment horizontal="left" vertical="center"/>
    </xf>
    <xf numFmtId="0" fontId="3" fillId="8" borderId="14" xfId="1" applyFont="1" applyFill="1" applyBorder="1" applyAlignment="1">
      <alignment horizontal="left" vertical="center"/>
    </xf>
    <xf numFmtId="0" fontId="3" fillId="8" borderId="12" xfId="1" applyFont="1" applyFill="1" applyBorder="1" applyAlignment="1">
      <alignment horizontal="center"/>
    </xf>
    <xf numFmtId="0" fontId="3" fillId="8" borderId="13" xfId="1" applyFont="1" applyFill="1" applyBorder="1" applyAlignment="1">
      <alignment horizontal="center"/>
    </xf>
    <xf numFmtId="0" fontId="3" fillId="8" borderId="14" xfId="1" applyFont="1" applyFill="1" applyBorder="1" applyAlignment="1">
      <alignment horizontal="center"/>
    </xf>
    <xf numFmtId="0" fontId="15" fillId="6" borderId="12" xfId="1" applyFont="1" applyFill="1" applyBorder="1" applyAlignment="1">
      <alignment horizontal="left" vertical="center"/>
    </xf>
    <xf numFmtId="0" fontId="15" fillId="6" borderId="13" xfId="1" applyFont="1" applyFill="1" applyBorder="1" applyAlignment="1">
      <alignment horizontal="left" vertical="center"/>
    </xf>
    <xf numFmtId="0" fontId="2" fillId="7" borderId="23" xfId="1" applyFont="1" applyFill="1" applyBorder="1" applyAlignment="1">
      <alignment horizontal="left" vertical="center"/>
    </xf>
    <xf numFmtId="0" fontId="2" fillId="7" borderId="24" xfId="1" applyFont="1" applyFill="1" applyBorder="1" applyAlignment="1">
      <alignment horizontal="left" vertical="center"/>
    </xf>
    <xf numFmtId="0" fontId="2" fillId="7" borderId="25" xfId="1" applyFont="1" applyFill="1" applyBorder="1" applyAlignment="1">
      <alignment horizontal="left" vertical="center"/>
    </xf>
    <xf numFmtId="0" fontId="3" fillId="7" borderId="23" xfId="1" applyFont="1" applyFill="1" applyBorder="1" applyAlignment="1">
      <alignment horizontal="center"/>
    </xf>
    <xf numFmtId="0" fontId="3" fillId="7" borderId="24" xfId="1" applyFont="1" applyFill="1" applyBorder="1" applyAlignment="1">
      <alignment horizontal="center"/>
    </xf>
    <xf numFmtId="0" fontId="3" fillId="7" borderId="25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 vertical="center"/>
    </xf>
    <xf numFmtId="0" fontId="11" fillId="4" borderId="19" xfId="1" applyFont="1" applyFill="1" applyBorder="1" applyAlignment="1">
      <alignment horizontal="center" vertical="center"/>
    </xf>
    <xf numFmtId="0" fontId="11" fillId="4" borderId="30" xfId="1" applyFont="1" applyFill="1" applyBorder="1" applyAlignment="1">
      <alignment horizontal="center" vertical="center"/>
    </xf>
    <xf numFmtId="0" fontId="11" fillId="4" borderId="32" xfId="1" applyFont="1" applyFill="1" applyBorder="1" applyAlignment="1">
      <alignment horizontal="center" vertical="center"/>
    </xf>
    <xf numFmtId="0" fontId="11" fillId="4" borderId="16" xfId="1" applyFont="1" applyFill="1" applyBorder="1" applyAlignment="1">
      <alignment horizontal="center" vertical="center"/>
    </xf>
    <xf numFmtId="0" fontId="11" fillId="4" borderId="20" xfId="1" applyFont="1" applyFill="1" applyBorder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9" fillId="3" borderId="12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166" fontId="11" fillId="4" borderId="31" xfId="1" applyNumberFormat="1" applyFont="1" applyFill="1" applyBorder="1" applyAlignment="1">
      <alignment horizontal="center" vertical="center"/>
    </xf>
    <xf numFmtId="166" fontId="11" fillId="4" borderId="33" xfId="1" applyNumberFormat="1" applyFont="1" applyFill="1" applyBorder="1" applyAlignment="1">
      <alignment horizontal="center" vertical="center"/>
    </xf>
    <xf numFmtId="165" fontId="11" fillId="4" borderId="17" xfId="1" applyNumberFormat="1" applyFont="1" applyFill="1" applyBorder="1" applyAlignment="1">
      <alignment horizontal="center" vertical="center"/>
    </xf>
    <xf numFmtId="165" fontId="11" fillId="4" borderId="21" xfId="1" applyNumberFormat="1" applyFont="1" applyFill="1" applyBorder="1" applyAlignment="1">
      <alignment horizontal="center" vertical="center"/>
    </xf>
    <xf numFmtId="0" fontId="11" fillId="4" borderId="15" xfId="1" applyFont="1" applyFill="1" applyBorder="1" applyAlignment="1">
      <alignment horizontal="center" vertical="center" wrapText="1"/>
    </xf>
    <xf numFmtId="0" fontId="11" fillId="4" borderId="19" xfId="1" applyFont="1" applyFill="1" applyBorder="1" applyAlignment="1">
      <alignment horizontal="center" vertical="center" wrapText="1"/>
    </xf>
    <xf numFmtId="0" fontId="11" fillId="4" borderId="16" xfId="1" applyFont="1" applyFill="1" applyBorder="1" applyAlignment="1">
      <alignment horizontal="center" vertical="center" wrapText="1"/>
    </xf>
    <xf numFmtId="0" fontId="11" fillId="4" borderId="20" xfId="1" applyFont="1" applyFill="1" applyBorder="1" applyAlignment="1">
      <alignment horizontal="center" vertical="center" wrapText="1"/>
    </xf>
    <xf numFmtId="0" fontId="11" fillId="4" borderId="18" xfId="1" applyFont="1" applyFill="1" applyBorder="1" applyAlignment="1">
      <alignment horizontal="center" vertical="center" wrapText="1"/>
    </xf>
    <xf numFmtId="0" fontId="11" fillId="4" borderId="22" xfId="1" applyFont="1" applyFill="1" applyBorder="1" applyAlignment="1">
      <alignment horizontal="center" vertical="center" wrapText="1"/>
    </xf>
    <xf numFmtId="0" fontId="11" fillId="4" borderId="12" xfId="1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14" xfId="1" applyFont="1" applyFill="1" applyBorder="1" applyAlignment="1">
      <alignment horizontal="center" vertical="center"/>
    </xf>
    <xf numFmtId="0" fontId="14" fillId="5" borderId="12" xfId="1" applyFont="1" applyFill="1" applyBorder="1" applyAlignment="1">
      <alignment horizontal="center" vertical="center"/>
    </xf>
    <xf numFmtId="0" fontId="14" fillId="5" borderId="13" xfId="1" applyFont="1" applyFill="1" applyBorder="1" applyAlignment="1">
      <alignment horizontal="center" vertical="center"/>
    </xf>
    <xf numFmtId="0" fontId="14" fillId="5" borderId="1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3</xdr:row>
      <xdr:rowOff>1058</xdr:rowOff>
    </xdr:from>
    <xdr:to>
      <xdr:col>1</xdr:col>
      <xdr:colOff>2601126</xdr:colOff>
      <xdr:row>15</xdr:row>
      <xdr:rowOff>48683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07" t="13651" r="26662" b="14994"/>
        <a:stretch/>
      </xdr:blipFill>
      <xdr:spPr>
        <a:xfrm>
          <a:off x="482600" y="752475"/>
          <a:ext cx="2838193" cy="2333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3</xdr:row>
      <xdr:rowOff>1058</xdr:rowOff>
    </xdr:from>
    <xdr:to>
      <xdr:col>1</xdr:col>
      <xdr:colOff>2601126</xdr:colOff>
      <xdr:row>15</xdr:row>
      <xdr:rowOff>48683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07" t="13651" r="26662" b="14994"/>
        <a:stretch/>
      </xdr:blipFill>
      <xdr:spPr>
        <a:xfrm>
          <a:off x="482600" y="753533"/>
          <a:ext cx="2842426" cy="2333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3</xdr:row>
      <xdr:rowOff>1058</xdr:rowOff>
    </xdr:from>
    <xdr:to>
      <xdr:col>1</xdr:col>
      <xdr:colOff>2601126</xdr:colOff>
      <xdr:row>15</xdr:row>
      <xdr:rowOff>48683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07" t="13651" r="26662" b="14994"/>
        <a:stretch/>
      </xdr:blipFill>
      <xdr:spPr>
        <a:xfrm>
          <a:off x="482600" y="753533"/>
          <a:ext cx="2842426" cy="2333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3</xdr:row>
      <xdr:rowOff>1058</xdr:rowOff>
    </xdr:from>
    <xdr:to>
      <xdr:col>1</xdr:col>
      <xdr:colOff>2601126</xdr:colOff>
      <xdr:row>15</xdr:row>
      <xdr:rowOff>48683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07" t="13651" r="26662" b="14994"/>
        <a:stretch/>
      </xdr:blipFill>
      <xdr:spPr>
        <a:xfrm>
          <a:off x="482600" y="753533"/>
          <a:ext cx="2842426" cy="233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showGridLines="0" tabSelected="1" topLeftCell="A31" zoomScale="90" zoomScaleNormal="90" workbookViewId="0">
      <selection activeCell="B34" sqref="B34"/>
    </sheetView>
  </sheetViews>
  <sheetFormatPr defaultColWidth="11.42578125" defaultRowHeight="15" x14ac:dyDescent="0.25"/>
  <cols>
    <col min="1" max="1" width="10.85546875" customWidth="1"/>
    <col min="2" max="2" width="45" customWidth="1"/>
    <col min="3" max="4" width="10.28515625" customWidth="1"/>
    <col min="6" max="6" width="12.7109375" customWidth="1"/>
    <col min="7" max="7" width="13.140625" customWidth="1"/>
    <col min="8" max="8" width="12.42578125" customWidth="1"/>
    <col min="10" max="10" width="12" customWidth="1"/>
    <col min="11" max="11" width="12.140625" customWidth="1"/>
    <col min="12" max="12" width="12.7109375" customWidth="1"/>
    <col min="13" max="13" width="12.5703125" customWidth="1"/>
    <col min="14" max="14" width="12.7109375" bestFit="1" customWidth="1"/>
    <col min="15" max="15" width="9.7109375" style="65" customWidth="1"/>
  </cols>
  <sheetData>
    <row r="1" spans="1:14" ht="23.2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4" ht="21" x14ac:dyDescent="0.25">
      <c r="A2" s="106" t="s">
        <v>215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19" spans="1:14" ht="21" x14ac:dyDescent="0.25">
      <c r="A19" s="107" t="s">
        <v>133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</row>
    <row r="20" spans="1:14" ht="15.75" thickBot="1" x14ac:dyDescent="0.3"/>
    <row r="21" spans="1:14" ht="21.75" thickBot="1" x14ac:dyDescent="0.3">
      <c r="A21" s="108" t="s">
        <v>1</v>
      </c>
      <c r="B21" s="109"/>
      <c r="C21" s="109"/>
      <c r="D21" s="109"/>
      <c r="E21" s="110">
        <f>+K34+K37+K44+K45+K49+K53+K54+K59</f>
        <v>4067.360416666666</v>
      </c>
      <c r="F21" s="111"/>
      <c r="G21" s="64">
        <f>+E21/N75</f>
        <v>0.29760793604496333</v>
      </c>
      <c r="H21" s="83" t="s">
        <v>6</v>
      </c>
      <c r="I21" s="84"/>
      <c r="J21" s="84"/>
      <c r="K21" s="85"/>
      <c r="L21" s="86">
        <f>+Wood!Q9</f>
        <v>2106.4166666666665</v>
      </c>
      <c r="M21" s="87"/>
    </row>
    <row r="22" spans="1:14" ht="21" x14ac:dyDescent="0.25">
      <c r="A22" s="79" t="s">
        <v>2</v>
      </c>
      <c r="B22" s="80"/>
      <c r="C22" s="80"/>
      <c r="D22" s="80"/>
      <c r="E22" s="81">
        <f>+L34+L35+L37+L38+L39+L40+L41+L42+L44+L46+L45+L47+L49+L50+L51+L52+L53+L54+L55+L56+L57+L59+L60+L61+L62+L63+L65+L67+L68+L69+L71+L72+L74</f>
        <v>0</v>
      </c>
      <c r="F22" s="82"/>
      <c r="G22" s="64">
        <f>+E22/N75</f>
        <v>0</v>
      </c>
    </row>
    <row r="23" spans="1:14" ht="21" x14ac:dyDescent="0.25">
      <c r="A23" s="79" t="s">
        <v>3</v>
      </c>
      <c r="B23" s="80"/>
      <c r="C23" s="80"/>
      <c r="D23" s="80"/>
      <c r="E23" s="81">
        <f>+J34+J35+J37+J38+J40+J39+J41+J42+J44+J45+J46+J47+J49+J50+J51+J52+J53+J54+J55+J56+J57+J59+J60+J61+J62+J63+J65+J67+J68+J69+J71+J72+J74</f>
        <v>3060.7886666666664</v>
      </c>
      <c r="F23" s="82"/>
      <c r="G23" s="64">
        <f>+E23/N75</f>
        <v>0.22395728542370147</v>
      </c>
      <c r="I23" s="91"/>
      <c r="J23" s="91"/>
    </row>
    <row r="24" spans="1:14" ht="21" x14ac:dyDescent="0.25">
      <c r="A24" s="79" t="s">
        <v>4</v>
      </c>
      <c r="B24" s="80"/>
      <c r="C24" s="80"/>
      <c r="D24" s="80"/>
      <c r="E24" s="81">
        <f>+K34+K35+K37+K38+K39+K40+K41+K42+K44+K45+K46+K47+K49+K50+K51+K52+K53+K54+K55+K56+K57+K59+K60+K61+K62+K63+K65+K67+K68+K69+K71+K72+K74</f>
        <v>9151.0525833333322</v>
      </c>
      <c r="F24" s="82"/>
      <c r="G24" s="64">
        <f>+E24/N75</f>
        <v>0.6695806599299845</v>
      </c>
      <c r="J24" s="92"/>
      <c r="K24" s="92"/>
    </row>
    <row r="25" spans="1:14" ht="21.75" thickBot="1" x14ac:dyDescent="0.3">
      <c r="A25" s="112" t="s">
        <v>5</v>
      </c>
      <c r="B25" s="113"/>
      <c r="C25" s="113"/>
      <c r="D25" s="113"/>
      <c r="E25" s="114">
        <f>+M34+M35+M37+M38+M39+M40+M42+M41+M44+M45+M46+M47+M49+M50+M51+M52+M53+M54+M55+M56+M57+M59+M60+M61+M62+M63+M65+M67+M68+M69+M71+M72+M74</f>
        <v>1455</v>
      </c>
      <c r="F25" s="115"/>
      <c r="G25" s="64">
        <f>+E25/N75</f>
        <v>0.10646205464631414</v>
      </c>
      <c r="H25" s="66"/>
    </row>
    <row r="26" spans="1:14" ht="21.75" thickBot="1" x14ac:dyDescent="0.3">
      <c r="A26" s="117" t="s">
        <v>165</v>
      </c>
      <c r="B26" s="118"/>
      <c r="C26" s="118"/>
      <c r="D26" s="118"/>
      <c r="E26" s="119">
        <f>+E22+E23+E24+E25</f>
        <v>13666.841249999998</v>
      </c>
      <c r="F26" s="120"/>
      <c r="G26" s="64">
        <f>+G22+G23+G24+G25</f>
        <v>1.0000000000000002</v>
      </c>
      <c r="H26" s="66"/>
    </row>
    <row r="28" spans="1:14" ht="15.75" thickBot="1" x14ac:dyDescent="0.3"/>
    <row r="29" spans="1:14" ht="16.5" thickBot="1" x14ac:dyDescent="0.3">
      <c r="A29" s="97" t="s">
        <v>7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9"/>
    </row>
    <row r="30" spans="1:14" x14ac:dyDescent="0.25">
      <c r="A30" s="100" t="s">
        <v>20</v>
      </c>
      <c r="B30" s="93" t="s">
        <v>8</v>
      </c>
      <c r="C30" s="93" t="s">
        <v>9</v>
      </c>
      <c r="D30" s="95" t="s">
        <v>10</v>
      </c>
      <c r="E30" s="124" t="s">
        <v>11</v>
      </c>
      <c r="F30" s="125"/>
      <c r="G30" s="125"/>
      <c r="H30" s="125"/>
      <c r="I30" s="125"/>
      <c r="J30" s="100" t="s">
        <v>12</v>
      </c>
      <c r="K30" s="93"/>
      <c r="L30" s="93"/>
      <c r="M30" s="93"/>
      <c r="N30" s="116"/>
    </row>
    <row r="31" spans="1:14" ht="26.25" thickBot="1" x14ac:dyDescent="0.3">
      <c r="A31" s="101"/>
      <c r="B31" s="94"/>
      <c r="C31" s="94"/>
      <c r="D31" s="96"/>
      <c r="E31" s="1" t="s">
        <v>13</v>
      </c>
      <c r="F31" s="2" t="s">
        <v>14</v>
      </c>
      <c r="G31" s="2" t="s">
        <v>15</v>
      </c>
      <c r="H31" s="2" t="s">
        <v>16</v>
      </c>
      <c r="I31" s="3" t="s">
        <v>17</v>
      </c>
      <c r="J31" s="1" t="s">
        <v>13</v>
      </c>
      <c r="K31" s="2" t="s">
        <v>14</v>
      </c>
      <c r="L31" s="2" t="s">
        <v>15</v>
      </c>
      <c r="M31" s="2" t="s">
        <v>16</v>
      </c>
      <c r="N31" s="4" t="s">
        <v>18</v>
      </c>
    </row>
    <row r="32" spans="1:14" ht="8.25" customHeight="1" thickBot="1" x14ac:dyDescent="0.3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4"/>
    </row>
    <row r="33" spans="1:16" ht="15.75" thickBot="1" x14ac:dyDescent="0.3">
      <c r="A33" s="5" t="s">
        <v>216</v>
      </c>
      <c r="B33" s="88" t="s">
        <v>22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90"/>
      <c r="N33" s="6">
        <f>SUM(N34:N35)</f>
        <v>570.375</v>
      </c>
      <c r="O33" s="65">
        <f>+N33/N75</f>
        <v>4.173422296831026E-2</v>
      </c>
    </row>
    <row r="34" spans="1:16" s="71" customFormat="1" ht="30" x14ac:dyDescent="0.25">
      <c r="A34" s="56" t="s">
        <v>217</v>
      </c>
      <c r="B34" s="68" t="s">
        <v>129</v>
      </c>
      <c r="C34" s="56" t="s">
        <v>24</v>
      </c>
      <c r="D34" s="11">
        <f>+Wood!Q10</f>
        <v>211.25</v>
      </c>
      <c r="E34" s="55">
        <v>0.5</v>
      </c>
      <c r="F34" s="55">
        <v>1.9</v>
      </c>
      <c r="G34" s="55">
        <v>0</v>
      </c>
      <c r="H34" s="55">
        <v>0</v>
      </c>
      <c r="I34" s="55">
        <f t="shared" ref="I34:I35" si="0">+E34+F34+G34+H34</f>
        <v>2.4</v>
      </c>
      <c r="J34" s="55">
        <f t="shared" ref="J34:J35" si="1">+E34*D34</f>
        <v>105.625</v>
      </c>
      <c r="K34" s="55">
        <f t="shared" ref="K34:K35" si="2">+F34*D34</f>
        <v>401.375</v>
      </c>
      <c r="L34" s="55">
        <f t="shared" ref="L34:L35" si="3">+G34*D34</f>
        <v>0</v>
      </c>
      <c r="M34" s="55">
        <f t="shared" ref="M34:M35" si="4">+H34*D34</f>
        <v>0</v>
      </c>
      <c r="N34" s="55">
        <f t="shared" ref="N34:N74" si="5">+J34+K34+L34+M34</f>
        <v>507</v>
      </c>
      <c r="O34" s="70"/>
      <c r="P34" s="71" t="s">
        <v>265</v>
      </c>
    </row>
    <row r="35" spans="1:16" s="71" customFormat="1" ht="30.75" thickBot="1" x14ac:dyDescent="0.3">
      <c r="A35" s="56" t="s">
        <v>218</v>
      </c>
      <c r="B35" s="68" t="s">
        <v>130</v>
      </c>
      <c r="C35" s="56" t="s">
        <v>24</v>
      </c>
      <c r="D35" s="11">
        <f>+D34</f>
        <v>211.25</v>
      </c>
      <c r="E35" s="55">
        <v>0.2</v>
      </c>
      <c r="F35" s="55">
        <v>0.1</v>
      </c>
      <c r="G35" s="55">
        <v>0</v>
      </c>
      <c r="H35" s="55">
        <v>0</v>
      </c>
      <c r="I35" s="55">
        <f t="shared" si="0"/>
        <v>0.30000000000000004</v>
      </c>
      <c r="J35" s="55">
        <f t="shared" si="1"/>
        <v>42.25</v>
      </c>
      <c r="K35" s="55">
        <f t="shared" si="2"/>
        <v>21.125</v>
      </c>
      <c r="L35" s="55">
        <f t="shared" si="3"/>
        <v>0</v>
      </c>
      <c r="M35" s="55">
        <f t="shared" si="4"/>
        <v>0</v>
      </c>
      <c r="N35" s="55">
        <f t="shared" si="5"/>
        <v>63.375</v>
      </c>
      <c r="O35" s="70"/>
      <c r="P35" s="71" t="s">
        <v>266</v>
      </c>
    </row>
    <row r="36" spans="1:16" ht="15.75" thickBot="1" x14ac:dyDescent="0.3">
      <c r="A36" s="5" t="s">
        <v>219</v>
      </c>
      <c r="B36" s="88" t="s">
        <v>44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90"/>
      <c r="N36" s="6">
        <f>SUM(N37:N42)</f>
        <v>2719.91</v>
      </c>
      <c r="O36" s="65">
        <f>+N36/N75</f>
        <v>0.19901526257942012</v>
      </c>
    </row>
    <row r="37" spans="1:16" s="71" customFormat="1" ht="45" x14ac:dyDescent="0.25">
      <c r="A37" s="56" t="s">
        <v>220</v>
      </c>
      <c r="B37" s="68" t="s">
        <v>67</v>
      </c>
      <c r="C37" s="54" t="s">
        <v>24</v>
      </c>
      <c r="D37" s="11">
        <f>+Wood!Q12</f>
        <v>475.33333333333331</v>
      </c>
      <c r="E37" s="55">
        <v>0.5</v>
      </c>
      <c r="F37" s="55">
        <v>1.9</v>
      </c>
      <c r="G37" s="55">
        <v>0</v>
      </c>
      <c r="H37" s="55">
        <v>0</v>
      </c>
      <c r="I37" s="55">
        <f t="shared" ref="I37:I41" si="6">+E37+F37+G37+H37</f>
        <v>2.4</v>
      </c>
      <c r="J37" s="55">
        <f t="shared" ref="J37:J41" si="7">+E37*D37</f>
        <v>237.66666666666666</v>
      </c>
      <c r="K37" s="55">
        <f t="shared" ref="K37:K41" si="8">+F37*D37</f>
        <v>903.13333333333321</v>
      </c>
      <c r="L37" s="55">
        <f t="shared" ref="L37:L41" si="9">+G37*D37</f>
        <v>0</v>
      </c>
      <c r="M37" s="55">
        <f t="shared" ref="M37:M41" si="10">+H37*D37</f>
        <v>0</v>
      </c>
      <c r="N37" s="55">
        <f t="shared" si="5"/>
        <v>1140.8</v>
      </c>
      <c r="O37" s="70"/>
    </row>
    <row r="38" spans="1:16" s="71" customFormat="1" ht="45" x14ac:dyDescent="0.25">
      <c r="A38" s="56" t="s">
        <v>221</v>
      </c>
      <c r="B38" s="68" t="s">
        <v>61</v>
      </c>
      <c r="C38" s="56" t="s">
        <v>24</v>
      </c>
      <c r="D38" s="11">
        <f>+Wood!Q12</f>
        <v>475.33333333333331</v>
      </c>
      <c r="E38" s="55">
        <v>0.2</v>
      </c>
      <c r="F38" s="55">
        <v>0.1</v>
      </c>
      <c r="G38" s="55">
        <v>0</v>
      </c>
      <c r="H38" s="55">
        <v>0</v>
      </c>
      <c r="I38" s="55">
        <f t="shared" si="6"/>
        <v>0.30000000000000004</v>
      </c>
      <c r="J38" s="55">
        <f t="shared" si="7"/>
        <v>95.066666666666663</v>
      </c>
      <c r="K38" s="55">
        <f t="shared" si="8"/>
        <v>47.533333333333331</v>
      </c>
      <c r="L38" s="55">
        <f t="shared" si="9"/>
        <v>0</v>
      </c>
      <c r="M38" s="55">
        <f t="shared" si="10"/>
        <v>0</v>
      </c>
      <c r="N38" s="55">
        <f t="shared" si="5"/>
        <v>142.6</v>
      </c>
      <c r="O38" s="70"/>
    </row>
    <row r="39" spans="1:16" s="71" customFormat="1" x14ac:dyDescent="0.25">
      <c r="A39" s="56" t="s">
        <v>222</v>
      </c>
      <c r="B39" s="68" t="s">
        <v>62</v>
      </c>
      <c r="C39" s="56" t="s">
        <v>21</v>
      </c>
      <c r="D39" s="11">
        <v>1</v>
      </c>
      <c r="E39" s="55">
        <v>45</v>
      </c>
      <c r="F39" s="55">
        <v>120</v>
      </c>
      <c r="G39" s="55">
        <v>0</v>
      </c>
      <c r="H39" s="55">
        <v>0</v>
      </c>
      <c r="I39" s="55">
        <f t="shared" si="6"/>
        <v>165</v>
      </c>
      <c r="J39" s="55">
        <f t="shared" si="7"/>
        <v>45</v>
      </c>
      <c r="K39" s="55">
        <f t="shared" si="8"/>
        <v>120</v>
      </c>
      <c r="L39" s="55">
        <f t="shared" si="9"/>
        <v>0</v>
      </c>
      <c r="M39" s="55">
        <f t="shared" si="10"/>
        <v>0</v>
      </c>
      <c r="N39" s="55">
        <f t="shared" si="5"/>
        <v>165</v>
      </c>
      <c r="O39" s="70"/>
    </row>
    <row r="40" spans="1:16" s="71" customFormat="1" ht="30" x14ac:dyDescent="0.25">
      <c r="A40" s="56" t="s">
        <v>223</v>
      </c>
      <c r="B40" s="68" t="s">
        <v>63</v>
      </c>
      <c r="C40" s="54" t="s">
        <v>19</v>
      </c>
      <c r="D40" s="11">
        <v>16.22</v>
      </c>
      <c r="E40" s="55">
        <v>5.5</v>
      </c>
      <c r="F40" s="55">
        <v>27.5</v>
      </c>
      <c r="G40" s="55">
        <v>0</v>
      </c>
      <c r="H40" s="55">
        <v>0</v>
      </c>
      <c r="I40" s="55">
        <f t="shared" si="6"/>
        <v>33</v>
      </c>
      <c r="J40" s="55">
        <f t="shared" si="7"/>
        <v>89.21</v>
      </c>
      <c r="K40" s="55">
        <f t="shared" si="8"/>
        <v>446.04999999999995</v>
      </c>
      <c r="L40" s="55">
        <f t="shared" si="9"/>
        <v>0</v>
      </c>
      <c r="M40" s="55">
        <f t="shared" si="10"/>
        <v>0</v>
      </c>
      <c r="N40" s="55">
        <f t="shared" si="5"/>
        <v>535.26</v>
      </c>
      <c r="O40" s="70"/>
    </row>
    <row r="41" spans="1:16" s="71" customFormat="1" ht="17.25" x14ac:dyDescent="0.25">
      <c r="A41" s="56" t="s">
        <v>224</v>
      </c>
      <c r="B41" s="68" t="s">
        <v>64</v>
      </c>
      <c r="C41" s="54" t="s">
        <v>19</v>
      </c>
      <c r="D41" s="11">
        <v>16.22</v>
      </c>
      <c r="E41" s="55">
        <v>6</v>
      </c>
      <c r="F41" s="55">
        <v>19</v>
      </c>
      <c r="G41" s="55">
        <v>0</v>
      </c>
      <c r="H41" s="55">
        <v>0</v>
      </c>
      <c r="I41" s="55">
        <f t="shared" si="6"/>
        <v>25</v>
      </c>
      <c r="J41" s="55">
        <f t="shared" si="7"/>
        <v>97.32</v>
      </c>
      <c r="K41" s="55">
        <f t="shared" si="8"/>
        <v>308.17999999999995</v>
      </c>
      <c r="L41" s="55">
        <f t="shared" si="9"/>
        <v>0</v>
      </c>
      <c r="M41" s="55">
        <f t="shared" si="10"/>
        <v>0</v>
      </c>
      <c r="N41" s="55">
        <f t="shared" si="5"/>
        <v>405.49999999999994</v>
      </c>
      <c r="O41" s="70"/>
    </row>
    <row r="42" spans="1:16" s="71" customFormat="1" ht="30.75" thickBot="1" x14ac:dyDescent="0.3">
      <c r="A42" s="56" t="s">
        <v>225</v>
      </c>
      <c r="B42" s="68" t="s">
        <v>85</v>
      </c>
      <c r="C42" s="54" t="s">
        <v>19</v>
      </c>
      <c r="D42" s="11">
        <v>7.35</v>
      </c>
      <c r="E42" s="55">
        <v>15</v>
      </c>
      <c r="F42" s="55">
        <v>30</v>
      </c>
      <c r="G42" s="55">
        <v>0</v>
      </c>
      <c r="H42" s="55">
        <v>0</v>
      </c>
      <c r="I42" s="55">
        <f t="shared" ref="I42" si="11">+E42+F42+G42+H42</f>
        <v>45</v>
      </c>
      <c r="J42" s="55">
        <f t="shared" ref="J42" si="12">+E42*D42</f>
        <v>110.25</v>
      </c>
      <c r="K42" s="55">
        <f t="shared" ref="K42" si="13">+F42*D42</f>
        <v>220.5</v>
      </c>
      <c r="L42" s="55">
        <f t="shared" ref="L42" si="14">+G42*D42</f>
        <v>0</v>
      </c>
      <c r="M42" s="55">
        <f t="shared" ref="M42" si="15">+H42*D42</f>
        <v>0</v>
      </c>
      <c r="N42" s="55">
        <f t="shared" si="5"/>
        <v>330.75</v>
      </c>
      <c r="O42" s="70"/>
    </row>
    <row r="43" spans="1:16" ht="15.75" thickBot="1" x14ac:dyDescent="0.3">
      <c r="A43" s="5" t="s">
        <v>226</v>
      </c>
      <c r="B43" s="88" t="s">
        <v>99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90"/>
      <c r="N43" s="6">
        <f>+SUM(N44:N47)</f>
        <v>1166.4875</v>
      </c>
      <c r="O43" s="65">
        <f>+N43/N75</f>
        <v>8.5351653587108153E-2</v>
      </c>
    </row>
    <row r="44" spans="1:16" s="71" customFormat="1" x14ac:dyDescent="0.25">
      <c r="A44" s="56" t="s">
        <v>227</v>
      </c>
      <c r="B44" s="68" t="s">
        <v>71</v>
      </c>
      <c r="C44" s="54" t="s">
        <v>24</v>
      </c>
      <c r="D44" s="11">
        <f>+Wood!Q25</f>
        <v>273.375</v>
      </c>
      <c r="E44" s="55">
        <v>0.5</v>
      </c>
      <c r="F44" s="55">
        <v>1.9</v>
      </c>
      <c r="G44" s="55">
        <v>0</v>
      </c>
      <c r="H44" s="55">
        <v>0</v>
      </c>
      <c r="I44" s="55">
        <f t="shared" ref="I44:I47" si="16">+E44+F44+G44+H44</f>
        <v>2.4</v>
      </c>
      <c r="J44" s="55">
        <f t="shared" ref="J44:J47" si="17">+E44*D44</f>
        <v>136.6875</v>
      </c>
      <c r="K44" s="55">
        <f t="shared" ref="K44:K47" si="18">+F44*D44</f>
        <v>519.41250000000002</v>
      </c>
      <c r="L44" s="55">
        <f t="shared" ref="L44:L47" si="19">+G44*D44</f>
        <v>0</v>
      </c>
      <c r="M44" s="55">
        <f t="shared" ref="M44:M47" si="20">+H44*D44</f>
        <v>0</v>
      </c>
      <c r="N44" s="55">
        <f t="shared" si="5"/>
        <v>656.1</v>
      </c>
      <c r="O44" s="70"/>
    </row>
    <row r="45" spans="1:16" s="71" customFormat="1" x14ac:dyDescent="0.25">
      <c r="A45" s="56" t="s">
        <v>228</v>
      </c>
      <c r="B45" s="68" t="s">
        <v>82</v>
      </c>
      <c r="C45" s="54" t="s">
        <v>24</v>
      </c>
      <c r="D45" s="11">
        <f>+Wood!Q28</f>
        <v>101.25</v>
      </c>
      <c r="E45" s="55">
        <v>0.5</v>
      </c>
      <c r="F45" s="55">
        <v>1.9</v>
      </c>
      <c r="G45" s="55">
        <v>0</v>
      </c>
      <c r="H45" s="55">
        <v>0</v>
      </c>
      <c r="I45" s="55">
        <f t="shared" si="16"/>
        <v>2.4</v>
      </c>
      <c r="J45" s="55">
        <f t="shared" si="17"/>
        <v>50.625</v>
      </c>
      <c r="K45" s="55">
        <f t="shared" si="18"/>
        <v>192.375</v>
      </c>
      <c r="L45" s="55">
        <f t="shared" si="19"/>
        <v>0</v>
      </c>
      <c r="M45" s="55">
        <f t="shared" si="20"/>
        <v>0</v>
      </c>
      <c r="N45" s="55">
        <f t="shared" si="5"/>
        <v>243</v>
      </c>
      <c r="O45" s="70"/>
    </row>
    <row r="46" spans="1:16" s="71" customFormat="1" ht="30" x14ac:dyDescent="0.25">
      <c r="A46" s="56" t="s">
        <v>229</v>
      </c>
      <c r="B46" s="68" t="s">
        <v>83</v>
      </c>
      <c r="C46" s="54" t="s">
        <v>24</v>
      </c>
      <c r="D46" s="11">
        <f>+D44+D45</f>
        <v>374.625</v>
      </c>
      <c r="E46" s="55">
        <v>0.2</v>
      </c>
      <c r="F46" s="55">
        <v>0.1</v>
      </c>
      <c r="G46" s="55">
        <v>0</v>
      </c>
      <c r="H46" s="55">
        <v>0</v>
      </c>
      <c r="I46" s="55">
        <f t="shared" si="16"/>
        <v>0.30000000000000004</v>
      </c>
      <c r="J46" s="55">
        <f t="shared" si="17"/>
        <v>74.924999999999997</v>
      </c>
      <c r="K46" s="55">
        <f t="shared" si="18"/>
        <v>37.462499999999999</v>
      </c>
      <c r="L46" s="55">
        <f t="shared" si="19"/>
        <v>0</v>
      </c>
      <c r="M46" s="55">
        <f t="shared" si="20"/>
        <v>0</v>
      </c>
      <c r="N46" s="55">
        <f t="shared" si="5"/>
        <v>112.38749999999999</v>
      </c>
      <c r="O46" s="70"/>
    </row>
    <row r="47" spans="1:16" s="71" customFormat="1" ht="30.75" thickBot="1" x14ac:dyDescent="0.3">
      <c r="A47" s="56" t="s">
        <v>230</v>
      </c>
      <c r="B47" s="68" t="s">
        <v>81</v>
      </c>
      <c r="C47" s="56" t="s">
        <v>21</v>
      </c>
      <c r="D47" s="11">
        <v>1</v>
      </c>
      <c r="E47" s="55">
        <v>45</v>
      </c>
      <c r="F47" s="55">
        <v>110</v>
      </c>
      <c r="G47" s="55">
        <v>0</v>
      </c>
      <c r="H47" s="55">
        <v>0</v>
      </c>
      <c r="I47" s="55">
        <f t="shared" si="16"/>
        <v>155</v>
      </c>
      <c r="J47" s="55">
        <f t="shared" si="17"/>
        <v>45</v>
      </c>
      <c r="K47" s="55">
        <f t="shared" si="18"/>
        <v>110</v>
      </c>
      <c r="L47" s="55">
        <f t="shared" si="19"/>
        <v>0</v>
      </c>
      <c r="M47" s="55">
        <f t="shared" si="20"/>
        <v>0</v>
      </c>
      <c r="N47" s="55">
        <f t="shared" si="5"/>
        <v>155</v>
      </c>
      <c r="O47" s="70"/>
    </row>
    <row r="48" spans="1:16" ht="15.75" thickBot="1" x14ac:dyDescent="0.3">
      <c r="A48" s="5" t="s">
        <v>231</v>
      </c>
      <c r="B48" s="88" t="s">
        <v>41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90"/>
      <c r="N48" s="6">
        <f>+SUM(N49:N57)</f>
        <v>4169.8092499999993</v>
      </c>
      <c r="O48" s="65">
        <f>+N48/N75</f>
        <v>0.30510409638364683</v>
      </c>
    </row>
    <row r="49" spans="1:16" s="71" customFormat="1" ht="60" x14ac:dyDescent="0.25">
      <c r="A49" s="56" t="s">
        <v>232</v>
      </c>
      <c r="B49" s="68" t="s">
        <v>77</v>
      </c>
      <c r="C49" s="54" t="s">
        <v>24</v>
      </c>
      <c r="D49" s="11">
        <f>+Wood!Q29</f>
        <v>436.5</v>
      </c>
      <c r="E49" s="55">
        <v>0.5</v>
      </c>
      <c r="F49" s="55">
        <v>1.9</v>
      </c>
      <c r="G49" s="55">
        <v>0</v>
      </c>
      <c r="H49" s="55">
        <v>0</v>
      </c>
      <c r="I49" s="55">
        <f t="shared" ref="I49:I55" si="21">+E49+F49+G49+H49</f>
        <v>2.4</v>
      </c>
      <c r="J49" s="55">
        <f t="shared" ref="J49:J55" si="22">+E49*D49</f>
        <v>218.25</v>
      </c>
      <c r="K49" s="55">
        <f t="shared" ref="K49:K55" si="23">+F49*D49</f>
        <v>829.34999999999991</v>
      </c>
      <c r="L49" s="55">
        <f t="shared" ref="L49:L55" si="24">+G49*D49</f>
        <v>0</v>
      </c>
      <c r="M49" s="55">
        <f t="shared" ref="M49:M55" si="25">+H49*D49</f>
        <v>0</v>
      </c>
      <c r="N49" s="55">
        <f t="shared" si="5"/>
        <v>1047.5999999999999</v>
      </c>
      <c r="O49" s="70"/>
    </row>
    <row r="50" spans="1:16" s="71" customFormat="1" ht="60" x14ac:dyDescent="0.25">
      <c r="A50" s="56" t="s">
        <v>233</v>
      </c>
      <c r="B50" s="68" t="s">
        <v>79</v>
      </c>
      <c r="C50" s="54" t="s">
        <v>24</v>
      </c>
      <c r="D50" s="11">
        <f>+Wood!Q29</f>
        <v>436.5</v>
      </c>
      <c r="E50" s="55">
        <v>0.2</v>
      </c>
      <c r="F50" s="55">
        <v>0.1</v>
      </c>
      <c r="G50" s="55">
        <v>0</v>
      </c>
      <c r="H50" s="55">
        <v>0</v>
      </c>
      <c r="I50" s="55">
        <f t="shared" ref="I50" si="26">+E50+F50+G50+H50</f>
        <v>0.30000000000000004</v>
      </c>
      <c r="J50" s="55">
        <f t="shared" ref="J50" si="27">+E50*D50</f>
        <v>87.300000000000011</v>
      </c>
      <c r="K50" s="55">
        <f t="shared" ref="K50" si="28">+F50*D50</f>
        <v>43.650000000000006</v>
      </c>
      <c r="L50" s="55">
        <f t="shared" ref="L50" si="29">+G50*D50</f>
        <v>0</v>
      </c>
      <c r="M50" s="55">
        <f t="shared" ref="M50" si="30">+H50*D50</f>
        <v>0</v>
      </c>
      <c r="N50" s="55">
        <f t="shared" si="5"/>
        <v>130.95000000000002</v>
      </c>
      <c r="O50" s="70"/>
    </row>
    <row r="51" spans="1:16" s="71" customFormat="1" x14ac:dyDescent="0.25">
      <c r="A51" s="56" t="s">
        <v>234</v>
      </c>
      <c r="B51" s="68" t="s">
        <v>78</v>
      </c>
      <c r="C51" s="54" t="s">
        <v>60</v>
      </c>
      <c r="D51" s="11">
        <v>1</v>
      </c>
      <c r="E51" s="55">
        <v>65</v>
      </c>
      <c r="F51" s="55">
        <v>85</v>
      </c>
      <c r="G51" s="55">
        <v>0</v>
      </c>
      <c r="H51" s="55">
        <v>0</v>
      </c>
      <c r="I51" s="55">
        <f t="shared" si="21"/>
        <v>150</v>
      </c>
      <c r="J51" s="55">
        <f t="shared" si="22"/>
        <v>65</v>
      </c>
      <c r="K51" s="55">
        <f t="shared" si="23"/>
        <v>85</v>
      </c>
      <c r="L51" s="55">
        <f t="shared" si="24"/>
        <v>0</v>
      </c>
      <c r="M51" s="55">
        <f t="shared" si="25"/>
        <v>0</v>
      </c>
      <c r="N51" s="55">
        <f t="shared" si="5"/>
        <v>150</v>
      </c>
      <c r="O51" s="70"/>
    </row>
    <row r="52" spans="1:16" s="71" customFormat="1" ht="45" x14ac:dyDescent="0.25">
      <c r="A52" s="56" t="s">
        <v>235</v>
      </c>
      <c r="B52" s="68" t="s">
        <v>131</v>
      </c>
      <c r="C52" s="54" t="s">
        <v>19</v>
      </c>
      <c r="D52" s="11">
        <v>22.33</v>
      </c>
      <c r="E52" s="55">
        <v>6</v>
      </c>
      <c r="F52" s="55">
        <v>19.350000000000001</v>
      </c>
      <c r="G52" s="55">
        <v>0</v>
      </c>
      <c r="H52" s="55">
        <v>0</v>
      </c>
      <c r="I52" s="55">
        <f t="shared" si="21"/>
        <v>25.35</v>
      </c>
      <c r="J52" s="55">
        <f t="shared" si="22"/>
        <v>133.97999999999999</v>
      </c>
      <c r="K52" s="55">
        <f t="shared" si="23"/>
        <v>432.08550000000002</v>
      </c>
      <c r="L52" s="55">
        <f t="shared" si="24"/>
        <v>0</v>
      </c>
      <c r="M52" s="55">
        <f t="shared" si="25"/>
        <v>0</v>
      </c>
      <c r="N52" s="55">
        <f t="shared" si="5"/>
        <v>566.06550000000004</v>
      </c>
      <c r="O52" s="70"/>
    </row>
    <row r="53" spans="1:16" s="71" customFormat="1" ht="30" x14ac:dyDescent="0.25">
      <c r="A53" s="56" t="s">
        <v>236</v>
      </c>
      <c r="B53" s="68" t="s">
        <v>97</v>
      </c>
      <c r="C53" s="54" t="s">
        <v>24</v>
      </c>
      <c r="D53" s="11">
        <f>+Wood!Q48</f>
        <v>110.25</v>
      </c>
      <c r="E53" s="55">
        <v>0.85</v>
      </c>
      <c r="F53" s="55">
        <v>2.0499999999999998</v>
      </c>
      <c r="G53" s="55">
        <v>0</v>
      </c>
      <c r="H53" s="55">
        <v>0</v>
      </c>
      <c r="I53" s="55">
        <f t="shared" ref="I53" si="31">+E53+F53+G53+H53</f>
        <v>2.9</v>
      </c>
      <c r="J53" s="55">
        <f t="shared" ref="J53" si="32">+E53*D53</f>
        <v>93.712499999999991</v>
      </c>
      <c r="K53" s="55">
        <f t="shared" ref="K53" si="33">+F53*D53</f>
        <v>226.01249999999999</v>
      </c>
      <c r="L53" s="55">
        <f t="shared" ref="L53" si="34">+G53*D53</f>
        <v>0</v>
      </c>
      <c r="M53" s="55">
        <f t="shared" ref="M53" si="35">+H53*D53</f>
        <v>0</v>
      </c>
      <c r="N53" s="55">
        <f t="shared" si="5"/>
        <v>319.72499999999997</v>
      </c>
      <c r="O53" s="70"/>
    </row>
    <row r="54" spans="1:16" s="71" customFormat="1" ht="30" x14ac:dyDescent="0.25">
      <c r="A54" s="56" t="s">
        <v>237</v>
      </c>
      <c r="B54" s="68" t="s">
        <v>91</v>
      </c>
      <c r="C54" s="54" t="s">
        <v>24</v>
      </c>
      <c r="D54" s="11">
        <f>+Wood!Q45</f>
        <v>156.375</v>
      </c>
      <c r="E54" s="55">
        <v>0.8</v>
      </c>
      <c r="F54" s="55">
        <v>2.0499999999999998</v>
      </c>
      <c r="G54" s="55">
        <v>0</v>
      </c>
      <c r="H54" s="55">
        <v>0</v>
      </c>
      <c r="I54" s="55">
        <f t="shared" si="21"/>
        <v>2.8499999999999996</v>
      </c>
      <c r="J54" s="55">
        <f t="shared" si="22"/>
        <v>125.10000000000001</v>
      </c>
      <c r="K54" s="55">
        <f t="shared" si="23"/>
        <v>320.56874999999997</v>
      </c>
      <c r="L54" s="55">
        <f t="shared" si="24"/>
        <v>0</v>
      </c>
      <c r="M54" s="55">
        <f t="shared" si="25"/>
        <v>0</v>
      </c>
      <c r="N54" s="55">
        <f t="shared" si="5"/>
        <v>445.66874999999999</v>
      </c>
      <c r="O54" s="70"/>
    </row>
    <row r="55" spans="1:16" s="71" customFormat="1" ht="30" x14ac:dyDescent="0.25">
      <c r="A55" s="56" t="s">
        <v>238</v>
      </c>
      <c r="B55" s="68" t="s">
        <v>98</v>
      </c>
      <c r="C55" s="54" t="s">
        <v>19</v>
      </c>
      <c r="D55" s="11">
        <v>27.4</v>
      </c>
      <c r="E55" s="55">
        <v>7.5</v>
      </c>
      <c r="F55" s="55">
        <v>38.25</v>
      </c>
      <c r="G55" s="55">
        <v>0</v>
      </c>
      <c r="H55" s="55">
        <v>0</v>
      </c>
      <c r="I55" s="55">
        <f t="shared" si="21"/>
        <v>45.75</v>
      </c>
      <c r="J55" s="55">
        <f t="shared" si="22"/>
        <v>205.5</v>
      </c>
      <c r="K55" s="55">
        <f t="shared" si="23"/>
        <v>1048.05</v>
      </c>
      <c r="L55" s="55">
        <f t="shared" si="24"/>
        <v>0</v>
      </c>
      <c r="M55" s="55">
        <f t="shared" si="25"/>
        <v>0</v>
      </c>
      <c r="N55" s="55">
        <f t="shared" si="5"/>
        <v>1253.55</v>
      </c>
      <c r="O55" s="70"/>
    </row>
    <row r="56" spans="1:16" s="71" customFormat="1" ht="45" x14ac:dyDescent="0.25">
      <c r="A56" s="56" t="s">
        <v>239</v>
      </c>
      <c r="B56" s="68" t="s">
        <v>100</v>
      </c>
      <c r="C56" s="54" t="s">
        <v>19</v>
      </c>
      <c r="D56" s="11">
        <v>3.1</v>
      </c>
      <c r="E56" s="55">
        <v>6.5</v>
      </c>
      <c r="F56" s="55">
        <v>18.5</v>
      </c>
      <c r="G56" s="55">
        <v>0</v>
      </c>
      <c r="H56" s="55">
        <v>0</v>
      </c>
      <c r="I56" s="55">
        <f t="shared" ref="I56:I57" si="36">+E56+F56+G56+H56</f>
        <v>25</v>
      </c>
      <c r="J56" s="55">
        <f t="shared" ref="J56" si="37">+E56*D56</f>
        <v>20.150000000000002</v>
      </c>
      <c r="K56" s="55">
        <f t="shared" ref="K56" si="38">+F56*D56</f>
        <v>57.35</v>
      </c>
      <c r="L56" s="55">
        <f t="shared" ref="L56" si="39">+G56*D56</f>
        <v>0</v>
      </c>
      <c r="M56" s="55">
        <f t="shared" ref="M56" si="40">+H56*D56</f>
        <v>0</v>
      </c>
      <c r="N56" s="55">
        <f t="shared" si="5"/>
        <v>77.5</v>
      </c>
      <c r="O56" s="70"/>
      <c r="P56" s="72"/>
    </row>
    <row r="57" spans="1:16" s="71" customFormat="1" ht="30.75" thickBot="1" x14ac:dyDescent="0.3">
      <c r="A57" s="56" t="s">
        <v>240</v>
      </c>
      <c r="B57" s="67" t="s">
        <v>114</v>
      </c>
      <c r="C57" s="56" t="s">
        <v>115</v>
      </c>
      <c r="D57" s="11">
        <v>137.5</v>
      </c>
      <c r="E57" s="55">
        <v>0.55000000000000004</v>
      </c>
      <c r="F57" s="55">
        <v>0.75</v>
      </c>
      <c r="G57" s="55">
        <v>0</v>
      </c>
      <c r="H57" s="55">
        <v>0</v>
      </c>
      <c r="I57" s="55">
        <f t="shared" si="36"/>
        <v>1.3</v>
      </c>
      <c r="J57" s="55">
        <f t="shared" ref="J57" si="41">+E57*D57</f>
        <v>75.625</v>
      </c>
      <c r="K57" s="55">
        <f t="shared" ref="K57" si="42">+F57*D57</f>
        <v>103.125</v>
      </c>
      <c r="L57" s="55">
        <f t="shared" ref="L57" si="43">+G57*D57</f>
        <v>0</v>
      </c>
      <c r="M57" s="55">
        <f t="shared" ref="M57" si="44">+H57*D57</f>
        <v>0</v>
      </c>
      <c r="N57" s="55">
        <f t="shared" si="5"/>
        <v>178.75</v>
      </c>
      <c r="O57" s="70"/>
    </row>
    <row r="58" spans="1:16" ht="15.75" thickBot="1" x14ac:dyDescent="0.3">
      <c r="A58" s="5" t="s">
        <v>241</v>
      </c>
      <c r="B58" s="88" t="s">
        <v>42</v>
      </c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90"/>
      <c r="N58" s="6">
        <f>+SUM(N59:N63)</f>
        <v>2446.7800000000002</v>
      </c>
      <c r="O58" s="65">
        <f>+N58/N75</f>
        <v>0.17903039592268627</v>
      </c>
    </row>
    <row r="59" spans="1:16" s="71" customFormat="1" ht="60" x14ac:dyDescent="0.25">
      <c r="A59" s="56" t="s">
        <v>242</v>
      </c>
      <c r="B59" s="68" t="s">
        <v>101</v>
      </c>
      <c r="C59" s="54" t="s">
        <v>24</v>
      </c>
      <c r="D59" s="11">
        <f>+Wood!Q56</f>
        <v>355.33333333333331</v>
      </c>
      <c r="E59" s="55">
        <v>0.5</v>
      </c>
      <c r="F59" s="55">
        <v>1.9</v>
      </c>
      <c r="G59" s="55">
        <v>0</v>
      </c>
      <c r="H59" s="55">
        <v>0</v>
      </c>
      <c r="I59" s="55">
        <f t="shared" ref="I59:I60" si="45">+E59+F59+G59+H59</f>
        <v>2.4</v>
      </c>
      <c r="J59" s="55">
        <f t="shared" ref="J59:J60" si="46">+E59*D59</f>
        <v>177.66666666666666</v>
      </c>
      <c r="K59" s="55">
        <f t="shared" ref="K59:K60" si="47">+F59*D59</f>
        <v>675.13333333333321</v>
      </c>
      <c r="L59" s="55">
        <f t="shared" ref="L59:L60" si="48">+G59*D59</f>
        <v>0</v>
      </c>
      <c r="M59" s="55">
        <f t="shared" ref="M59:M60" si="49">+H59*D59</f>
        <v>0</v>
      </c>
      <c r="N59" s="55">
        <f t="shared" si="5"/>
        <v>852.79999999999984</v>
      </c>
      <c r="O59" s="70"/>
    </row>
    <row r="60" spans="1:16" s="71" customFormat="1" ht="60" x14ac:dyDescent="0.25">
      <c r="A60" s="56" t="s">
        <v>243</v>
      </c>
      <c r="B60" s="68" t="s">
        <v>102</v>
      </c>
      <c r="C60" s="54" t="s">
        <v>24</v>
      </c>
      <c r="D60" s="11">
        <f>+Wood!Q56</f>
        <v>355.33333333333331</v>
      </c>
      <c r="E60" s="55">
        <v>0.2</v>
      </c>
      <c r="F60" s="55">
        <v>0.1</v>
      </c>
      <c r="G60" s="55">
        <v>0</v>
      </c>
      <c r="H60" s="55">
        <v>0</v>
      </c>
      <c r="I60" s="55">
        <f t="shared" si="45"/>
        <v>0.30000000000000004</v>
      </c>
      <c r="J60" s="55">
        <f t="shared" si="46"/>
        <v>71.066666666666663</v>
      </c>
      <c r="K60" s="55">
        <f t="shared" si="47"/>
        <v>35.533333333333331</v>
      </c>
      <c r="L60" s="55">
        <f t="shared" si="48"/>
        <v>0</v>
      </c>
      <c r="M60" s="55">
        <f t="shared" si="49"/>
        <v>0</v>
      </c>
      <c r="N60" s="55">
        <f t="shared" si="5"/>
        <v>106.6</v>
      </c>
      <c r="O60" s="70"/>
    </row>
    <row r="61" spans="1:16" s="71" customFormat="1" x14ac:dyDescent="0.25">
      <c r="A61" s="56" t="s">
        <v>244</v>
      </c>
      <c r="B61" s="68" t="s">
        <v>112</v>
      </c>
      <c r="C61" s="56" t="s">
        <v>60</v>
      </c>
      <c r="D61" s="11">
        <v>1</v>
      </c>
      <c r="E61" s="55">
        <v>45</v>
      </c>
      <c r="F61" s="55">
        <v>110</v>
      </c>
      <c r="G61" s="55">
        <v>0</v>
      </c>
      <c r="H61" s="55">
        <v>0</v>
      </c>
      <c r="I61" s="55">
        <f t="shared" ref="I61:I63" si="50">+E61+F61+G61+H61</f>
        <v>155</v>
      </c>
      <c r="J61" s="55">
        <f t="shared" ref="J61:J63" si="51">+E61*D61</f>
        <v>45</v>
      </c>
      <c r="K61" s="55">
        <f t="shared" ref="K61:K63" si="52">+F61*D61</f>
        <v>110</v>
      </c>
      <c r="L61" s="55">
        <f t="shared" ref="L61:L63" si="53">+G61*D61</f>
        <v>0</v>
      </c>
      <c r="M61" s="55">
        <f t="shared" ref="M61:M63" si="54">+H61*D61</f>
        <v>0</v>
      </c>
      <c r="N61" s="55">
        <f t="shared" si="5"/>
        <v>155</v>
      </c>
      <c r="O61" s="70"/>
    </row>
    <row r="62" spans="1:16" s="71" customFormat="1" ht="30" x14ac:dyDescent="0.25">
      <c r="A62" s="56" t="s">
        <v>245</v>
      </c>
      <c r="B62" s="68" t="s">
        <v>113</v>
      </c>
      <c r="C62" s="54" t="s">
        <v>19</v>
      </c>
      <c r="D62" s="11">
        <v>25.02</v>
      </c>
      <c r="E62" s="55">
        <v>8.5</v>
      </c>
      <c r="F62" s="55">
        <v>38.25</v>
      </c>
      <c r="G62" s="55">
        <v>0</v>
      </c>
      <c r="H62" s="55">
        <v>0</v>
      </c>
      <c r="I62" s="55">
        <f t="shared" si="50"/>
        <v>46.75</v>
      </c>
      <c r="J62" s="55">
        <f t="shared" si="51"/>
        <v>212.67</v>
      </c>
      <c r="K62" s="55">
        <f t="shared" si="52"/>
        <v>957.01499999999999</v>
      </c>
      <c r="L62" s="55">
        <f t="shared" si="53"/>
        <v>0</v>
      </c>
      <c r="M62" s="55">
        <f t="shared" si="54"/>
        <v>0</v>
      </c>
      <c r="N62" s="55">
        <f t="shared" si="5"/>
        <v>1169.6849999999999</v>
      </c>
      <c r="O62" s="70"/>
    </row>
    <row r="63" spans="1:16" s="71" customFormat="1" ht="30.75" thickBot="1" x14ac:dyDescent="0.3">
      <c r="A63" s="56" t="s">
        <v>246</v>
      </c>
      <c r="B63" s="67" t="s">
        <v>114</v>
      </c>
      <c r="C63" s="56" t="s">
        <v>115</v>
      </c>
      <c r="D63" s="11">
        <v>125.15</v>
      </c>
      <c r="E63" s="55">
        <v>0.55000000000000004</v>
      </c>
      <c r="F63" s="55">
        <v>0.75</v>
      </c>
      <c r="G63" s="55">
        <v>0</v>
      </c>
      <c r="H63" s="55">
        <v>0</v>
      </c>
      <c r="I63" s="55">
        <f t="shared" si="50"/>
        <v>1.3</v>
      </c>
      <c r="J63" s="55">
        <f t="shared" si="51"/>
        <v>68.83250000000001</v>
      </c>
      <c r="K63" s="55">
        <f t="shared" si="52"/>
        <v>93.862500000000011</v>
      </c>
      <c r="L63" s="55">
        <f t="shared" si="53"/>
        <v>0</v>
      </c>
      <c r="M63" s="55">
        <f t="shared" si="54"/>
        <v>0</v>
      </c>
      <c r="N63" s="55">
        <f t="shared" si="5"/>
        <v>162.69500000000002</v>
      </c>
      <c r="O63" s="70"/>
    </row>
    <row r="64" spans="1:16" ht="15.75" thickBot="1" x14ac:dyDescent="0.3">
      <c r="A64" s="5" t="s">
        <v>247</v>
      </c>
      <c r="B64" s="88" t="s">
        <v>43</v>
      </c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90"/>
      <c r="N64" s="6">
        <f>SUM(N65:N65)</f>
        <v>461.37</v>
      </c>
      <c r="O64" s="65">
        <f>+N64/N75</f>
        <v>3.3758349245477631E-2</v>
      </c>
    </row>
    <row r="65" spans="1:15" s="71" customFormat="1" ht="30.75" thickBot="1" x14ac:dyDescent="0.3">
      <c r="A65" s="56" t="s">
        <v>248</v>
      </c>
      <c r="B65" s="68" t="s">
        <v>132</v>
      </c>
      <c r="C65" s="54" t="s">
        <v>19</v>
      </c>
      <c r="D65" s="11">
        <v>18.2</v>
      </c>
      <c r="E65" s="55">
        <v>6</v>
      </c>
      <c r="F65" s="55">
        <v>19.350000000000001</v>
      </c>
      <c r="G65" s="55">
        <v>0</v>
      </c>
      <c r="H65" s="55">
        <v>0</v>
      </c>
      <c r="I65" s="55">
        <f t="shared" ref="I65" si="55">+E65+F65+G65+H65</f>
        <v>25.35</v>
      </c>
      <c r="J65" s="55">
        <f t="shared" ref="J65" si="56">+E65*D65</f>
        <v>109.19999999999999</v>
      </c>
      <c r="K65" s="55">
        <f t="shared" ref="K65" si="57">+F65*D65</f>
        <v>352.17</v>
      </c>
      <c r="L65" s="55">
        <f t="shared" ref="L65" si="58">+G65*D65</f>
        <v>0</v>
      </c>
      <c r="M65" s="55">
        <f t="shared" ref="M65" si="59">+H65*D65</f>
        <v>0</v>
      </c>
      <c r="N65" s="55">
        <f t="shared" si="5"/>
        <v>461.37</v>
      </c>
      <c r="O65" s="70"/>
    </row>
    <row r="66" spans="1:15" ht="15.75" thickBot="1" x14ac:dyDescent="0.3">
      <c r="A66" s="5" t="s">
        <v>249</v>
      </c>
      <c r="B66" s="88" t="s">
        <v>116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  <c r="N66" s="6">
        <f>SUM(N67:N69)</f>
        <v>1455</v>
      </c>
      <c r="O66" s="65">
        <f>+N66/N75</f>
        <v>0.10646205464631414</v>
      </c>
    </row>
    <row r="67" spans="1:15" s="71" customFormat="1" ht="60" x14ac:dyDescent="0.25">
      <c r="A67" s="56" t="s">
        <v>250</v>
      </c>
      <c r="B67" s="69" t="s">
        <v>118</v>
      </c>
      <c r="C67" s="54" t="s">
        <v>117</v>
      </c>
      <c r="D67" s="11">
        <v>1</v>
      </c>
      <c r="E67" s="55">
        <v>0</v>
      </c>
      <c r="F67" s="55">
        <v>0</v>
      </c>
      <c r="G67" s="55">
        <v>0</v>
      </c>
      <c r="H67" s="55">
        <v>770</v>
      </c>
      <c r="I67" s="55">
        <f t="shared" ref="I67:I69" si="60">+E67+F67+G67+H67</f>
        <v>770</v>
      </c>
      <c r="J67" s="55">
        <f t="shared" ref="J67:J69" si="61">+E67*D67</f>
        <v>0</v>
      </c>
      <c r="K67" s="55">
        <f t="shared" ref="K67:K69" si="62">+F67*D67</f>
        <v>0</v>
      </c>
      <c r="L67" s="55">
        <f t="shared" ref="L67:L69" si="63">+G67*D67</f>
        <v>0</v>
      </c>
      <c r="M67" s="55">
        <f t="shared" ref="M67:M69" si="64">+H67*D67</f>
        <v>770</v>
      </c>
      <c r="N67" s="55">
        <f t="shared" si="5"/>
        <v>770</v>
      </c>
      <c r="O67" s="70"/>
    </row>
    <row r="68" spans="1:15" s="71" customFormat="1" ht="45" x14ac:dyDescent="0.25">
      <c r="A68" s="56" t="s">
        <v>251</v>
      </c>
      <c r="B68" s="69" t="s">
        <v>119</v>
      </c>
      <c r="C68" s="54" t="s">
        <v>117</v>
      </c>
      <c r="D68" s="11">
        <v>1</v>
      </c>
      <c r="E68" s="55">
        <v>0</v>
      </c>
      <c r="F68" s="55">
        <v>0</v>
      </c>
      <c r="G68" s="55">
        <v>0</v>
      </c>
      <c r="H68" s="55">
        <v>315</v>
      </c>
      <c r="I68" s="55">
        <f t="shared" si="60"/>
        <v>315</v>
      </c>
      <c r="J68" s="55">
        <f t="shared" si="61"/>
        <v>0</v>
      </c>
      <c r="K68" s="55">
        <f t="shared" si="62"/>
        <v>0</v>
      </c>
      <c r="L68" s="55">
        <f t="shared" si="63"/>
        <v>0</v>
      </c>
      <c r="M68" s="55">
        <f t="shared" si="64"/>
        <v>315</v>
      </c>
      <c r="N68" s="55">
        <f t="shared" si="5"/>
        <v>315</v>
      </c>
      <c r="O68" s="70"/>
    </row>
    <row r="69" spans="1:15" s="71" customFormat="1" ht="60.75" thickBot="1" x14ac:dyDescent="0.3">
      <c r="A69" s="56" t="s">
        <v>252</v>
      </c>
      <c r="B69" s="69" t="s">
        <v>120</v>
      </c>
      <c r="C69" s="54" t="s">
        <v>117</v>
      </c>
      <c r="D69" s="11">
        <v>1</v>
      </c>
      <c r="E69" s="55">
        <v>0</v>
      </c>
      <c r="F69" s="55">
        <v>0</v>
      </c>
      <c r="G69" s="55">
        <v>0</v>
      </c>
      <c r="H69" s="55">
        <v>370</v>
      </c>
      <c r="I69" s="55">
        <f t="shared" si="60"/>
        <v>370</v>
      </c>
      <c r="J69" s="55">
        <f t="shared" si="61"/>
        <v>0</v>
      </c>
      <c r="K69" s="55">
        <f t="shared" si="62"/>
        <v>0</v>
      </c>
      <c r="L69" s="55">
        <f t="shared" si="63"/>
        <v>0</v>
      </c>
      <c r="M69" s="55">
        <f t="shared" si="64"/>
        <v>370</v>
      </c>
      <c r="N69" s="55">
        <f t="shared" si="5"/>
        <v>370</v>
      </c>
      <c r="O69" s="70"/>
    </row>
    <row r="70" spans="1:15" ht="15.75" thickBot="1" x14ac:dyDescent="0.3">
      <c r="A70" s="5" t="s">
        <v>253</v>
      </c>
      <c r="B70" s="88" t="s">
        <v>123</v>
      </c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90"/>
      <c r="N70" s="6">
        <f>SUM(N71:N72)</f>
        <v>665</v>
      </c>
      <c r="O70" s="65">
        <f>+N70/N75</f>
        <v>4.8657915010171068E-2</v>
      </c>
    </row>
    <row r="71" spans="1:15" s="71" customFormat="1" x14ac:dyDescent="0.25">
      <c r="A71" s="56" t="s">
        <v>254</v>
      </c>
      <c r="B71" s="60" t="s">
        <v>124</v>
      </c>
      <c r="C71" s="56" t="s">
        <v>60</v>
      </c>
      <c r="D71" s="11">
        <v>1</v>
      </c>
      <c r="E71" s="55">
        <v>180</v>
      </c>
      <c r="F71" s="55">
        <v>270</v>
      </c>
      <c r="G71" s="55">
        <v>0</v>
      </c>
      <c r="H71" s="55">
        <v>0</v>
      </c>
      <c r="I71" s="55">
        <f>+E71+F71+G71+H71</f>
        <v>450</v>
      </c>
      <c r="J71" s="55">
        <f>+E71*D71</f>
        <v>180</v>
      </c>
      <c r="K71" s="55">
        <f>+F71*D71</f>
        <v>270</v>
      </c>
      <c r="L71" s="55">
        <f>+G71*D71</f>
        <v>0</v>
      </c>
      <c r="M71" s="55">
        <f>+H71*D71</f>
        <v>0</v>
      </c>
      <c r="N71" s="55">
        <f t="shared" si="5"/>
        <v>450</v>
      </c>
      <c r="O71" s="70"/>
    </row>
    <row r="72" spans="1:15" s="71" customFormat="1" ht="15.75" thickBot="1" x14ac:dyDescent="0.3">
      <c r="A72" s="56" t="s">
        <v>255</v>
      </c>
      <c r="B72" s="60" t="s">
        <v>125</v>
      </c>
      <c r="C72" s="56" t="s">
        <v>21</v>
      </c>
      <c r="D72" s="11">
        <v>1</v>
      </c>
      <c r="E72" s="55">
        <v>30</v>
      </c>
      <c r="F72" s="55">
        <v>185</v>
      </c>
      <c r="G72" s="55">
        <v>0</v>
      </c>
      <c r="H72" s="55">
        <v>0</v>
      </c>
      <c r="I72" s="55">
        <f>+E72+F72+G72+H72</f>
        <v>215</v>
      </c>
      <c r="J72" s="55">
        <f>+E72*D72</f>
        <v>30</v>
      </c>
      <c r="K72" s="55">
        <f>+F72*D72</f>
        <v>185</v>
      </c>
      <c r="L72" s="55">
        <f>+G72*D72</f>
        <v>0</v>
      </c>
      <c r="M72" s="55">
        <f>+H72*D72</f>
        <v>0</v>
      </c>
      <c r="N72" s="55">
        <f t="shared" si="5"/>
        <v>215</v>
      </c>
      <c r="O72" s="70"/>
    </row>
    <row r="73" spans="1:15" ht="15.75" thickBot="1" x14ac:dyDescent="0.3">
      <c r="A73" s="5" t="s">
        <v>256</v>
      </c>
      <c r="B73" s="88" t="s">
        <v>121</v>
      </c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90"/>
      <c r="N73" s="6">
        <f>SUM(N74)</f>
        <v>12.109500000000001</v>
      </c>
      <c r="O73" s="65">
        <f>+N73/N75</f>
        <v>8.8604965686566405E-4</v>
      </c>
    </row>
    <row r="74" spans="1:15" s="71" customFormat="1" ht="18" thickBot="1" x14ac:dyDescent="0.3">
      <c r="A74" s="56" t="s">
        <v>257</v>
      </c>
      <c r="B74" s="59" t="s">
        <v>122</v>
      </c>
      <c r="C74" s="54" t="s">
        <v>19</v>
      </c>
      <c r="D74" s="11">
        <v>80.73</v>
      </c>
      <c r="E74" s="55">
        <v>0.15</v>
      </c>
      <c r="F74" s="55">
        <v>0</v>
      </c>
      <c r="G74" s="55">
        <v>0</v>
      </c>
      <c r="H74" s="55">
        <v>0</v>
      </c>
      <c r="I74" s="55">
        <f>+E74+F74+G74+H74</f>
        <v>0.15</v>
      </c>
      <c r="J74" s="55">
        <f>+E74*D74</f>
        <v>12.109500000000001</v>
      </c>
      <c r="K74" s="55">
        <f>+F74*D74</f>
        <v>0</v>
      </c>
      <c r="L74" s="55">
        <f>+G74*D74</f>
        <v>0</v>
      </c>
      <c r="M74" s="55">
        <f>+H74*D74</f>
        <v>0</v>
      </c>
      <c r="N74" s="55">
        <f t="shared" si="5"/>
        <v>12.109500000000001</v>
      </c>
      <c r="O74" s="70"/>
    </row>
    <row r="75" spans="1:15" x14ac:dyDescent="0.25">
      <c r="A75" s="121"/>
      <c r="B75" s="128" t="s">
        <v>127</v>
      </c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61">
        <f>+N73+N70+N66+N64+N58+N48+N43+N36+N33</f>
        <v>13666.841249999998</v>
      </c>
      <c r="O75" s="65">
        <f>+SUM(O33:O74)</f>
        <v>1</v>
      </c>
    </row>
    <row r="76" spans="1:15" x14ac:dyDescent="0.25">
      <c r="A76" s="122"/>
      <c r="B76" s="126" t="s">
        <v>128</v>
      </c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62">
        <f>(0.6*20000)/8</f>
        <v>1500</v>
      </c>
    </row>
    <row r="77" spans="1:15" ht="15.75" thickBot="1" x14ac:dyDescent="0.3">
      <c r="A77" s="123"/>
      <c r="B77" s="127" t="s">
        <v>126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63">
        <f>+N75+N76</f>
        <v>15166.841249999998</v>
      </c>
    </row>
    <row r="78" spans="1:15" x14ac:dyDescent="0.25">
      <c r="C78" s="7"/>
      <c r="D78" s="8"/>
      <c r="E78" s="10"/>
      <c r="F78" s="10"/>
      <c r="G78" s="10"/>
      <c r="H78" s="10"/>
      <c r="I78" s="9"/>
      <c r="J78" s="9"/>
      <c r="K78" s="9"/>
      <c r="L78" s="9"/>
      <c r="M78" s="9"/>
      <c r="N78" s="9"/>
    </row>
    <row r="79" spans="1:15" x14ac:dyDescent="0.25">
      <c r="C79" s="7"/>
      <c r="D79" s="8"/>
      <c r="E79" s="10"/>
      <c r="F79" s="10"/>
      <c r="G79" s="10"/>
      <c r="H79" s="10"/>
      <c r="I79" s="9"/>
      <c r="J79" s="9"/>
      <c r="K79" s="9"/>
      <c r="L79" s="9"/>
      <c r="M79" s="9"/>
      <c r="N79" s="9"/>
    </row>
    <row r="80" spans="1:15" x14ac:dyDescent="0.25">
      <c r="C80" s="7"/>
      <c r="D80" s="8"/>
      <c r="E80" s="10"/>
      <c r="F80" s="10"/>
      <c r="G80" s="10"/>
      <c r="H80" s="10"/>
      <c r="I80" s="9"/>
      <c r="J80" s="9"/>
      <c r="K80" s="9"/>
      <c r="L80" s="9"/>
      <c r="M80" s="9"/>
      <c r="N80" s="9"/>
    </row>
    <row r="81" spans="3:14" x14ac:dyDescent="0.25">
      <c r="C81" s="7"/>
      <c r="D81" s="8"/>
      <c r="E81" s="10"/>
      <c r="F81" s="10"/>
      <c r="G81" s="10"/>
      <c r="H81" s="10"/>
      <c r="I81" s="9"/>
      <c r="J81" s="9"/>
      <c r="K81" s="9"/>
      <c r="L81" s="9"/>
      <c r="M81" s="9"/>
      <c r="N81" s="9"/>
    </row>
    <row r="82" spans="3:14" x14ac:dyDescent="0.25">
      <c r="C82" s="7"/>
      <c r="D82" s="8"/>
      <c r="E82" s="10"/>
      <c r="F82" s="10"/>
      <c r="G82" s="10"/>
      <c r="H82" s="10"/>
      <c r="I82" s="9"/>
      <c r="J82" s="9"/>
      <c r="K82" s="9"/>
      <c r="L82" s="9"/>
      <c r="M82" s="9"/>
      <c r="N82" s="9"/>
    </row>
    <row r="83" spans="3:14" x14ac:dyDescent="0.25">
      <c r="C83" s="7"/>
      <c r="D83" s="8"/>
      <c r="E83" s="10"/>
      <c r="F83" s="10"/>
      <c r="G83" s="10"/>
      <c r="H83" s="10"/>
      <c r="I83" s="9"/>
      <c r="J83" s="9"/>
      <c r="K83" s="9"/>
      <c r="L83" s="9"/>
      <c r="M83" s="9"/>
      <c r="N83" s="9"/>
    </row>
  </sheetData>
  <mergeCells count="40">
    <mergeCell ref="J30:N30"/>
    <mergeCell ref="A26:D26"/>
    <mergeCell ref="E26:F26"/>
    <mergeCell ref="A75:A77"/>
    <mergeCell ref="E30:I30"/>
    <mergeCell ref="B76:M76"/>
    <mergeCell ref="B77:M77"/>
    <mergeCell ref="B36:M36"/>
    <mergeCell ref="B66:M66"/>
    <mergeCell ref="B73:M73"/>
    <mergeCell ref="B48:M48"/>
    <mergeCell ref="B58:M58"/>
    <mergeCell ref="B64:M64"/>
    <mergeCell ref="B75:M75"/>
    <mergeCell ref="E23:F23"/>
    <mergeCell ref="A24:D24"/>
    <mergeCell ref="E24:F24"/>
    <mergeCell ref="A25:D25"/>
    <mergeCell ref="E25:F25"/>
    <mergeCell ref="A1:N1"/>
    <mergeCell ref="A2:N2"/>
    <mergeCell ref="A19:N19"/>
    <mergeCell ref="A21:D21"/>
    <mergeCell ref="E21:F21"/>
    <mergeCell ref="A22:D22"/>
    <mergeCell ref="E22:F22"/>
    <mergeCell ref="H21:K21"/>
    <mergeCell ref="L21:M21"/>
    <mergeCell ref="B70:M70"/>
    <mergeCell ref="I23:J23"/>
    <mergeCell ref="A23:D23"/>
    <mergeCell ref="J24:K24"/>
    <mergeCell ref="C30:C31"/>
    <mergeCell ref="D30:D31"/>
    <mergeCell ref="B43:M43"/>
    <mergeCell ref="A29:N29"/>
    <mergeCell ref="A30:A31"/>
    <mergeCell ref="B30:B31"/>
    <mergeCell ref="A32:N32"/>
    <mergeCell ref="B33:M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topLeftCell="A19" zoomScale="90" zoomScaleNormal="90" workbookViewId="0">
      <selection activeCell="A27" sqref="A27"/>
    </sheetView>
  </sheetViews>
  <sheetFormatPr defaultColWidth="11.42578125" defaultRowHeight="15" x14ac:dyDescent="0.25"/>
  <cols>
    <col min="1" max="1" width="10.85546875" customWidth="1"/>
    <col min="2" max="2" width="45" customWidth="1"/>
    <col min="3" max="4" width="10.28515625" customWidth="1"/>
    <col min="6" max="6" width="12.7109375" customWidth="1"/>
    <col min="7" max="7" width="13.140625" customWidth="1"/>
    <col min="8" max="8" width="12.42578125" customWidth="1"/>
    <col min="10" max="10" width="12" customWidth="1"/>
    <col min="11" max="11" width="12.140625" customWidth="1"/>
    <col min="12" max="12" width="12.7109375" customWidth="1"/>
    <col min="13" max="13" width="12.5703125" customWidth="1"/>
    <col min="14" max="14" width="12.7109375" bestFit="1" customWidth="1"/>
    <col min="15" max="15" width="9.7109375" style="65" customWidth="1"/>
  </cols>
  <sheetData>
    <row r="1" spans="1:14" ht="23.2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4" ht="21" x14ac:dyDescent="0.25">
      <c r="A2" s="106" t="s">
        <v>215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19" spans="1:16" ht="21" x14ac:dyDescent="0.25">
      <c r="A19" s="107" t="s">
        <v>133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</row>
    <row r="21" spans="1:16" s="65" customFormat="1" ht="15.75" thickBo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/>
    </row>
    <row r="22" spans="1:16" s="65" customFormat="1" ht="16.5" thickBot="1" x14ac:dyDescent="0.3">
      <c r="A22" s="97" t="s">
        <v>7</v>
      </c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9"/>
      <c r="P22"/>
    </row>
    <row r="23" spans="1:16" s="65" customFormat="1" x14ac:dyDescent="0.25">
      <c r="A23" s="100" t="s">
        <v>20</v>
      </c>
      <c r="B23" s="93" t="s">
        <v>8</v>
      </c>
      <c r="C23" s="93" t="s">
        <v>9</v>
      </c>
      <c r="D23" s="95" t="s">
        <v>10</v>
      </c>
      <c r="E23" s="124" t="s">
        <v>11</v>
      </c>
      <c r="F23" s="125"/>
      <c r="G23" s="125"/>
      <c r="H23" s="125"/>
      <c r="I23" s="125"/>
      <c r="J23" s="100" t="s">
        <v>12</v>
      </c>
      <c r="K23" s="93"/>
      <c r="L23" s="93"/>
      <c r="M23" s="93"/>
      <c r="N23" s="116"/>
      <c r="P23"/>
    </row>
    <row r="24" spans="1:16" s="65" customFormat="1" ht="26.25" thickBot="1" x14ac:dyDescent="0.3">
      <c r="A24" s="101"/>
      <c r="B24" s="94"/>
      <c r="C24" s="94"/>
      <c r="D24" s="96"/>
      <c r="E24" s="1" t="s">
        <v>13</v>
      </c>
      <c r="F24" s="2" t="s">
        <v>14</v>
      </c>
      <c r="G24" s="2" t="s">
        <v>15</v>
      </c>
      <c r="H24" s="2" t="s">
        <v>16</v>
      </c>
      <c r="I24" s="3" t="s">
        <v>17</v>
      </c>
      <c r="J24" s="1" t="s">
        <v>13</v>
      </c>
      <c r="K24" s="2" t="s">
        <v>14</v>
      </c>
      <c r="L24" s="2" t="s">
        <v>15</v>
      </c>
      <c r="M24" s="2" t="s">
        <v>16</v>
      </c>
      <c r="N24" s="4" t="s">
        <v>18</v>
      </c>
      <c r="P24"/>
    </row>
    <row r="25" spans="1:16" s="65" customFormat="1" ht="8.25" customHeight="1" thickBot="1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4"/>
      <c r="P25"/>
    </row>
    <row r="26" spans="1:16" ht="15.75" thickBot="1" x14ac:dyDescent="0.3">
      <c r="A26" s="5" t="s">
        <v>216</v>
      </c>
      <c r="B26" s="88" t="s">
        <v>22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90"/>
      <c r="N26" s="6">
        <f>SUM(N27:N27)</f>
        <v>507</v>
      </c>
      <c r="O26" s="65">
        <f>+N26/N50</f>
        <v>6.4597559276144217E-2</v>
      </c>
    </row>
    <row r="27" spans="1:16" s="71" customFormat="1" ht="30.75" thickBot="1" x14ac:dyDescent="0.3">
      <c r="A27" s="56" t="s">
        <v>217</v>
      </c>
      <c r="B27" s="68" t="s">
        <v>129</v>
      </c>
      <c r="C27" s="56" t="s">
        <v>24</v>
      </c>
      <c r="D27" s="11">
        <f>+Wood!Q10</f>
        <v>211.25</v>
      </c>
      <c r="E27" s="55">
        <v>0.5</v>
      </c>
      <c r="F27" s="55">
        <v>1.9</v>
      </c>
      <c r="G27" s="55">
        <v>0</v>
      </c>
      <c r="H27" s="55">
        <v>0</v>
      </c>
      <c r="I27" s="55">
        <f t="shared" ref="I27" si="0">+E27+F27+G27+H27</f>
        <v>2.4</v>
      </c>
      <c r="J27" s="55">
        <f t="shared" ref="J27" si="1">+E27*D27</f>
        <v>105.625</v>
      </c>
      <c r="K27" s="55">
        <f t="shared" ref="K27" si="2">+F27*D27</f>
        <v>401.375</v>
      </c>
      <c r="L27" s="55">
        <f t="shared" ref="L27" si="3">+G27*D27</f>
        <v>0</v>
      </c>
      <c r="M27" s="55">
        <f t="shared" ref="M27" si="4">+H27*D27</f>
        <v>0</v>
      </c>
      <c r="N27" s="55">
        <f t="shared" ref="N27:N49" si="5">+J27+K27+L27+M27</f>
        <v>507</v>
      </c>
      <c r="O27" s="70"/>
    </row>
    <row r="28" spans="1:16" ht="15.75" thickBot="1" x14ac:dyDescent="0.3">
      <c r="A28" s="5" t="s">
        <v>219</v>
      </c>
      <c r="B28" s="88" t="s">
        <v>44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90"/>
      <c r="N28" s="6">
        <f>SUM(N29:N32)</f>
        <v>1779.1499999999999</v>
      </c>
      <c r="O28" s="65">
        <f>+N28/N50</f>
        <v>0.22668392028826817</v>
      </c>
    </row>
    <row r="29" spans="1:16" s="71" customFormat="1" ht="45" x14ac:dyDescent="0.25">
      <c r="A29" s="56" t="s">
        <v>220</v>
      </c>
      <c r="B29" s="68" t="s">
        <v>67</v>
      </c>
      <c r="C29" s="54" t="s">
        <v>24</v>
      </c>
      <c r="D29" s="11">
        <f>+Wood!Q12</f>
        <v>475.33333333333331</v>
      </c>
      <c r="E29" s="55">
        <v>0.5</v>
      </c>
      <c r="F29" s="55">
        <v>1.9</v>
      </c>
      <c r="G29" s="55">
        <v>0</v>
      </c>
      <c r="H29" s="55">
        <v>0</v>
      </c>
      <c r="I29" s="55">
        <f t="shared" ref="I29:I32" si="6">+E29+F29+G29+H29</f>
        <v>2.4</v>
      </c>
      <c r="J29" s="55">
        <f t="shared" ref="J29:J32" si="7">+E29*D29</f>
        <v>237.66666666666666</v>
      </c>
      <c r="K29" s="55">
        <f t="shared" ref="K29:K32" si="8">+F29*D29</f>
        <v>903.13333333333321</v>
      </c>
      <c r="L29" s="55">
        <f t="shared" ref="L29:L32" si="9">+G29*D29</f>
        <v>0</v>
      </c>
      <c r="M29" s="55">
        <f t="shared" ref="M29:M32" si="10">+H29*D29</f>
        <v>0</v>
      </c>
      <c r="N29" s="55">
        <f t="shared" si="5"/>
        <v>1140.8</v>
      </c>
      <c r="O29" s="70"/>
    </row>
    <row r="30" spans="1:16" s="71" customFormat="1" ht="30" x14ac:dyDescent="0.25">
      <c r="A30" s="56" t="s">
        <v>221</v>
      </c>
      <c r="B30" s="68" t="s">
        <v>259</v>
      </c>
      <c r="C30" s="56" t="s">
        <v>24</v>
      </c>
      <c r="D30" s="11">
        <f>+Wood!Q12</f>
        <v>475.33333333333331</v>
      </c>
      <c r="E30" s="55">
        <v>0.2</v>
      </c>
      <c r="F30" s="55">
        <v>0.1</v>
      </c>
      <c r="G30" s="55">
        <v>0</v>
      </c>
      <c r="H30" s="55">
        <v>0</v>
      </c>
      <c r="I30" s="55">
        <f t="shared" si="6"/>
        <v>0.30000000000000004</v>
      </c>
      <c r="J30" s="55">
        <f t="shared" si="7"/>
        <v>95.066666666666663</v>
      </c>
      <c r="K30" s="55">
        <f t="shared" si="8"/>
        <v>47.533333333333331</v>
      </c>
      <c r="L30" s="55">
        <f t="shared" si="9"/>
        <v>0</v>
      </c>
      <c r="M30" s="55">
        <f t="shared" si="10"/>
        <v>0</v>
      </c>
      <c r="N30" s="55">
        <f t="shared" si="5"/>
        <v>142.6</v>
      </c>
      <c r="O30" s="70"/>
    </row>
    <row r="31" spans="1:16" s="71" customFormat="1" x14ac:dyDescent="0.25">
      <c r="A31" s="56" t="s">
        <v>222</v>
      </c>
      <c r="B31" s="68" t="s">
        <v>62</v>
      </c>
      <c r="C31" s="56" t="s">
        <v>21</v>
      </c>
      <c r="D31" s="11">
        <v>1</v>
      </c>
      <c r="E31" s="55">
        <v>45</v>
      </c>
      <c r="F31" s="55">
        <v>120</v>
      </c>
      <c r="G31" s="55">
        <v>0</v>
      </c>
      <c r="H31" s="55">
        <v>0</v>
      </c>
      <c r="I31" s="55">
        <f t="shared" si="6"/>
        <v>165</v>
      </c>
      <c r="J31" s="55">
        <f t="shared" si="7"/>
        <v>45</v>
      </c>
      <c r="K31" s="55">
        <f t="shared" si="8"/>
        <v>120</v>
      </c>
      <c r="L31" s="55">
        <f t="shared" si="9"/>
        <v>0</v>
      </c>
      <c r="M31" s="55">
        <f t="shared" si="10"/>
        <v>0</v>
      </c>
      <c r="N31" s="55">
        <f t="shared" si="5"/>
        <v>165</v>
      </c>
      <c r="O31" s="70"/>
    </row>
    <row r="32" spans="1:16" s="71" customFormat="1" ht="30.75" thickBot="1" x14ac:dyDescent="0.3">
      <c r="A32" s="56" t="s">
        <v>225</v>
      </c>
      <c r="B32" s="68" t="s">
        <v>85</v>
      </c>
      <c r="C32" s="54" t="s">
        <v>19</v>
      </c>
      <c r="D32" s="11">
        <v>7.35</v>
      </c>
      <c r="E32" s="55">
        <v>15</v>
      </c>
      <c r="F32" s="55">
        <v>30</v>
      </c>
      <c r="G32" s="55">
        <v>0</v>
      </c>
      <c r="H32" s="55">
        <v>0</v>
      </c>
      <c r="I32" s="55">
        <f t="shared" si="6"/>
        <v>45</v>
      </c>
      <c r="J32" s="55">
        <f t="shared" si="7"/>
        <v>110.25</v>
      </c>
      <c r="K32" s="55">
        <f t="shared" si="8"/>
        <v>220.5</v>
      </c>
      <c r="L32" s="55">
        <f t="shared" si="9"/>
        <v>0</v>
      </c>
      <c r="M32" s="55">
        <f t="shared" si="10"/>
        <v>0</v>
      </c>
      <c r="N32" s="55">
        <f t="shared" si="5"/>
        <v>330.75</v>
      </c>
      <c r="O32" s="70"/>
    </row>
    <row r="33" spans="1:15" ht="15.75" thickBot="1" x14ac:dyDescent="0.3">
      <c r="A33" s="5" t="s">
        <v>226</v>
      </c>
      <c r="B33" s="88" t="s">
        <v>99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90"/>
      <c r="N33" s="6">
        <f>+SUM(N34:N36)</f>
        <v>1054.0999999999999</v>
      </c>
      <c r="O33" s="65">
        <f>+N33/N50</f>
        <v>0.1343043140690012</v>
      </c>
    </row>
    <row r="34" spans="1:15" s="71" customFormat="1" x14ac:dyDescent="0.25">
      <c r="A34" s="56" t="s">
        <v>227</v>
      </c>
      <c r="B34" s="68" t="s">
        <v>71</v>
      </c>
      <c r="C34" s="54" t="s">
        <v>24</v>
      </c>
      <c r="D34" s="11">
        <f>+Wood!Q25</f>
        <v>273.375</v>
      </c>
      <c r="E34" s="55">
        <v>0.5</v>
      </c>
      <c r="F34" s="55">
        <v>1.9</v>
      </c>
      <c r="G34" s="55">
        <v>0</v>
      </c>
      <c r="H34" s="55">
        <v>0</v>
      </c>
      <c r="I34" s="55">
        <f t="shared" ref="I34:I36" si="11">+E34+F34+G34+H34</f>
        <v>2.4</v>
      </c>
      <c r="J34" s="55">
        <f t="shared" ref="J34:J36" si="12">+E34*D34</f>
        <v>136.6875</v>
      </c>
      <c r="K34" s="55">
        <f t="shared" ref="K34:K36" si="13">+F34*D34</f>
        <v>519.41250000000002</v>
      </c>
      <c r="L34" s="55">
        <f t="shared" ref="L34:L36" si="14">+G34*D34</f>
        <v>0</v>
      </c>
      <c r="M34" s="55">
        <f t="shared" ref="M34:M36" si="15">+H34*D34</f>
        <v>0</v>
      </c>
      <c r="N34" s="55">
        <f t="shared" si="5"/>
        <v>656.1</v>
      </c>
      <c r="O34" s="70"/>
    </row>
    <row r="35" spans="1:15" s="71" customFormat="1" x14ac:dyDescent="0.25">
      <c r="A35" s="56" t="s">
        <v>228</v>
      </c>
      <c r="B35" s="68" t="s">
        <v>82</v>
      </c>
      <c r="C35" s="54" t="s">
        <v>24</v>
      </c>
      <c r="D35" s="11">
        <f>+Wood!Q28</f>
        <v>101.25</v>
      </c>
      <c r="E35" s="55">
        <v>0.5</v>
      </c>
      <c r="F35" s="55">
        <v>1.9</v>
      </c>
      <c r="G35" s="55">
        <v>0</v>
      </c>
      <c r="H35" s="55">
        <v>0</v>
      </c>
      <c r="I35" s="55">
        <f t="shared" si="11"/>
        <v>2.4</v>
      </c>
      <c r="J35" s="55">
        <f t="shared" si="12"/>
        <v>50.625</v>
      </c>
      <c r="K35" s="55">
        <f t="shared" si="13"/>
        <v>192.375</v>
      </c>
      <c r="L35" s="55">
        <f t="shared" si="14"/>
        <v>0</v>
      </c>
      <c r="M35" s="55">
        <f t="shared" si="15"/>
        <v>0</v>
      </c>
      <c r="N35" s="55">
        <f t="shared" si="5"/>
        <v>243</v>
      </c>
      <c r="O35" s="70"/>
    </row>
    <row r="36" spans="1:15" s="71" customFormat="1" ht="30.75" thickBot="1" x14ac:dyDescent="0.3">
      <c r="A36" s="56" t="s">
        <v>230</v>
      </c>
      <c r="B36" s="68" t="s">
        <v>81</v>
      </c>
      <c r="C36" s="56" t="s">
        <v>21</v>
      </c>
      <c r="D36" s="11">
        <v>1</v>
      </c>
      <c r="E36" s="55">
        <v>45</v>
      </c>
      <c r="F36" s="55">
        <v>110</v>
      </c>
      <c r="G36" s="55">
        <v>0</v>
      </c>
      <c r="H36" s="55">
        <v>0</v>
      </c>
      <c r="I36" s="55">
        <f t="shared" si="11"/>
        <v>155</v>
      </c>
      <c r="J36" s="55">
        <f t="shared" si="12"/>
        <v>45</v>
      </c>
      <c r="K36" s="55">
        <f t="shared" si="13"/>
        <v>110</v>
      </c>
      <c r="L36" s="55">
        <f t="shared" si="14"/>
        <v>0</v>
      </c>
      <c r="M36" s="55">
        <f t="shared" si="15"/>
        <v>0</v>
      </c>
      <c r="N36" s="55">
        <f t="shared" si="5"/>
        <v>155</v>
      </c>
      <c r="O36" s="70"/>
    </row>
    <row r="37" spans="1:15" ht="15.75" thickBot="1" x14ac:dyDescent="0.3">
      <c r="A37" s="5" t="s">
        <v>231</v>
      </c>
      <c r="B37" s="88" t="s">
        <v>41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90"/>
      <c r="N37" s="6">
        <f>+SUM(N38:N42)</f>
        <v>2093.9437499999999</v>
      </c>
      <c r="O37" s="65">
        <f>+N37/N50</f>
        <v>0.26679221994385938</v>
      </c>
    </row>
    <row r="38" spans="1:15" s="71" customFormat="1" ht="60" x14ac:dyDescent="0.25">
      <c r="A38" s="56" t="s">
        <v>232</v>
      </c>
      <c r="B38" s="68" t="s">
        <v>77</v>
      </c>
      <c r="C38" s="54" t="s">
        <v>24</v>
      </c>
      <c r="D38" s="11">
        <f>+Wood!Q29</f>
        <v>436.5</v>
      </c>
      <c r="E38" s="55">
        <v>0.5</v>
      </c>
      <c r="F38" s="55">
        <v>1.9</v>
      </c>
      <c r="G38" s="55">
        <v>0</v>
      </c>
      <c r="H38" s="55">
        <v>0</v>
      </c>
      <c r="I38" s="55">
        <f t="shared" ref="I38:I42" si="16">+E38+F38+G38+H38</f>
        <v>2.4</v>
      </c>
      <c r="J38" s="55">
        <f t="shared" ref="J38:J42" si="17">+E38*D38</f>
        <v>218.25</v>
      </c>
      <c r="K38" s="55">
        <f t="shared" ref="K38:K42" si="18">+F38*D38</f>
        <v>829.34999999999991</v>
      </c>
      <c r="L38" s="55">
        <f t="shared" ref="L38:L42" si="19">+G38*D38</f>
        <v>0</v>
      </c>
      <c r="M38" s="55">
        <f t="shared" ref="M38:M42" si="20">+H38*D38</f>
        <v>0</v>
      </c>
      <c r="N38" s="55">
        <f t="shared" si="5"/>
        <v>1047.5999999999999</v>
      </c>
      <c r="O38" s="70"/>
    </row>
    <row r="39" spans="1:15" s="71" customFormat="1" ht="60" x14ac:dyDescent="0.25">
      <c r="A39" s="56" t="s">
        <v>233</v>
      </c>
      <c r="B39" s="68" t="s">
        <v>260</v>
      </c>
      <c r="C39" s="54" t="s">
        <v>24</v>
      </c>
      <c r="D39" s="11">
        <f>+Wood!Q29</f>
        <v>436.5</v>
      </c>
      <c r="E39" s="55">
        <v>0.2</v>
      </c>
      <c r="F39" s="55">
        <v>0.1</v>
      </c>
      <c r="G39" s="55">
        <v>0</v>
      </c>
      <c r="H39" s="55">
        <v>0</v>
      </c>
      <c r="I39" s="55">
        <f t="shared" si="16"/>
        <v>0.30000000000000004</v>
      </c>
      <c r="J39" s="55">
        <f t="shared" si="17"/>
        <v>87.300000000000011</v>
      </c>
      <c r="K39" s="55">
        <f t="shared" si="18"/>
        <v>43.650000000000006</v>
      </c>
      <c r="L39" s="55">
        <f t="shared" si="19"/>
        <v>0</v>
      </c>
      <c r="M39" s="55">
        <f t="shared" si="20"/>
        <v>0</v>
      </c>
      <c r="N39" s="55">
        <f t="shared" si="5"/>
        <v>130.95000000000002</v>
      </c>
      <c r="O39" s="70"/>
    </row>
    <row r="40" spans="1:15" s="71" customFormat="1" x14ac:dyDescent="0.25">
      <c r="A40" s="56" t="s">
        <v>234</v>
      </c>
      <c r="B40" s="68" t="s">
        <v>78</v>
      </c>
      <c r="C40" s="54" t="s">
        <v>60</v>
      </c>
      <c r="D40" s="11">
        <v>1</v>
      </c>
      <c r="E40" s="55">
        <v>65</v>
      </c>
      <c r="F40" s="55">
        <v>85</v>
      </c>
      <c r="G40" s="55">
        <v>0</v>
      </c>
      <c r="H40" s="55">
        <v>0</v>
      </c>
      <c r="I40" s="55">
        <f t="shared" si="16"/>
        <v>150</v>
      </c>
      <c r="J40" s="55">
        <f t="shared" si="17"/>
        <v>65</v>
      </c>
      <c r="K40" s="55">
        <f t="shared" si="18"/>
        <v>85</v>
      </c>
      <c r="L40" s="55">
        <f t="shared" si="19"/>
        <v>0</v>
      </c>
      <c r="M40" s="55">
        <f t="shared" si="20"/>
        <v>0</v>
      </c>
      <c r="N40" s="55">
        <f t="shared" si="5"/>
        <v>150</v>
      </c>
      <c r="O40" s="70"/>
    </row>
    <row r="41" spans="1:15" s="71" customFormat="1" x14ac:dyDescent="0.25">
      <c r="A41" s="56" t="s">
        <v>236</v>
      </c>
      <c r="B41" s="68" t="s">
        <v>261</v>
      </c>
      <c r="C41" s="54" t="s">
        <v>24</v>
      </c>
      <c r="D41" s="11">
        <f>+Wood!Q48</f>
        <v>110.25</v>
      </c>
      <c r="E41" s="55">
        <v>0.85</v>
      </c>
      <c r="F41" s="55">
        <v>2.0499999999999998</v>
      </c>
      <c r="G41" s="55">
        <v>0</v>
      </c>
      <c r="H41" s="55">
        <v>0</v>
      </c>
      <c r="I41" s="55">
        <f t="shared" si="16"/>
        <v>2.9</v>
      </c>
      <c r="J41" s="55">
        <f t="shared" si="17"/>
        <v>93.712499999999991</v>
      </c>
      <c r="K41" s="55">
        <f t="shared" si="18"/>
        <v>226.01249999999999</v>
      </c>
      <c r="L41" s="55">
        <f t="shared" si="19"/>
        <v>0</v>
      </c>
      <c r="M41" s="55">
        <f t="shared" si="20"/>
        <v>0</v>
      </c>
      <c r="N41" s="55">
        <f t="shared" si="5"/>
        <v>319.72499999999997</v>
      </c>
      <c r="O41" s="70"/>
    </row>
    <row r="42" spans="1:15" s="71" customFormat="1" ht="30.75" thickBot="1" x14ac:dyDescent="0.3">
      <c r="A42" s="56" t="s">
        <v>237</v>
      </c>
      <c r="B42" s="68" t="s">
        <v>262</v>
      </c>
      <c r="C42" s="54" t="s">
        <v>24</v>
      </c>
      <c r="D42" s="11">
        <f>+Wood!Q45</f>
        <v>156.375</v>
      </c>
      <c r="E42" s="55">
        <v>0.8</v>
      </c>
      <c r="F42" s="55">
        <v>2.0499999999999998</v>
      </c>
      <c r="G42" s="55">
        <v>0</v>
      </c>
      <c r="H42" s="55">
        <v>0</v>
      </c>
      <c r="I42" s="55">
        <f t="shared" si="16"/>
        <v>2.8499999999999996</v>
      </c>
      <c r="J42" s="55">
        <f t="shared" si="17"/>
        <v>125.10000000000001</v>
      </c>
      <c r="K42" s="55">
        <f t="shared" si="18"/>
        <v>320.56874999999997</v>
      </c>
      <c r="L42" s="55">
        <f t="shared" si="19"/>
        <v>0</v>
      </c>
      <c r="M42" s="55">
        <f t="shared" si="20"/>
        <v>0</v>
      </c>
      <c r="N42" s="55">
        <f t="shared" si="5"/>
        <v>445.66874999999999</v>
      </c>
      <c r="O42" s="70"/>
    </row>
    <row r="43" spans="1:15" ht="15.75" thickBot="1" x14ac:dyDescent="0.3">
      <c r="A43" s="5" t="s">
        <v>241</v>
      </c>
      <c r="B43" s="88" t="s">
        <v>42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90"/>
      <c r="N43" s="6">
        <f>+SUM(N44:N45)</f>
        <v>959.39999999999986</v>
      </c>
      <c r="O43" s="65">
        <f>+N43/N50</f>
        <v>0.1222384583225498</v>
      </c>
    </row>
    <row r="44" spans="1:15" s="71" customFormat="1" ht="60" x14ac:dyDescent="0.25">
      <c r="A44" s="56" t="s">
        <v>242</v>
      </c>
      <c r="B44" s="68" t="s">
        <v>101</v>
      </c>
      <c r="C44" s="54" t="s">
        <v>24</v>
      </c>
      <c r="D44" s="11">
        <f>+Wood!Q56</f>
        <v>355.33333333333331</v>
      </c>
      <c r="E44" s="55">
        <v>0.5</v>
      </c>
      <c r="F44" s="55">
        <v>1.9</v>
      </c>
      <c r="G44" s="55">
        <v>0</v>
      </c>
      <c r="H44" s="55">
        <v>0</v>
      </c>
      <c r="I44" s="55">
        <f t="shared" ref="I44:I45" si="21">+E44+F44+G44+H44</f>
        <v>2.4</v>
      </c>
      <c r="J44" s="55">
        <f t="shared" ref="J44:J45" si="22">+E44*D44</f>
        <v>177.66666666666666</v>
      </c>
      <c r="K44" s="55">
        <f t="shared" ref="K44:K45" si="23">+F44*D44</f>
        <v>675.13333333333321</v>
      </c>
      <c r="L44" s="55">
        <f t="shared" ref="L44:L45" si="24">+G44*D44</f>
        <v>0</v>
      </c>
      <c r="M44" s="55">
        <f t="shared" ref="M44:M45" si="25">+H44*D44</f>
        <v>0</v>
      </c>
      <c r="N44" s="55">
        <f t="shared" si="5"/>
        <v>852.79999999999984</v>
      </c>
      <c r="O44" s="70"/>
    </row>
    <row r="45" spans="1:15" s="71" customFormat="1" ht="60.75" thickBot="1" x14ac:dyDescent="0.3">
      <c r="A45" s="56" t="s">
        <v>243</v>
      </c>
      <c r="B45" s="68" t="s">
        <v>263</v>
      </c>
      <c r="C45" s="54" t="s">
        <v>24</v>
      </c>
      <c r="D45" s="11">
        <f>+Wood!Q56</f>
        <v>355.33333333333331</v>
      </c>
      <c r="E45" s="55">
        <v>0.2</v>
      </c>
      <c r="F45" s="55">
        <v>0.1</v>
      </c>
      <c r="G45" s="55">
        <v>0</v>
      </c>
      <c r="H45" s="55">
        <v>0</v>
      </c>
      <c r="I45" s="55">
        <f t="shared" si="21"/>
        <v>0.30000000000000004</v>
      </c>
      <c r="J45" s="55">
        <f t="shared" si="22"/>
        <v>71.066666666666663</v>
      </c>
      <c r="K45" s="55">
        <f t="shared" si="23"/>
        <v>35.533333333333331</v>
      </c>
      <c r="L45" s="55">
        <f t="shared" si="24"/>
        <v>0</v>
      </c>
      <c r="M45" s="55">
        <f t="shared" si="25"/>
        <v>0</v>
      </c>
      <c r="N45" s="55">
        <f t="shared" si="5"/>
        <v>106.6</v>
      </c>
      <c r="O45" s="70"/>
    </row>
    <row r="46" spans="1:15" ht="15.75" thickBot="1" x14ac:dyDescent="0.3">
      <c r="A46" s="5" t="s">
        <v>249</v>
      </c>
      <c r="B46" s="88" t="s">
        <v>116</v>
      </c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90"/>
      <c r="N46" s="6">
        <f>SUM(N47:N49)</f>
        <v>1455</v>
      </c>
      <c r="O46" s="65">
        <f>+N46/N50</f>
        <v>0.18538352810017719</v>
      </c>
    </row>
    <row r="47" spans="1:15" s="71" customFormat="1" ht="60" x14ac:dyDescent="0.25">
      <c r="A47" s="56" t="s">
        <v>250</v>
      </c>
      <c r="B47" s="69" t="s">
        <v>118</v>
      </c>
      <c r="C47" s="54" t="s">
        <v>117</v>
      </c>
      <c r="D47" s="11">
        <v>1</v>
      </c>
      <c r="E47" s="55">
        <v>0</v>
      </c>
      <c r="F47" s="55">
        <v>0</v>
      </c>
      <c r="G47" s="55">
        <v>0</v>
      </c>
      <c r="H47" s="55">
        <v>770</v>
      </c>
      <c r="I47" s="55">
        <f t="shared" ref="I47:I49" si="26">+E47+F47+G47+H47</f>
        <v>770</v>
      </c>
      <c r="J47" s="55">
        <f t="shared" ref="J47:J49" si="27">+E47*D47</f>
        <v>0</v>
      </c>
      <c r="K47" s="55">
        <f t="shared" ref="K47:K49" si="28">+F47*D47</f>
        <v>0</v>
      </c>
      <c r="L47" s="55">
        <f t="shared" ref="L47:L49" si="29">+G47*D47</f>
        <v>0</v>
      </c>
      <c r="M47" s="55">
        <f t="shared" ref="M47:M49" si="30">+H47*D47</f>
        <v>770</v>
      </c>
      <c r="N47" s="55">
        <f t="shared" si="5"/>
        <v>770</v>
      </c>
      <c r="O47" s="70"/>
    </row>
    <row r="48" spans="1:15" s="71" customFormat="1" ht="45" x14ac:dyDescent="0.25">
      <c r="A48" s="56" t="s">
        <v>251</v>
      </c>
      <c r="B48" s="69" t="s">
        <v>119</v>
      </c>
      <c r="C48" s="54" t="s">
        <v>117</v>
      </c>
      <c r="D48" s="11">
        <v>1</v>
      </c>
      <c r="E48" s="55">
        <v>0</v>
      </c>
      <c r="F48" s="55">
        <v>0</v>
      </c>
      <c r="G48" s="55">
        <v>0</v>
      </c>
      <c r="H48" s="55">
        <v>315</v>
      </c>
      <c r="I48" s="55">
        <f t="shared" si="26"/>
        <v>315</v>
      </c>
      <c r="J48" s="55">
        <f t="shared" si="27"/>
        <v>0</v>
      </c>
      <c r="K48" s="55">
        <f t="shared" si="28"/>
        <v>0</v>
      </c>
      <c r="L48" s="55">
        <f t="shared" si="29"/>
        <v>0</v>
      </c>
      <c r="M48" s="55">
        <f t="shared" si="30"/>
        <v>315</v>
      </c>
      <c r="N48" s="55">
        <f t="shared" si="5"/>
        <v>315</v>
      </c>
      <c r="O48" s="70"/>
    </row>
    <row r="49" spans="1:16" s="71" customFormat="1" ht="60.75" thickBot="1" x14ac:dyDescent="0.3">
      <c r="A49" s="56" t="s">
        <v>252</v>
      </c>
      <c r="B49" s="69" t="s">
        <v>120</v>
      </c>
      <c r="C49" s="54" t="s">
        <v>117</v>
      </c>
      <c r="D49" s="11">
        <v>1</v>
      </c>
      <c r="E49" s="55">
        <v>0</v>
      </c>
      <c r="F49" s="55">
        <v>0</v>
      </c>
      <c r="G49" s="55">
        <v>0</v>
      </c>
      <c r="H49" s="55">
        <v>370</v>
      </c>
      <c r="I49" s="55">
        <f t="shared" si="26"/>
        <v>370</v>
      </c>
      <c r="J49" s="55">
        <f t="shared" si="27"/>
        <v>0</v>
      </c>
      <c r="K49" s="55">
        <f t="shared" si="28"/>
        <v>0</v>
      </c>
      <c r="L49" s="55">
        <f t="shared" si="29"/>
        <v>0</v>
      </c>
      <c r="M49" s="55">
        <f t="shared" si="30"/>
        <v>370</v>
      </c>
      <c r="N49" s="55">
        <f t="shared" si="5"/>
        <v>370</v>
      </c>
      <c r="O49" s="70"/>
    </row>
    <row r="50" spans="1:16" x14ac:dyDescent="0.25">
      <c r="A50" s="121"/>
      <c r="B50" s="128" t="s">
        <v>127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61">
        <f>+N46+N43+N37+N33+N28+N26</f>
        <v>7848.59375</v>
      </c>
      <c r="O50" s="65">
        <f>+SUM(O26:O49)</f>
        <v>1</v>
      </c>
    </row>
    <row r="51" spans="1:16" x14ac:dyDescent="0.25">
      <c r="A51" s="122"/>
      <c r="B51" s="126" t="s">
        <v>128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62">
        <f>(0.6*20000)/8</f>
        <v>1500</v>
      </c>
    </row>
    <row r="52" spans="1:16" ht="15.75" thickBot="1" x14ac:dyDescent="0.3">
      <c r="A52" s="123"/>
      <c r="B52" s="127" t="s">
        <v>126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63">
        <f>+N50+N51</f>
        <v>9348.59375</v>
      </c>
    </row>
    <row r="53" spans="1:16" x14ac:dyDescent="0.25">
      <c r="C53" s="7"/>
      <c r="D53" s="8"/>
      <c r="E53" s="10"/>
      <c r="F53" s="10"/>
      <c r="G53" s="10"/>
      <c r="H53" s="10"/>
      <c r="I53" s="9"/>
      <c r="J53" s="9"/>
      <c r="K53" s="9"/>
      <c r="L53" s="9"/>
      <c r="M53" s="9"/>
      <c r="N53" s="9"/>
    </row>
    <row r="54" spans="1:16" s="65" customFormat="1" x14ac:dyDescent="0.25">
      <c r="A54"/>
      <c r="B54"/>
      <c r="C54" s="7"/>
      <c r="D54" s="8"/>
      <c r="E54" s="10"/>
      <c r="F54" s="10"/>
      <c r="G54" s="10"/>
      <c r="H54" s="10"/>
      <c r="I54" s="9"/>
      <c r="J54" s="9"/>
      <c r="K54" s="9"/>
      <c r="L54" s="9"/>
      <c r="M54" s="9"/>
      <c r="N54" s="9"/>
      <c r="P54"/>
    </row>
    <row r="55" spans="1:16" s="65" customFormat="1" x14ac:dyDescent="0.25">
      <c r="A55"/>
      <c r="B55"/>
      <c r="C55" s="7"/>
      <c r="D55" s="8"/>
      <c r="E55" s="10"/>
      <c r="F55" s="10"/>
      <c r="G55" s="10"/>
      <c r="H55" s="10"/>
      <c r="I55" s="9"/>
      <c r="J55" s="9"/>
      <c r="K55" s="9"/>
      <c r="L55" s="9"/>
      <c r="M55" s="9"/>
      <c r="N55" s="9"/>
      <c r="P55"/>
    </row>
    <row r="56" spans="1:16" s="65" customFormat="1" x14ac:dyDescent="0.25">
      <c r="A56"/>
      <c r="B56"/>
      <c r="C56" s="7"/>
      <c r="D56" s="8"/>
      <c r="E56" s="10"/>
      <c r="F56" s="10"/>
      <c r="G56" s="10"/>
      <c r="H56" s="10"/>
      <c r="I56" s="9"/>
      <c r="J56" s="9"/>
      <c r="K56" s="9"/>
      <c r="L56" s="9"/>
      <c r="M56" s="9"/>
      <c r="N56" s="9"/>
      <c r="P56"/>
    </row>
    <row r="57" spans="1:16" s="65" customFormat="1" x14ac:dyDescent="0.25">
      <c r="A57"/>
      <c r="B57"/>
      <c r="C57" s="7"/>
      <c r="D57" s="8"/>
      <c r="E57" s="10"/>
      <c r="F57" s="10"/>
      <c r="G57" s="10"/>
      <c r="H57" s="10"/>
      <c r="I57" s="9"/>
      <c r="J57" s="9"/>
      <c r="K57" s="9"/>
      <c r="L57" s="9"/>
      <c r="M57" s="9"/>
      <c r="N57" s="9"/>
      <c r="P57"/>
    </row>
    <row r="58" spans="1:16" s="65" customFormat="1" x14ac:dyDescent="0.25">
      <c r="A58"/>
      <c r="B58"/>
      <c r="C58" s="7"/>
      <c r="D58" s="8"/>
      <c r="E58" s="10"/>
      <c r="F58" s="10"/>
      <c r="G58" s="10"/>
      <c r="H58" s="10"/>
      <c r="I58" s="9"/>
      <c r="J58" s="9"/>
      <c r="K58" s="9"/>
      <c r="L58" s="9"/>
      <c r="M58" s="9"/>
      <c r="N58" s="9"/>
      <c r="P58"/>
    </row>
  </sheetData>
  <mergeCells count="21">
    <mergeCell ref="A1:N1"/>
    <mergeCell ref="A2:N2"/>
    <mergeCell ref="A19:N19"/>
    <mergeCell ref="A50:A52"/>
    <mergeCell ref="B37:M37"/>
    <mergeCell ref="A22:N22"/>
    <mergeCell ref="A23:A24"/>
    <mergeCell ref="B23:B24"/>
    <mergeCell ref="C23:C24"/>
    <mergeCell ref="D23:D24"/>
    <mergeCell ref="E23:I23"/>
    <mergeCell ref="J23:N23"/>
    <mergeCell ref="A25:N25"/>
    <mergeCell ref="B26:M26"/>
    <mergeCell ref="B28:M28"/>
    <mergeCell ref="B33:M33"/>
    <mergeCell ref="B51:M51"/>
    <mergeCell ref="B52:M52"/>
    <mergeCell ref="B43:M43"/>
    <mergeCell ref="B46:M46"/>
    <mergeCell ref="B50:M5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showGridLines="0" topLeftCell="A28" zoomScale="90" zoomScaleNormal="90" workbookViewId="0">
      <selection activeCell="B34" sqref="B34"/>
    </sheetView>
  </sheetViews>
  <sheetFormatPr defaultColWidth="11.42578125" defaultRowHeight="15" x14ac:dyDescent="0.25"/>
  <cols>
    <col min="1" max="1" width="10.85546875" customWidth="1"/>
    <col min="2" max="2" width="45" customWidth="1"/>
    <col min="3" max="4" width="10.28515625" customWidth="1"/>
    <col min="6" max="6" width="12.7109375" customWidth="1"/>
    <col min="7" max="7" width="13.140625" customWidth="1"/>
    <col min="8" max="8" width="12.42578125" customWidth="1"/>
    <col min="9" max="10" width="11.42578125" customWidth="1"/>
    <col min="11" max="11" width="12.140625" customWidth="1"/>
    <col min="12" max="12" width="12.7109375" customWidth="1"/>
    <col min="13" max="13" width="12.5703125" customWidth="1"/>
    <col min="14" max="14" width="12.7109375" customWidth="1"/>
    <col min="15" max="15" width="9.7109375" style="65" customWidth="1"/>
  </cols>
  <sheetData>
    <row r="1" spans="1:14" ht="23.2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4" ht="21" x14ac:dyDescent="0.25">
      <c r="A2" s="106" t="s">
        <v>163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19" spans="1:14" ht="21" x14ac:dyDescent="0.25">
      <c r="A19" s="107" t="s">
        <v>134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</row>
    <row r="20" spans="1:14" ht="15.75" thickBot="1" x14ac:dyDescent="0.3"/>
    <row r="21" spans="1:14" ht="21.75" thickBot="1" x14ac:dyDescent="0.3">
      <c r="A21" s="108" t="s">
        <v>1</v>
      </c>
      <c r="B21" s="109"/>
      <c r="C21" s="109"/>
      <c r="D21" s="109"/>
      <c r="E21" s="110">
        <f>+K34+K37+K44+K45+K49+K53+K54+K59+K68</f>
        <v>5054.3312499999993</v>
      </c>
      <c r="F21" s="111"/>
      <c r="G21" s="64">
        <f>+E21/N82</f>
        <v>0.2889099806154623</v>
      </c>
      <c r="H21" s="83" t="s">
        <v>6</v>
      </c>
      <c r="I21" s="84"/>
      <c r="J21" s="84"/>
      <c r="K21" s="85"/>
      <c r="L21" s="86">
        <f>+Wood!Q67</f>
        <v>2634.375</v>
      </c>
      <c r="M21" s="87"/>
    </row>
    <row r="22" spans="1:14" ht="21" x14ac:dyDescent="0.25">
      <c r="A22" s="79" t="s">
        <v>2</v>
      </c>
      <c r="B22" s="80"/>
      <c r="C22" s="80"/>
      <c r="D22" s="80"/>
      <c r="E22" s="81">
        <f>+L34+L35+L37+L38+L40+L39+L41+L42+L44+L46+L45+L47+L49+L50+L51+L52+L53+L54+L55+L56+L57+L59+L60+L61+L62+L63+L65+L67+L68+L69+L70+L71+L73+L74+L75+L76+L78+L79+L81</f>
        <v>0</v>
      </c>
      <c r="F22" s="82"/>
      <c r="G22" s="64">
        <f>+E22/N82</f>
        <v>0</v>
      </c>
    </row>
    <row r="23" spans="1:14" ht="21" x14ac:dyDescent="0.25">
      <c r="A23" s="79" t="s">
        <v>3</v>
      </c>
      <c r="B23" s="80"/>
      <c r="C23" s="80"/>
      <c r="D23" s="80"/>
      <c r="E23" s="81">
        <f>+J34+J35+J37+J38+J39+J40+J41+J42+J44+J46+J45+J47+J49+J50+J51+J52+J53+J54+J55+J56+J57+J59+J60+J61+J62+J63+J65+J67+J68+J69+J70+J71+J73+J74+J75+J76+J78+J79+J81</f>
        <v>3906.0315000000005</v>
      </c>
      <c r="F23" s="82"/>
      <c r="G23" s="64">
        <f>+E23/N82</f>
        <v>0.22327216581785878</v>
      </c>
      <c r="I23" s="91"/>
      <c r="J23" s="91"/>
    </row>
    <row r="24" spans="1:14" ht="21" x14ac:dyDescent="0.25">
      <c r="A24" s="79" t="s">
        <v>4</v>
      </c>
      <c r="B24" s="80"/>
      <c r="C24" s="80"/>
      <c r="D24" s="80"/>
      <c r="E24" s="81">
        <f>+K34+K35+K37+K38+K39+K40+K41+K42+K44+K45+K46+K47+K49+K50+K51+K52+K53+K54+K55+K56+K57+K59+K60+K61+K62+K63+K65+K67+K68+K69+K70+K71+K73+K74+K75+K76+K78+K79+K81</f>
        <v>11907.953249999999</v>
      </c>
      <c r="F24" s="82"/>
      <c r="G24" s="64">
        <f>+E24/N82</f>
        <v>0.6806689891224148</v>
      </c>
      <c r="J24" s="92"/>
      <c r="K24" s="92"/>
    </row>
    <row r="25" spans="1:14" ht="21.75" thickBot="1" x14ac:dyDescent="0.3">
      <c r="A25" s="112" t="s">
        <v>5</v>
      </c>
      <c r="B25" s="113"/>
      <c r="C25" s="113"/>
      <c r="D25" s="113"/>
      <c r="E25" s="114">
        <f>+M34+M35+M37+M38+M39+M40+M41+M42+M44+M45+M46+M47+M49+M50+M51+M52+M53+M54+M55+M56+M57+M59+M60+M61+M62+M63+M65+M67+M68+M69+M70+M71+M73+M74+M75+M76+M78+M79+M81</f>
        <v>1680.5</v>
      </c>
      <c r="F25" s="115"/>
      <c r="G25" s="64">
        <f>+E25/N82</f>
        <v>9.605884505972663E-2</v>
      </c>
      <c r="H25" s="66"/>
    </row>
    <row r="26" spans="1:14" ht="21.75" thickBot="1" x14ac:dyDescent="0.3">
      <c r="A26" s="129" t="s">
        <v>165</v>
      </c>
      <c r="B26" s="130"/>
      <c r="C26" s="130"/>
      <c r="D26" s="130"/>
      <c r="E26" s="131">
        <f>+E22+E23+E24+E25</f>
        <v>17494.48475</v>
      </c>
      <c r="F26" s="132"/>
      <c r="G26" s="64">
        <f>+G22+G23+G24+G25</f>
        <v>1.0000000000000002</v>
      </c>
      <c r="H26" s="66"/>
    </row>
    <row r="28" spans="1:14" ht="15.75" thickBot="1" x14ac:dyDescent="0.3"/>
    <row r="29" spans="1:14" ht="16.5" thickBot="1" x14ac:dyDescent="0.3">
      <c r="A29" s="97" t="s">
        <v>7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9"/>
    </row>
    <row r="30" spans="1:14" x14ac:dyDescent="0.25">
      <c r="A30" s="100" t="s">
        <v>20</v>
      </c>
      <c r="B30" s="93" t="s">
        <v>8</v>
      </c>
      <c r="C30" s="93" t="s">
        <v>9</v>
      </c>
      <c r="D30" s="95" t="s">
        <v>10</v>
      </c>
      <c r="E30" s="124" t="s">
        <v>11</v>
      </c>
      <c r="F30" s="125"/>
      <c r="G30" s="125"/>
      <c r="H30" s="125"/>
      <c r="I30" s="125"/>
      <c r="J30" s="100" t="s">
        <v>12</v>
      </c>
      <c r="K30" s="93"/>
      <c r="L30" s="93"/>
      <c r="M30" s="93"/>
      <c r="N30" s="116"/>
    </row>
    <row r="31" spans="1:14" ht="26.25" thickBot="1" x14ac:dyDescent="0.3">
      <c r="A31" s="101"/>
      <c r="B31" s="94"/>
      <c r="C31" s="94"/>
      <c r="D31" s="96"/>
      <c r="E31" s="1" t="s">
        <v>13</v>
      </c>
      <c r="F31" s="2" t="s">
        <v>14</v>
      </c>
      <c r="G31" s="2" t="s">
        <v>15</v>
      </c>
      <c r="H31" s="2" t="s">
        <v>16</v>
      </c>
      <c r="I31" s="3" t="s">
        <v>17</v>
      </c>
      <c r="J31" s="1" t="s">
        <v>13</v>
      </c>
      <c r="K31" s="2" t="s">
        <v>14</v>
      </c>
      <c r="L31" s="2" t="s">
        <v>15</v>
      </c>
      <c r="M31" s="2" t="s">
        <v>16</v>
      </c>
      <c r="N31" s="4" t="s">
        <v>18</v>
      </c>
    </row>
    <row r="32" spans="1:14" ht="8.25" customHeight="1" thickBot="1" x14ac:dyDescent="0.3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4"/>
    </row>
    <row r="33" spans="1:15" ht="15.75" thickBot="1" x14ac:dyDescent="0.3">
      <c r="A33" s="5" t="s">
        <v>166</v>
      </c>
      <c r="B33" s="88" t="s">
        <v>22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90"/>
      <c r="N33" s="6">
        <f>SUM(N34:N35)</f>
        <v>496.125</v>
      </c>
      <c r="O33" s="65">
        <f>+N33/N82</f>
        <v>2.8358937521723818E-2</v>
      </c>
    </row>
    <row r="34" spans="1:15" s="71" customFormat="1" ht="30" x14ac:dyDescent="0.25">
      <c r="A34" s="56" t="s">
        <v>167</v>
      </c>
      <c r="B34" s="68" t="s">
        <v>129</v>
      </c>
      <c r="C34" s="56" t="s">
        <v>24</v>
      </c>
      <c r="D34" s="11">
        <f>+Wood!Q69</f>
        <v>183.75</v>
      </c>
      <c r="E34" s="55">
        <v>0.5</v>
      </c>
      <c r="F34" s="55">
        <v>1.9</v>
      </c>
      <c r="G34" s="55">
        <v>0</v>
      </c>
      <c r="H34" s="55">
        <v>0</v>
      </c>
      <c r="I34" s="55">
        <f t="shared" ref="I34:I35" si="0">+E34+F34+G34+H34</f>
        <v>2.4</v>
      </c>
      <c r="J34" s="55">
        <f t="shared" ref="J34:J35" si="1">+E34*D34</f>
        <v>91.875</v>
      </c>
      <c r="K34" s="55">
        <f t="shared" ref="K34:K35" si="2">+F34*D34</f>
        <v>349.125</v>
      </c>
      <c r="L34" s="55">
        <f t="shared" ref="L34:L35" si="3">+G34*D34</f>
        <v>0</v>
      </c>
      <c r="M34" s="55">
        <f t="shared" ref="M34:M35" si="4">+H34*D34</f>
        <v>0</v>
      </c>
      <c r="N34" s="55">
        <f t="shared" ref="N34:N81" si="5">+J34+K34+L34+M34</f>
        <v>441</v>
      </c>
      <c r="O34" s="70"/>
    </row>
    <row r="35" spans="1:15" s="71" customFormat="1" ht="30.75" thickBot="1" x14ac:dyDescent="0.3">
      <c r="A35" s="56" t="s">
        <v>168</v>
      </c>
      <c r="B35" s="68" t="s">
        <v>130</v>
      </c>
      <c r="C35" s="56" t="s">
        <v>24</v>
      </c>
      <c r="D35" s="11">
        <f>+D34</f>
        <v>183.75</v>
      </c>
      <c r="E35" s="55">
        <v>0.2</v>
      </c>
      <c r="F35" s="55">
        <v>0.1</v>
      </c>
      <c r="G35" s="55">
        <v>0</v>
      </c>
      <c r="H35" s="55">
        <v>0</v>
      </c>
      <c r="I35" s="55">
        <f t="shared" si="0"/>
        <v>0.30000000000000004</v>
      </c>
      <c r="J35" s="55">
        <f t="shared" si="1"/>
        <v>36.75</v>
      </c>
      <c r="K35" s="55">
        <f t="shared" si="2"/>
        <v>18.375</v>
      </c>
      <c r="L35" s="55">
        <f t="shared" si="3"/>
        <v>0</v>
      </c>
      <c r="M35" s="55">
        <f t="shared" si="4"/>
        <v>0</v>
      </c>
      <c r="N35" s="55">
        <f t="shared" si="5"/>
        <v>55.125</v>
      </c>
      <c r="O35" s="70"/>
    </row>
    <row r="36" spans="1:15" ht="15.75" thickBot="1" x14ac:dyDescent="0.3">
      <c r="A36" s="5" t="s">
        <v>169</v>
      </c>
      <c r="B36" s="88" t="s">
        <v>44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90"/>
      <c r="N36" s="6">
        <f>SUM(N37:N42)</f>
        <v>3134.8899999999994</v>
      </c>
      <c r="O36" s="65">
        <f>+N36/N82</f>
        <v>0.17919304539677855</v>
      </c>
    </row>
    <row r="37" spans="1:15" s="71" customFormat="1" ht="45" x14ac:dyDescent="0.25">
      <c r="A37" s="56" t="s">
        <v>170</v>
      </c>
      <c r="B37" s="68" t="s">
        <v>67</v>
      </c>
      <c r="C37" s="54" t="s">
        <v>24</v>
      </c>
      <c r="D37" s="11">
        <f>+Wood!Q70</f>
        <v>546</v>
      </c>
      <c r="E37" s="55">
        <v>0.5</v>
      </c>
      <c r="F37" s="55">
        <v>1.9</v>
      </c>
      <c r="G37" s="55">
        <v>0</v>
      </c>
      <c r="H37" s="55">
        <v>0</v>
      </c>
      <c r="I37" s="55">
        <f t="shared" ref="I37:I42" si="6">+E37+F37+G37+H37</f>
        <v>2.4</v>
      </c>
      <c r="J37" s="55">
        <f t="shared" ref="J37:J42" si="7">+E37*D37</f>
        <v>273</v>
      </c>
      <c r="K37" s="55">
        <f t="shared" ref="K37:K42" si="8">+F37*D37</f>
        <v>1037.3999999999999</v>
      </c>
      <c r="L37" s="55">
        <f t="shared" ref="L37:L42" si="9">+G37*D37</f>
        <v>0</v>
      </c>
      <c r="M37" s="55">
        <f t="shared" ref="M37:M42" si="10">+H37*D37</f>
        <v>0</v>
      </c>
      <c r="N37" s="55">
        <f t="shared" si="5"/>
        <v>1310.3999999999999</v>
      </c>
      <c r="O37" s="70"/>
    </row>
    <row r="38" spans="1:15" s="71" customFormat="1" ht="45" x14ac:dyDescent="0.25">
      <c r="A38" s="56" t="s">
        <v>171</v>
      </c>
      <c r="B38" s="68" t="s">
        <v>61</v>
      </c>
      <c r="C38" s="56" t="s">
        <v>24</v>
      </c>
      <c r="D38" s="11">
        <f>+Wood!Q70</f>
        <v>546</v>
      </c>
      <c r="E38" s="55">
        <v>0.2</v>
      </c>
      <c r="F38" s="55">
        <v>0.1</v>
      </c>
      <c r="G38" s="55">
        <v>0</v>
      </c>
      <c r="H38" s="55">
        <v>0</v>
      </c>
      <c r="I38" s="55">
        <f t="shared" si="6"/>
        <v>0.30000000000000004</v>
      </c>
      <c r="J38" s="55">
        <f t="shared" si="7"/>
        <v>109.2</v>
      </c>
      <c r="K38" s="55">
        <f t="shared" si="8"/>
        <v>54.6</v>
      </c>
      <c r="L38" s="55">
        <f t="shared" si="9"/>
        <v>0</v>
      </c>
      <c r="M38" s="55">
        <f t="shared" si="10"/>
        <v>0</v>
      </c>
      <c r="N38" s="55">
        <f t="shared" si="5"/>
        <v>163.80000000000001</v>
      </c>
      <c r="O38" s="70"/>
    </row>
    <row r="39" spans="1:15" s="71" customFormat="1" x14ac:dyDescent="0.25">
      <c r="A39" s="56" t="s">
        <v>172</v>
      </c>
      <c r="B39" s="68" t="s">
        <v>62</v>
      </c>
      <c r="C39" s="56" t="s">
        <v>21</v>
      </c>
      <c r="D39" s="11">
        <v>1</v>
      </c>
      <c r="E39" s="55">
        <v>50</v>
      </c>
      <c r="F39" s="55">
        <v>130</v>
      </c>
      <c r="G39" s="55">
        <v>0</v>
      </c>
      <c r="H39" s="55">
        <v>0</v>
      </c>
      <c r="I39" s="55">
        <f t="shared" si="6"/>
        <v>180</v>
      </c>
      <c r="J39" s="55">
        <f t="shared" si="7"/>
        <v>50</v>
      </c>
      <c r="K39" s="55">
        <f t="shared" si="8"/>
        <v>130</v>
      </c>
      <c r="L39" s="55">
        <f t="shared" si="9"/>
        <v>0</v>
      </c>
      <c r="M39" s="55">
        <f t="shared" si="10"/>
        <v>0</v>
      </c>
      <c r="N39" s="55">
        <f t="shared" si="5"/>
        <v>180</v>
      </c>
      <c r="O39" s="70"/>
    </row>
    <row r="40" spans="1:15" s="71" customFormat="1" ht="30" x14ac:dyDescent="0.25">
      <c r="A40" s="56" t="s">
        <v>173</v>
      </c>
      <c r="B40" s="68" t="s">
        <v>63</v>
      </c>
      <c r="C40" s="54" t="s">
        <v>19</v>
      </c>
      <c r="D40" s="11">
        <v>19.78</v>
      </c>
      <c r="E40" s="55">
        <v>5.5</v>
      </c>
      <c r="F40" s="55">
        <v>27.5</v>
      </c>
      <c r="G40" s="55">
        <v>0</v>
      </c>
      <c r="H40" s="55">
        <v>0</v>
      </c>
      <c r="I40" s="55">
        <f t="shared" si="6"/>
        <v>33</v>
      </c>
      <c r="J40" s="55">
        <f t="shared" si="7"/>
        <v>108.79</v>
      </c>
      <c r="K40" s="55">
        <f t="shared" si="8"/>
        <v>543.95000000000005</v>
      </c>
      <c r="L40" s="55">
        <f t="shared" si="9"/>
        <v>0</v>
      </c>
      <c r="M40" s="55">
        <f t="shared" si="10"/>
        <v>0</v>
      </c>
      <c r="N40" s="55">
        <f t="shared" si="5"/>
        <v>652.74</v>
      </c>
      <c r="O40" s="70"/>
    </row>
    <row r="41" spans="1:15" s="71" customFormat="1" ht="17.25" x14ac:dyDescent="0.25">
      <c r="A41" s="56" t="s">
        <v>174</v>
      </c>
      <c r="B41" s="68" t="s">
        <v>64</v>
      </c>
      <c r="C41" s="54" t="s">
        <v>19</v>
      </c>
      <c r="D41" s="11">
        <v>19.78</v>
      </c>
      <c r="E41" s="55">
        <v>6</v>
      </c>
      <c r="F41" s="55">
        <v>19</v>
      </c>
      <c r="G41" s="55">
        <v>0</v>
      </c>
      <c r="H41" s="55">
        <v>0</v>
      </c>
      <c r="I41" s="55">
        <f t="shared" si="6"/>
        <v>25</v>
      </c>
      <c r="J41" s="55">
        <f t="shared" si="7"/>
        <v>118.68</v>
      </c>
      <c r="K41" s="55">
        <f t="shared" si="8"/>
        <v>375.82000000000005</v>
      </c>
      <c r="L41" s="55">
        <f t="shared" si="9"/>
        <v>0</v>
      </c>
      <c r="M41" s="55">
        <f t="shared" si="10"/>
        <v>0</v>
      </c>
      <c r="N41" s="55">
        <f t="shared" si="5"/>
        <v>494.50000000000006</v>
      </c>
      <c r="O41" s="70"/>
    </row>
    <row r="42" spans="1:15" s="71" customFormat="1" ht="30.75" thickBot="1" x14ac:dyDescent="0.3">
      <c r="A42" s="56" t="s">
        <v>175</v>
      </c>
      <c r="B42" s="68" t="s">
        <v>85</v>
      </c>
      <c r="C42" s="54" t="s">
        <v>19</v>
      </c>
      <c r="D42" s="11">
        <v>7.41</v>
      </c>
      <c r="E42" s="55">
        <v>15</v>
      </c>
      <c r="F42" s="55">
        <v>30</v>
      </c>
      <c r="G42" s="55">
        <v>0</v>
      </c>
      <c r="H42" s="55">
        <v>0</v>
      </c>
      <c r="I42" s="55">
        <f t="shared" si="6"/>
        <v>45</v>
      </c>
      <c r="J42" s="55">
        <f t="shared" si="7"/>
        <v>111.15</v>
      </c>
      <c r="K42" s="55">
        <f t="shared" si="8"/>
        <v>222.3</v>
      </c>
      <c r="L42" s="55">
        <f t="shared" si="9"/>
        <v>0</v>
      </c>
      <c r="M42" s="55">
        <f t="shared" si="10"/>
        <v>0</v>
      </c>
      <c r="N42" s="55">
        <f t="shared" si="5"/>
        <v>333.45000000000005</v>
      </c>
      <c r="O42" s="70"/>
    </row>
    <row r="43" spans="1:15" ht="15.75" thickBot="1" x14ac:dyDescent="0.3">
      <c r="A43" s="5" t="s">
        <v>176</v>
      </c>
      <c r="B43" s="88" t="s">
        <v>99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90"/>
      <c r="N43" s="6">
        <f>+SUM(N44:N47)</f>
        <v>1419.3</v>
      </c>
      <c r="O43" s="65">
        <f>+N43/N82</f>
        <v>8.1128425345593572E-2</v>
      </c>
    </row>
    <row r="44" spans="1:15" s="71" customFormat="1" x14ac:dyDescent="0.25">
      <c r="A44" s="56" t="s">
        <v>177</v>
      </c>
      <c r="B44" s="68" t="s">
        <v>71</v>
      </c>
      <c r="C44" s="54" t="s">
        <v>24</v>
      </c>
      <c r="D44" s="11">
        <f>+Wood!Q83</f>
        <v>344.25</v>
      </c>
      <c r="E44" s="55">
        <v>0.5</v>
      </c>
      <c r="F44" s="55">
        <v>1.9</v>
      </c>
      <c r="G44" s="55">
        <v>0</v>
      </c>
      <c r="H44" s="55">
        <v>0</v>
      </c>
      <c r="I44" s="55">
        <f t="shared" ref="I44:I47" si="11">+E44+F44+G44+H44</f>
        <v>2.4</v>
      </c>
      <c r="J44" s="55">
        <f t="shared" ref="J44:J47" si="12">+E44*D44</f>
        <v>172.125</v>
      </c>
      <c r="K44" s="55">
        <f t="shared" ref="K44:K47" si="13">+F44*D44</f>
        <v>654.07499999999993</v>
      </c>
      <c r="L44" s="55">
        <f t="shared" ref="L44:L47" si="14">+G44*D44</f>
        <v>0</v>
      </c>
      <c r="M44" s="55">
        <f t="shared" ref="M44:M47" si="15">+H44*D44</f>
        <v>0</v>
      </c>
      <c r="N44" s="55">
        <f t="shared" si="5"/>
        <v>826.19999999999993</v>
      </c>
      <c r="O44" s="70"/>
    </row>
    <row r="45" spans="1:15" s="71" customFormat="1" x14ac:dyDescent="0.25">
      <c r="A45" s="56" t="s">
        <v>178</v>
      </c>
      <c r="B45" s="68" t="s">
        <v>82</v>
      </c>
      <c r="C45" s="54" t="s">
        <v>24</v>
      </c>
      <c r="D45" s="11">
        <f>+Wood!Q86+Wood!Q87</f>
        <v>114.75</v>
      </c>
      <c r="E45" s="55">
        <v>0.5</v>
      </c>
      <c r="F45" s="55">
        <v>1.9</v>
      </c>
      <c r="G45" s="55">
        <v>0</v>
      </c>
      <c r="H45" s="55">
        <v>0</v>
      </c>
      <c r="I45" s="55">
        <f t="shared" si="11"/>
        <v>2.4</v>
      </c>
      <c r="J45" s="55">
        <f t="shared" si="12"/>
        <v>57.375</v>
      </c>
      <c r="K45" s="55">
        <f t="shared" si="13"/>
        <v>218.02499999999998</v>
      </c>
      <c r="L45" s="55">
        <f t="shared" si="14"/>
        <v>0</v>
      </c>
      <c r="M45" s="55">
        <f t="shared" si="15"/>
        <v>0</v>
      </c>
      <c r="N45" s="55">
        <f t="shared" si="5"/>
        <v>275.39999999999998</v>
      </c>
      <c r="O45" s="70"/>
    </row>
    <row r="46" spans="1:15" s="71" customFormat="1" ht="30" x14ac:dyDescent="0.25">
      <c r="A46" s="56" t="s">
        <v>179</v>
      </c>
      <c r="B46" s="68" t="s">
        <v>83</v>
      </c>
      <c r="C46" s="54" t="s">
        <v>24</v>
      </c>
      <c r="D46" s="11">
        <f>+D44+D45</f>
        <v>459</v>
      </c>
      <c r="E46" s="55">
        <v>0.2</v>
      </c>
      <c r="F46" s="55">
        <v>0.1</v>
      </c>
      <c r="G46" s="55">
        <v>0</v>
      </c>
      <c r="H46" s="55">
        <v>0</v>
      </c>
      <c r="I46" s="55">
        <f t="shared" si="11"/>
        <v>0.30000000000000004</v>
      </c>
      <c r="J46" s="55">
        <f t="shared" si="12"/>
        <v>91.800000000000011</v>
      </c>
      <c r="K46" s="55">
        <f t="shared" si="13"/>
        <v>45.900000000000006</v>
      </c>
      <c r="L46" s="55">
        <f t="shared" si="14"/>
        <v>0</v>
      </c>
      <c r="M46" s="55">
        <f t="shared" si="15"/>
        <v>0</v>
      </c>
      <c r="N46" s="55">
        <f t="shared" si="5"/>
        <v>137.70000000000002</v>
      </c>
      <c r="O46" s="70"/>
    </row>
    <row r="47" spans="1:15" s="71" customFormat="1" ht="30.75" thickBot="1" x14ac:dyDescent="0.3">
      <c r="A47" s="56" t="s">
        <v>180</v>
      </c>
      <c r="B47" s="68" t="s">
        <v>81</v>
      </c>
      <c r="C47" s="56" t="s">
        <v>21</v>
      </c>
      <c r="D47" s="11">
        <v>1</v>
      </c>
      <c r="E47" s="55">
        <v>50</v>
      </c>
      <c r="F47" s="55">
        <v>130</v>
      </c>
      <c r="G47" s="55">
        <v>0</v>
      </c>
      <c r="H47" s="55">
        <v>0</v>
      </c>
      <c r="I47" s="55">
        <f t="shared" si="11"/>
        <v>180</v>
      </c>
      <c r="J47" s="55">
        <f t="shared" si="12"/>
        <v>50</v>
      </c>
      <c r="K47" s="55">
        <f t="shared" si="13"/>
        <v>130</v>
      </c>
      <c r="L47" s="55">
        <f t="shared" si="14"/>
        <v>0</v>
      </c>
      <c r="M47" s="55">
        <f t="shared" si="15"/>
        <v>0</v>
      </c>
      <c r="N47" s="55">
        <f t="shared" si="5"/>
        <v>180</v>
      </c>
      <c r="O47" s="70"/>
    </row>
    <row r="48" spans="1:15" ht="15.75" thickBot="1" x14ac:dyDescent="0.3">
      <c r="A48" s="5" t="s">
        <v>181</v>
      </c>
      <c r="B48" s="88" t="s">
        <v>41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90"/>
      <c r="N48" s="6">
        <f>+SUM(N49:N57)</f>
        <v>5465.7842499999988</v>
      </c>
      <c r="O48" s="65">
        <f>+N48/N82</f>
        <v>0.31242899280014519</v>
      </c>
    </row>
    <row r="49" spans="1:16" s="71" customFormat="1" ht="60" x14ac:dyDescent="0.25">
      <c r="A49" s="56" t="s">
        <v>182</v>
      </c>
      <c r="B49" s="68" t="s">
        <v>77</v>
      </c>
      <c r="C49" s="54" t="s">
        <v>24</v>
      </c>
      <c r="D49" s="11">
        <f>+Wood!Q88</f>
        <v>622.5</v>
      </c>
      <c r="E49" s="55">
        <v>0.5</v>
      </c>
      <c r="F49" s="55">
        <v>1.9</v>
      </c>
      <c r="G49" s="55">
        <v>0</v>
      </c>
      <c r="H49" s="55">
        <v>0</v>
      </c>
      <c r="I49" s="55">
        <f t="shared" ref="I49:I57" si="16">+E49+F49+G49+H49</f>
        <v>2.4</v>
      </c>
      <c r="J49" s="55">
        <f t="shared" ref="J49:J57" si="17">+E49*D49</f>
        <v>311.25</v>
      </c>
      <c r="K49" s="55">
        <f t="shared" ref="K49:K57" si="18">+F49*D49</f>
        <v>1182.75</v>
      </c>
      <c r="L49" s="55">
        <f t="shared" ref="L49:L57" si="19">+G49*D49</f>
        <v>0</v>
      </c>
      <c r="M49" s="55">
        <f t="shared" ref="M49:M57" si="20">+H49*D49</f>
        <v>0</v>
      </c>
      <c r="N49" s="55">
        <f t="shared" si="5"/>
        <v>1494</v>
      </c>
      <c r="O49" s="70"/>
    </row>
    <row r="50" spans="1:16" s="71" customFormat="1" ht="60" x14ac:dyDescent="0.25">
      <c r="A50" s="56" t="s">
        <v>183</v>
      </c>
      <c r="B50" s="68" t="s">
        <v>79</v>
      </c>
      <c r="C50" s="54" t="s">
        <v>24</v>
      </c>
      <c r="D50" s="11">
        <f>+Wood!Q88</f>
        <v>622.5</v>
      </c>
      <c r="E50" s="55">
        <v>0.2</v>
      </c>
      <c r="F50" s="55">
        <v>0.1</v>
      </c>
      <c r="G50" s="55">
        <v>0</v>
      </c>
      <c r="H50" s="55">
        <v>0</v>
      </c>
      <c r="I50" s="55">
        <f t="shared" si="16"/>
        <v>0.30000000000000004</v>
      </c>
      <c r="J50" s="55">
        <f t="shared" si="17"/>
        <v>124.5</v>
      </c>
      <c r="K50" s="55">
        <f t="shared" si="18"/>
        <v>62.25</v>
      </c>
      <c r="L50" s="55">
        <f t="shared" si="19"/>
        <v>0</v>
      </c>
      <c r="M50" s="55">
        <f t="shared" si="20"/>
        <v>0</v>
      </c>
      <c r="N50" s="55">
        <f t="shared" si="5"/>
        <v>186.75</v>
      </c>
      <c r="O50" s="70"/>
    </row>
    <row r="51" spans="1:16" s="71" customFormat="1" x14ac:dyDescent="0.25">
      <c r="A51" s="56" t="s">
        <v>184</v>
      </c>
      <c r="B51" s="68" t="s">
        <v>78</v>
      </c>
      <c r="C51" s="54" t="s">
        <v>60</v>
      </c>
      <c r="D51" s="11">
        <v>1</v>
      </c>
      <c r="E51" s="55">
        <v>75</v>
      </c>
      <c r="F51" s="55">
        <v>95</v>
      </c>
      <c r="G51" s="55">
        <v>0</v>
      </c>
      <c r="H51" s="55">
        <v>0</v>
      </c>
      <c r="I51" s="55">
        <f t="shared" si="16"/>
        <v>170</v>
      </c>
      <c r="J51" s="55">
        <f t="shared" si="17"/>
        <v>75</v>
      </c>
      <c r="K51" s="55">
        <f t="shared" si="18"/>
        <v>95</v>
      </c>
      <c r="L51" s="55">
        <f t="shared" si="19"/>
        <v>0</v>
      </c>
      <c r="M51" s="55">
        <f t="shared" si="20"/>
        <v>0</v>
      </c>
      <c r="N51" s="55">
        <f t="shared" si="5"/>
        <v>170</v>
      </c>
      <c r="O51" s="70"/>
    </row>
    <row r="52" spans="1:16" s="71" customFormat="1" ht="45" x14ac:dyDescent="0.25">
      <c r="A52" s="56" t="s">
        <v>185</v>
      </c>
      <c r="B52" s="68" t="s">
        <v>131</v>
      </c>
      <c r="C52" s="54" t="s">
        <v>19</v>
      </c>
      <c r="D52" s="11">
        <v>40.43</v>
      </c>
      <c r="E52" s="55">
        <v>6</v>
      </c>
      <c r="F52" s="55">
        <v>19.350000000000001</v>
      </c>
      <c r="G52" s="55">
        <v>0</v>
      </c>
      <c r="H52" s="55">
        <v>0</v>
      </c>
      <c r="I52" s="55">
        <f t="shared" si="16"/>
        <v>25.35</v>
      </c>
      <c r="J52" s="55">
        <f t="shared" si="17"/>
        <v>242.57999999999998</v>
      </c>
      <c r="K52" s="55">
        <f t="shared" si="18"/>
        <v>782.32050000000004</v>
      </c>
      <c r="L52" s="55">
        <f t="shared" si="19"/>
        <v>0</v>
      </c>
      <c r="M52" s="55">
        <f t="shared" si="20"/>
        <v>0</v>
      </c>
      <c r="N52" s="55">
        <f t="shared" si="5"/>
        <v>1024.9005</v>
      </c>
      <c r="O52" s="70"/>
    </row>
    <row r="53" spans="1:16" s="71" customFormat="1" ht="30" x14ac:dyDescent="0.25">
      <c r="A53" s="56" t="s">
        <v>186</v>
      </c>
      <c r="B53" s="68" t="s">
        <v>97</v>
      </c>
      <c r="C53" s="54" t="s">
        <v>24</v>
      </c>
      <c r="D53" s="11">
        <f>+Wood!Q48</f>
        <v>110.25</v>
      </c>
      <c r="E53" s="55">
        <v>0.85</v>
      </c>
      <c r="F53" s="55">
        <v>2.0499999999999998</v>
      </c>
      <c r="G53" s="55">
        <v>0</v>
      </c>
      <c r="H53" s="55">
        <v>0</v>
      </c>
      <c r="I53" s="55">
        <f t="shared" si="16"/>
        <v>2.9</v>
      </c>
      <c r="J53" s="55">
        <f t="shared" si="17"/>
        <v>93.712499999999991</v>
      </c>
      <c r="K53" s="55">
        <f t="shared" si="18"/>
        <v>226.01249999999999</v>
      </c>
      <c r="L53" s="55">
        <f t="shared" si="19"/>
        <v>0</v>
      </c>
      <c r="M53" s="55">
        <f t="shared" si="20"/>
        <v>0</v>
      </c>
      <c r="N53" s="55">
        <f t="shared" si="5"/>
        <v>319.72499999999997</v>
      </c>
      <c r="O53" s="70"/>
    </row>
    <row r="54" spans="1:16" s="71" customFormat="1" ht="30" x14ac:dyDescent="0.25">
      <c r="A54" s="56" t="s">
        <v>187</v>
      </c>
      <c r="B54" s="68" t="s">
        <v>91</v>
      </c>
      <c r="C54" s="54" t="s">
        <v>24</v>
      </c>
      <c r="D54" s="11">
        <f>+Wood!Q45</f>
        <v>156.375</v>
      </c>
      <c r="E54" s="55">
        <v>0.8</v>
      </c>
      <c r="F54" s="55">
        <v>2.0499999999999998</v>
      </c>
      <c r="G54" s="55">
        <v>0</v>
      </c>
      <c r="H54" s="55">
        <v>0</v>
      </c>
      <c r="I54" s="55">
        <f t="shared" si="16"/>
        <v>2.8499999999999996</v>
      </c>
      <c r="J54" s="55">
        <f t="shared" si="17"/>
        <v>125.10000000000001</v>
      </c>
      <c r="K54" s="55">
        <f t="shared" si="18"/>
        <v>320.56874999999997</v>
      </c>
      <c r="L54" s="55">
        <f t="shared" si="19"/>
        <v>0</v>
      </c>
      <c r="M54" s="55">
        <f t="shared" si="20"/>
        <v>0</v>
      </c>
      <c r="N54" s="55">
        <f t="shared" si="5"/>
        <v>445.66874999999999</v>
      </c>
      <c r="O54" s="70"/>
    </row>
    <row r="55" spans="1:16" s="71" customFormat="1" ht="30" x14ac:dyDescent="0.25">
      <c r="A55" s="56" t="s">
        <v>188</v>
      </c>
      <c r="B55" s="68" t="s">
        <v>98</v>
      </c>
      <c r="C55" s="54" t="s">
        <v>19</v>
      </c>
      <c r="D55" s="11">
        <v>33.44</v>
      </c>
      <c r="E55" s="55">
        <v>7.5</v>
      </c>
      <c r="F55" s="55">
        <v>38.25</v>
      </c>
      <c r="G55" s="55">
        <v>0</v>
      </c>
      <c r="H55" s="55">
        <v>0</v>
      </c>
      <c r="I55" s="55">
        <f t="shared" si="16"/>
        <v>45.75</v>
      </c>
      <c r="J55" s="55">
        <f t="shared" si="17"/>
        <v>250.79999999999998</v>
      </c>
      <c r="K55" s="55">
        <f t="shared" si="18"/>
        <v>1279.08</v>
      </c>
      <c r="L55" s="55">
        <f t="shared" si="19"/>
        <v>0</v>
      </c>
      <c r="M55" s="55">
        <f t="shared" si="20"/>
        <v>0</v>
      </c>
      <c r="N55" s="55">
        <f t="shared" si="5"/>
        <v>1529.8799999999999</v>
      </c>
      <c r="O55" s="70"/>
    </row>
    <row r="56" spans="1:16" s="71" customFormat="1" ht="45" x14ac:dyDescent="0.25">
      <c r="A56" s="56" t="s">
        <v>189</v>
      </c>
      <c r="B56" s="68" t="s">
        <v>100</v>
      </c>
      <c r="C56" s="54" t="s">
        <v>19</v>
      </c>
      <c r="D56" s="11">
        <v>3.1</v>
      </c>
      <c r="E56" s="55">
        <v>6.5</v>
      </c>
      <c r="F56" s="55">
        <v>18.5</v>
      </c>
      <c r="G56" s="55">
        <v>0</v>
      </c>
      <c r="H56" s="55">
        <v>0</v>
      </c>
      <c r="I56" s="55">
        <f t="shared" si="16"/>
        <v>25</v>
      </c>
      <c r="J56" s="55">
        <f t="shared" si="17"/>
        <v>20.150000000000002</v>
      </c>
      <c r="K56" s="55">
        <f t="shared" si="18"/>
        <v>57.35</v>
      </c>
      <c r="L56" s="55">
        <f t="shared" si="19"/>
        <v>0</v>
      </c>
      <c r="M56" s="55">
        <f t="shared" si="20"/>
        <v>0</v>
      </c>
      <c r="N56" s="55">
        <f t="shared" si="5"/>
        <v>77.5</v>
      </c>
      <c r="O56" s="70"/>
      <c r="P56" s="72"/>
    </row>
    <row r="57" spans="1:16" s="71" customFormat="1" ht="30.75" thickBot="1" x14ac:dyDescent="0.3">
      <c r="A57" s="56" t="s">
        <v>190</v>
      </c>
      <c r="B57" s="67" t="s">
        <v>114</v>
      </c>
      <c r="C57" s="56" t="s">
        <v>115</v>
      </c>
      <c r="D57" s="11">
        <v>167.2</v>
      </c>
      <c r="E57" s="55">
        <v>0.55000000000000004</v>
      </c>
      <c r="F57" s="55">
        <v>0.75</v>
      </c>
      <c r="G57" s="55">
        <v>0</v>
      </c>
      <c r="H57" s="55">
        <v>0</v>
      </c>
      <c r="I57" s="55">
        <f t="shared" si="16"/>
        <v>1.3</v>
      </c>
      <c r="J57" s="55">
        <f t="shared" si="17"/>
        <v>91.960000000000008</v>
      </c>
      <c r="K57" s="55">
        <f t="shared" si="18"/>
        <v>125.39999999999999</v>
      </c>
      <c r="L57" s="55">
        <f t="shared" si="19"/>
        <v>0</v>
      </c>
      <c r="M57" s="55">
        <f t="shared" si="20"/>
        <v>0</v>
      </c>
      <c r="N57" s="55">
        <f t="shared" si="5"/>
        <v>217.36</v>
      </c>
      <c r="O57" s="70"/>
    </row>
    <row r="58" spans="1:16" ht="15.75" thickBot="1" x14ac:dyDescent="0.3">
      <c r="A58" s="5" t="s">
        <v>191</v>
      </c>
      <c r="B58" s="88" t="s">
        <v>42</v>
      </c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90"/>
      <c r="N58" s="6">
        <f>+SUM(N59:N63)</f>
        <v>2912.2874999999999</v>
      </c>
      <c r="O58" s="65">
        <f>+N58/N82</f>
        <v>0.16646889243194204</v>
      </c>
    </row>
    <row r="59" spans="1:16" s="71" customFormat="1" ht="60" x14ac:dyDescent="0.25">
      <c r="A59" s="56" t="s">
        <v>192</v>
      </c>
      <c r="B59" s="68" t="s">
        <v>101</v>
      </c>
      <c r="C59" s="54" t="s">
        <v>24</v>
      </c>
      <c r="D59" s="11">
        <f>+Wood!Q122</f>
        <v>417.33333333333331</v>
      </c>
      <c r="E59" s="55">
        <v>0.5</v>
      </c>
      <c r="F59" s="55">
        <v>1.9</v>
      </c>
      <c r="G59" s="55">
        <v>0</v>
      </c>
      <c r="H59" s="55">
        <v>0</v>
      </c>
      <c r="I59" s="55">
        <f t="shared" ref="I59:I63" si="21">+E59+F59+G59+H59</f>
        <v>2.4</v>
      </c>
      <c r="J59" s="55">
        <f t="shared" ref="J59:J63" si="22">+E59*D59</f>
        <v>208.66666666666666</v>
      </c>
      <c r="K59" s="55">
        <f t="shared" ref="K59:K63" si="23">+F59*D59</f>
        <v>792.93333333333328</v>
      </c>
      <c r="L59" s="55">
        <f t="shared" ref="L59:L63" si="24">+G59*D59</f>
        <v>0</v>
      </c>
      <c r="M59" s="55">
        <f t="shared" ref="M59:M63" si="25">+H59*D59</f>
        <v>0</v>
      </c>
      <c r="N59" s="55">
        <f t="shared" si="5"/>
        <v>1001.5999999999999</v>
      </c>
      <c r="O59" s="70"/>
    </row>
    <row r="60" spans="1:16" s="71" customFormat="1" ht="60" x14ac:dyDescent="0.25">
      <c r="A60" s="56" t="s">
        <v>193</v>
      </c>
      <c r="B60" s="68" t="s">
        <v>102</v>
      </c>
      <c r="C60" s="54" t="s">
        <v>24</v>
      </c>
      <c r="D60" s="11">
        <f>+Wood!Q122</f>
        <v>417.33333333333331</v>
      </c>
      <c r="E60" s="55">
        <v>0.2</v>
      </c>
      <c r="F60" s="55">
        <v>0.1</v>
      </c>
      <c r="G60" s="55">
        <v>0</v>
      </c>
      <c r="H60" s="55">
        <v>0</v>
      </c>
      <c r="I60" s="55">
        <f t="shared" si="21"/>
        <v>0.30000000000000004</v>
      </c>
      <c r="J60" s="55">
        <f t="shared" si="22"/>
        <v>83.466666666666669</v>
      </c>
      <c r="K60" s="55">
        <f t="shared" si="23"/>
        <v>41.733333333333334</v>
      </c>
      <c r="L60" s="55">
        <f t="shared" si="24"/>
        <v>0</v>
      </c>
      <c r="M60" s="55">
        <f t="shared" si="25"/>
        <v>0</v>
      </c>
      <c r="N60" s="55">
        <f t="shared" si="5"/>
        <v>125.2</v>
      </c>
      <c r="O60" s="70"/>
    </row>
    <row r="61" spans="1:16" s="71" customFormat="1" x14ac:dyDescent="0.25">
      <c r="A61" s="56" t="s">
        <v>194</v>
      </c>
      <c r="B61" s="68" t="s">
        <v>112</v>
      </c>
      <c r="C61" s="56" t="s">
        <v>60</v>
      </c>
      <c r="D61" s="11">
        <v>1</v>
      </c>
      <c r="E61" s="55">
        <v>50</v>
      </c>
      <c r="F61" s="55">
        <v>130</v>
      </c>
      <c r="G61" s="55">
        <v>0</v>
      </c>
      <c r="H61" s="55">
        <v>0</v>
      </c>
      <c r="I61" s="55">
        <f t="shared" si="21"/>
        <v>180</v>
      </c>
      <c r="J61" s="55">
        <f t="shared" si="22"/>
        <v>50</v>
      </c>
      <c r="K61" s="55">
        <f t="shared" si="23"/>
        <v>130</v>
      </c>
      <c r="L61" s="55">
        <f t="shared" si="24"/>
        <v>0</v>
      </c>
      <c r="M61" s="55">
        <f t="shared" si="25"/>
        <v>0</v>
      </c>
      <c r="N61" s="55">
        <f t="shared" si="5"/>
        <v>180</v>
      </c>
      <c r="O61" s="70"/>
    </row>
    <row r="62" spans="1:16" s="71" customFormat="1" ht="30" x14ac:dyDescent="0.25">
      <c r="A62" s="56" t="s">
        <v>195</v>
      </c>
      <c r="B62" s="68" t="s">
        <v>113</v>
      </c>
      <c r="C62" s="54" t="s">
        <v>19</v>
      </c>
      <c r="D62" s="11">
        <v>30.15</v>
      </c>
      <c r="E62" s="55">
        <v>8.5</v>
      </c>
      <c r="F62" s="55">
        <v>38.25</v>
      </c>
      <c r="G62" s="55">
        <v>0</v>
      </c>
      <c r="H62" s="55">
        <v>0</v>
      </c>
      <c r="I62" s="55">
        <f t="shared" si="21"/>
        <v>46.75</v>
      </c>
      <c r="J62" s="55">
        <f t="shared" si="22"/>
        <v>256.27499999999998</v>
      </c>
      <c r="K62" s="55">
        <f t="shared" si="23"/>
        <v>1153.2375</v>
      </c>
      <c r="L62" s="55">
        <f t="shared" si="24"/>
        <v>0</v>
      </c>
      <c r="M62" s="55">
        <f t="shared" si="25"/>
        <v>0</v>
      </c>
      <c r="N62" s="55">
        <f t="shared" si="5"/>
        <v>1409.5124999999998</v>
      </c>
      <c r="O62" s="70"/>
    </row>
    <row r="63" spans="1:16" s="71" customFormat="1" ht="30.75" thickBot="1" x14ac:dyDescent="0.3">
      <c r="A63" s="56" t="s">
        <v>196</v>
      </c>
      <c r="B63" s="67" t="s">
        <v>114</v>
      </c>
      <c r="C63" s="56" t="s">
        <v>115</v>
      </c>
      <c r="D63" s="11">
        <v>150.75</v>
      </c>
      <c r="E63" s="55">
        <v>0.55000000000000004</v>
      </c>
      <c r="F63" s="55">
        <v>0.75</v>
      </c>
      <c r="G63" s="55">
        <v>0</v>
      </c>
      <c r="H63" s="55">
        <v>0</v>
      </c>
      <c r="I63" s="55">
        <f t="shared" si="21"/>
        <v>1.3</v>
      </c>
      <c r="J63" s="55">
        <f t="shared" si="22"/>
        <v>82.912500000000009</v>
      </c>
      <c r="K63" s="55">
        <f t="shared" si="23"/>
        <v>113.0625</v>
      </c>
      <c r="L63" s="55">
        <f t="shared" si="24"/>
        <v>0</v>
      </c>
      <c r="M63" s="55">
        <f t="shared" si="25"/>
        <v>0</v>
      </c>
      <c r="N63" s="55">
        <f t="shared" si="5"/>
        <v>195.97500000000002</v>
      </c>
      <c r="O63" s="70"/>
    </row>
    <row r="64" spans="1:16" ht="15.75" thickBot="1" x14ac:dyDescent="0.3">
      <c r="A64" s="5" t="s">
        <v>197</v>
      </c>
      <c r="B64" s="88" t="s">
        <v>43</v>
      </c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90"/>
      <c r="N64" s="6">
        <f>SUM(N65:N65)</f>
        <v>589.64100000000008</v>
      </c>
      <c r="O64" s="65">
        <f>+N64/N82</f>
        <v>3.3704393608962976E-2</v>
      </c>
    </row>
    <row r="65" spans="1:15" s="71" customFormat="1" ht="30.75" thickBot="1" x14ac:dyDescent="0.3">
      <c r="A65" s="56" t="s">
        <v>198</v>
      </c>
      <c r="B65" s="68" t="s">
        <v>132</v>
      </c>
      <c r="C65" s="54" t="s">
        <v>19</v>
      </c>
      <c r="D65" s="11">
        <v>23.26</v>
      </c>
      <c r="E65" s="55">
        <v>6</v>
      </c>
      <c r="F65" s="55">
        <v>19.350000000000001</v>
      </c>
      <c r="G65" s="55">
        <v>0</v>
      </c>
      <c r="H65" s="55">
        <v>0</v>
      </c>
      <c r="I65" s="55">
        <f t="shared" ref="I65" si="26">+E65+F65+G65+H65</f>
        <v>25.35</v>
      </c>
      <c r="J65" s="55">
        <f t="shared" ref="J65" si="27">+E65*D65</f>
        <v>139.56</v>
      </c>
      <c r="K65" s="55">
        <f t="shared" ref="K65" si="28">+F65*D65</f>
        <v>450.08100000000007</v>
      </c>
      <c r="L65" s="55">
        <f t="shared" ref="L65" si="29">+G65*D65</f>
        <v>0</v>
      </c>
      <c r="M65" s="55">
        <f t="shared" ref="M65" si="30">+H65*D65</f>
        <v>0</v>
      </c>
      <c r="N65" s="55">
        <f t="shared" si="5"/>
        <v>589.64100000000008</v>
      </c>
      <c r="O65" s="70"/>
    </row>
    <row r="66" spans="1:15" s="71" customFormat="1" ht="15.75" thickBot="1" x14ac:dyDescent="0.3">
      <c r="A66" s="5" t="s">
        <v>199</v>
      </c>
      <c r="B66" s="88" t="s">
        <v>154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  <c r="N66" s="6">
        <f>SUM(N67:N71)</f>
        <v>1082.8154999999999</v>
      </c>
      <c r="O66" s="70">
        <f>+N66/N82</f>
        <v>6.1894677978441184E-2</v>
      </c>
    </row>
    <row r="67" spans="1:15" s="71" customFormat="1" ht="30" x14ac:dyDescent="0.25">
      <c r="A67" s="56" t="s">
        <v>200</v>
      </c>
      <c r="B67" s="68" t="s">
        <v>132</v>
      </c>
      <c r="C67" s="54" t="s">
        <v>19</v>
      </c>
      <c r="D67" s="11">
        <v>8.0299999999999994</v>
      </c>
      <c r="E67" s="55">
        <v>6</v>
      </c>
      <c r="F67" s="55">
        <v>19.350000000000001</v>
      </c>
      <c r="G67" s="55">
        <v>0</v>
      </c>
      <c r="H67" s="55">
        <v>0</v>
      </c>
      <c r="I67" s="55">
        <f t="shared" ref="I67:I71" si="31">+E67+F67+G67+H67</f>
        <v>25.35</v>
      </c>
      <c r="J67" s="55">
        <f t="shared" ref="J67:J69" si="32">+E67*D67</f>
        <v>48.179999999999993</v>
      </c>
      <c r="K67" s="55">
        <f t="shared" ref="K67:K69" si="33">+F67*D67</f>
        <v>155.38050000000001</v>
      </c>
      <c r="L67" s="55">
        <f t="shared" ref="L67:L69" si="34">+G67*D67</f>
        <v>0</v>
      </c>
      <c r="M67" s="55">
        <f t="shared" ref="M67:M69" si="35">+H67*D67</f>
        <v>0</v>
      </c>
      <c r="N67" s="55">
        <f t="shared" ref="N67:N69" si="36">+J67+K67+L67+M67</f>
        <v>203.56049999999999</v>
      </c>
      <c r="O67" s="70"/>
    </row>
    <row r="68" spans="1:15" s="71" customFormat="1" ht="45" x14ac:dyDescent="0.25">
      <c r="A68" s="56" t="s">
        <v>201</v>
      </c>
      <c r="B68" s="68" t="s">
        <v>156</v>
      </c>
      <c r="C68" s="54" t="s">
        <v>24</v>
      </c>
      <c r="D68" s="11">
        <f>+Wood!Q137</f>
        <v>143.91666666666666</v>
      </c>
      <c r="E68" s="55">
        <v>0.5</v>
      </c>
      <c r="F68" s="55">
        <v>1.9</v>
      </c>
      <c r="G68" s="55">
        <v>0</v>
      </c>
      <c r="H68" s="55">
        <v>0</v>
      </c>
      <c r="I68" s="55">
        <f t="shared" si="31"/>
        <v>2.4</v>
      </c>
      <c r="J68" s="55">
        <f t="shared" si="32"/>
        <v>71.958333333333329</v>
      </c>
      <c r="K68" s="55">
        <f t="shared" si="33"/>
        <v>273.44166666666666</v>
      </c>
      <c r="L68" s="55">
        <f t="shared" si="34"/>
        <v>0</v>
      </c>
      <c r="M68" s="55">
        <f t="shared" si="35"/>
        <v>0</v>
      </c>
      <c r="N68" s="55">
        <f t="shared" si="36"/>
        <v>345.4</v>
      </c>
      <c r="O68" s="70"/>
    </row>
    <row r="69" spans="1:15" s="71" customFormat="1" ht="45" x14ac:dyDescent="0.25">
      <c r="A69" s="56" t="s">
        <v>202</v>
      </c>
      <c r="B69" s="68" t="s">
        <v>155</v>
      </c>
      <c r="C69" s="56" t="s">
        <v>24</v>
      </c>
      <c r="D69" s="11">
        <f>+Wood!Q137</f>
        <v>143.91666666666666</v>
      </c>
      <c r="E69" s="55">
        <v>0.2</v>
      </c>
      <c r="F69" s="55">
        <v>0.1</v>
      </c>
      <c r="G69" s="55">
        <v>0</v>
      </c>
      <c r="H69" s="55">
        <v>0</v>
      </c>
      <c r="I69" s="55">
        <f t="shared" si="31"/>
        <v>0.30000000000000004</v>
      </c>
      <c r="J69" s="55">
        <f t="shared" si="32"/>
        <v>28.783333333333331</v>
      </c>
      <c r="K69" s="55">
        <f t="shared" si="33"/>
        <v>14.391666666666666</v>
      </c>
      <c r="L69" s="55">
        <f t="shared" si="34"/>
        <v>0</v>
      </c>
      <c r="M69" s="55">
        <f t="shared" si="35"/>
        <v>0</v>
      </c>
      <c r="N69" s="55">
        <f t="shared" si="36"/>
        <v>43.174999999999997</v>
      </c>
      <c r="O69" s="70"/>
    </row>
    <row r="70" spans="1:15" s="71" customFormat="1" ht="30" x14ac:dyDescent="0.25">
      <c r="A70" s="56" t="s">
        <v>203</v>
      </c>
      <c r="B70" s="68" t="s">
        <v>63</v>
      </c>
      <c r="C70" s="54" t="s">
        <v>19</v>
      </c>
      <c r="D70" s="11">
        <v>8.4600000000000009</v>
      </c>
      <c r="E70" s="55">
        <v>5.5</v>
      </c>
      <c r="F70" s="55">
        <v>27.5</v>
      </c>
      <c r="G70" s="55">
        <v>0</v>
      </c>
      <c r="H70" s="55">
        <v>0</v>
      </c>
      <c r="I70" s="55">
        <f t="shared" si="31"/>
        <v>33</v>
      </c>
      <c r="J70" s="55">
        <f t="shared" ref="J70:J71" si="37">+E70*D70</f>
        <v>46.53</v>
      </c>
      <c r="K70" s="55">
        <f t="shared" ref="K70:K71" si="38">+F70*D70</f>
        <v>232.65000000000003</v>
      </c>
      <c r="L70" s="55">
        <f t="shared" ref="L70:L71" si="39">+G70*D70</f>
        <v>0</v>
      </c>
      <c r="M70" s="55">
        <f t="shared" ref="M70:M71" si="40">+H70*D70</f>
        <v>0</v>
      </c>
      <c r="N70" s="55">
        <f t="shared" ref="N70:N71" si="41">+J70+K70+L70+M70</f>
        <v>279.18000000000006</v>
      </c>
      <c r="O70" s="70"/>
    </row>
    <row r="71" spans="1:15" s="71" customFormat="1" ht="18" thickBot="1" x14ac:dyDescent="0.3">
      <c r="A71" s="56" t="s">
        <v>204</v>
      </c>
      <c r="B71" s="68" t="s">
        <v>64</v>
      </c>
      <c r="C71" s="54" t="s">
        <v>19</v>
      </c>
      <c r="D71" s="11">
        <v>8.4600000000000009</v>
      </c>
      <c r="E71" s="55">
        <v>6</v>
      </c>
      <c r="F71" s="55">
        <v>19</v>
      </c>
      <c r="G71" s="55">
        <v>0</v>
      </c>
      <c r="H71" s="55">
        <v>0</v>
      </c>
      <c r="I71" s="55">
        <f t="shared" si="31"/>
        <v>25</v>
      </c>
      <c r="J71" s="55">
        <f t="shared" si="37"/>
        <v>50.760000000000005</v>
      </c>
      <c r="K71" s="55">
        <f t="shared" si="38"/>
        <v>160.74</v>
      </c>
      <c r="L71" s="55">
        <f t="shared" si="39"/>
        <v>0</v>
      </c>
      <c r="M71" s="55">
        <f t="shared" si="40"/>
        <v>0</v>
      </c>
      <c r="N71" s="55">
        <f t="shared" si="41"/>
        <v>211.5</v>
      </c>
      <c r="O71" s="70"/>
    </row>
    <row r="72" spans="1:15" ht="15.75" thickBot="1" x14ac:dyDescent="0.3">
      <c r="A72" s="5" t="s">
        <v>205</v>
      </c>
      <c r="B72" s="88" t="s">
        <v>116</v>
      </c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90"/>
      <c r="N72" s="6">
        <f>SUM(N73:N76)</f>
        <v>1680.5</v>
      </c>
      <c r="O72" s="65">
        <f>+N72/N82</f>
        <v>9.605884505972663E-2</v>
      </c>
    </row>
    <row r="73" spans="1:15" s="71" customFormat="1" ht="60" x14ac:dyDescent="0.25">
      <c r="A73" s="56" t="s">
        <v>206</v>
      </c>
      <c r="B73" s="69" t="s">
        <v>118</v>
      </c>
      <c r="C73" s="54" t="s">
        <v>117</v>
      </c>
      <c r="D73" s="11">
        <v>1</v>
      </c>
      <c r="E73" s="55">
        <v>0</v>
      </c>
      <c r="F73" s="55">
        <v>0</v>
      </c>
      <c r="G73" s="55">
        <v>0</v>
      </c>
      <c r="H73" s="55">
        <v>770</v>
      </c>
      <c r="I73" s="55">
        <f t="shared" ref="I73:I75" si="42">+E73+F73+G73+H73</f>
        <v>770</v>
      </c>
      <c r="J73" s="55">
        <f t="shared" ref="J73:J75" si="43">+E73*D73</f>
        <v>0</v>
      </c>
      <c r="K73" s="55">
        <f t="shared" ref="K73:K75" si="44">+F73*D73</f>
        <v>0</v>
      </c>
      <c r="L73" s="55">
        <f t="shared" ref="L73:L75" si="45">+G73*D73</f>
        <v>0</v>
      </c>
      <c r="M73" s="55">
        <f t="shared" ref="M73:M75" si="46">+H73*D73</f>
        <v>770</v>
      </c>
      <c r="N73" s="55">
        <f t="shared" si="5"/>
        <v>770</v>
      </c>
      <c r="O73" s="70"/>
    </row>
    <row r="74" spans="1:15" s="71" customFormat="1" ht="45" x14ac:dyDescent="0.25">
      <c r="A74" s="56" t="s">
        <v>207</v>
      </c>
      <c r="B74" s="69" t="s">
        <v>119</v>
      </c>
      <c r="C74" s="54" t="s">
        <v>117</v>
      </c>
      <c r="D74" s="11">
        <v>1</v>
      </c>
      <c r="E74" s="55">
        <v>0</v>
      </c>
      <c r="F74" s="55">
        <v>0</v>
      </c>
      <c r="G74" s="55">
        <v>0</v>
      </c>
      <c r="H74" s="55">
        <v>315</v>
      </c>
      <c r="I74" s="55">
        <f t="shared" si="42"/>
        <v>315</v>
      </c>
      <c r="J74" s="55">
        <f t="shared" si="43"/>
        <v>0</v>
      </c>
      <c r="K74" s="55">
        <f t="shared" si="44"/>
        <v>0</v>
      </c>
      <c r="L74" s="55">
        <f t="shared" si="45"/>
        <v>0</v>
      </c>
      <c r="M74" s="55">
        <f t="shared" si="46"/>
        <v>315</v>
      </c>
      <c r="N74" s="55">
        <f t="shared" si="5"/>
        <v>315</v>
      </c>
      <c r="O74" s="70"/>
    </row>
    <row r="75" spans="1:15" s="71" customFormat="1" ht="60" x14ac:dyDescent="0.25">
      <c r="A75" s="56" t="s">
        <v>208</v>
      </c>
      <c r="B75" s="69" t="s">
        <v>120</v>
      </c>
      <c r="C75" s="54" t="s">
        <v>117</v>
      </c>
      <c r="D75" s="11">
        <v>1</v>
      </c>
      <c r="E75" s="55">
        <v>0</v>
      </c>
      <c r="F75" s="55">
        <v>0</v>
      </c>
      <c r="G75" s="55">
        <v>0</v>
      </c>
      <c r="H75" s="55">
        <v>370</v>
      </c>
      <c r="I75" s="55">
        <f t="shared" si="42"/>
        <v>370</v>
      </c>
      <c r="J75" s="55">
        <f t="shared" si="43"/>
        <v>0</v>
      </c>
      <c r="K75" s="55">
        <f t="shared" si="44"/>
        <v>0</v>
      </c>
      <c r="L75" s="55">
        <f t="shared" si="45"/>
        <v>0</v>
      </c>
      <c r="M75" s="55">
        <f t="shared" si="46"/>
        <v>370</v>
      </c>
      <c r="N75" s="55">
        <f t="shared" si="5"/>
        <v>370</v>
      </c>
      <c r="O75" s="70"/>
    </row>
    <row r="76" spans="1:15" s="71" customFormat="1" ht="45.75" thickBot="1" x14ac:dyDescent="0.3">
      <c r="A76" s="56" t="s">
        <v>209</v>
      </c>
      <c r="B76" s="69" t="s">
        <v>157</v>
      </c>
      <c r="C76" s="54" t="s">
        <v>117</v>
      </c>
      <c r="D76" s="11">
        <v>1</v>
      </c>
      <c r="E76" s="55">
        <v>0</v>
      </c>
      <c r="F76" s="55">
        <v>0</v>
      </c>
      <c r="G76" s="55">
        <v>0</v>
      </c>
      <c r="H76" s="55">
        <v>225.5</v>
      </c>
      <c r="I76" s="55">
        <f t="shared" ref="I76" si="47">+E76+F76+G76+H76</f>
        <v>225.5</v>
      </c>
      <c r="J76" s="55">
        <f t="shared" ref="J76" si="48">+E76*D76</f>
        <v>0</v>
      </c>
      <c r="K76" s="55">
        <f t="shared" ref="K76" si="49">+F76*D76</f>
        <v>0</v>
      </c>
      <c r="L76" s="55">
        <f t="shared" ref="L76" si="50">+G76*D76</f>
        <v>0</v>
      </c>
      <c r="M76" s="55">
        <f t="shared" ref="M76" si="51">+H76*D76</f>
        <v>225.5</v>
      </c>
      <c r="N76" s="55">
        <f t="shared" ref="N76" si="52">+J76+K76+L76+M76</f>
        <v>225.5</v>
      </c>
      <c r="O76" s="70"/>
    </row>
    <row r="77" spans="1:15" ht="15.75" thickBot="1" x14ac:dyDescent="0.3">
      <c r="A77" s="5" t="s">
        <v>210</v>
      </c>
      <c r="B77" s="88" t="s">
        <v>123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90"/>
      <c r="N77" s="6">
        <f>SUM(N78:N79)</f>
        <v>700</v>
      </c>
      <c r="O77" s="65">
        <f>+N77/N82</f>
        <v>4.0012610259927785E-2</v>
      </c>
    </row>
    <row r="78" spans="1:15" s="71" customFormat="1" x14ac:dyDescent="0.25">
      <c r="A78" s="56" t="s">
        <v>211</v>
      </c>
      <c r="B78" s="60" t="s">
        <v>124</v>
      </c>
      <c r="C78" s="56" t="s">
        <v>60</v>
      </c>
      <c r="D78" s="11">
        <v>1</v>
      </c>
      <c r="E78" s="55">
        <v>190</v>
      </c>
      <c r="F78" s="55">
        <v>275</v>
      </c>
      <c r="G78" s="55">
        <v>0</v>
      </c>
      <c r="H78" s="55">
        <v>0</v>
      </c>
      <c r="I78" s="55">
        <f>+E78+F78+G78+H78</f>
        <v>465</v>
      </c>
      <c r="J78" s="55">
        <f>+E78*D78</f>
        <v>190</v>
      </c>
      <c r="K78" s="55">
        <f>+F78*D78</f>
        <v>275</v>
      </c>
      <c r="L78" s="55">
        <f>+G78*D78</f>
        <v>0</v>
      </c>
      <c r="M78" s="55">
        <f>+H78*D78</f>
        <v>0</v>
      </c>
      <c r="N78" s="55">
        <f t="shared" si="5"/>
        <v>465</v>
      </c>
      <c r="O78" s="70"/>
    </row>
    <row r="79" spans="1:15" s="71" customFormat="1" ht="15.75" thickBot="1" x14ac:dyDescent="0.3">
      <c r="A79" s="56" t="s">
        <v>212</v>
      </c>
      <c r="B79" s="60" t="s">
        <v>125</v>
      </c>
      <c r="C79" s="56" t="s">
        <v>21</v>
      </c>
      <c r="D79" s="11">
        <v>1</v>
      </c>
      <c r="E79" s="55">
        <v>30</v>
      </c>
      <c r="F79" s="55">
        <v>205</v>
      </c>
      <c r="G79" s="55">
        <v>0</v>
      </c>
      <c r="H79" s="55">
        <v>0</v>
      </c>
      <c r="I79" s="55">
        <f>+E79+F79+G79+H79</f>
        <v>235</v>
      </c>
      <c r="J79" s="55">
        <f>+E79*D79</f>
        <v>30</v>
      </c>
      <c r="K79" s="55">
        <f>+F79*D79</f>
        <v>205</v>
      </c>
      <c r="L79" s="55">
        <f>+G79*D79</f>
        <v>0</v>
      </c>
      <c r="M79" s="55">
        <f>+H79*D79</f>
        <v>0</v>
      </c>
      <c r="N79" s="55">
        <f t="shared" si="5"/>
        <v>235</v>
      </c>
      <c r="O79" s="70"/>
    </row>
    <row r="80" spans="1:15" ht="15.75" thickBot="1" x14ac:dyDescent="0.3">
      <c r="A80" s="5" t="s">
        <v>213</v>
      </c>
      <c r="B80" s="88" t="s">
        <v>121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90"/>
      <c r="N80" s="6">
        <f>SUM(N81)</f>
        <v>13.141499999999999</v>
      </c>
      <c r="O80" s="65">
        <f>+N80/N82</f>
        <v>7.5117959675834417E-4</v>
      </c>
    </row>
    <row r="81" spans="1:16" s="71" customFormat="1" ht="18" thickBot="1" x14ac:dyDescent="0.3">
      <c r="A81" s="56" t="s">
        <v>214</v>
      </c>
      <c r="B81" s="59" t="s">
        <v>122</v>
      </c>
      <c r="C81" s="54" t="s">
        <v>19</v>
      </c>
      <c r="D81" s="11">
        <v>87.61</v>
      </c>
      <c r="E81" s="55">
        <v>0.15</v>
      </c>
      <c r="F81" s="55">
        <v>0</v>
      </c>
      <c r="G81" s="55">
        <v>0</v>
      </c>
      <c r="H81" s="55">
        <v>0</v>
      </c>
      <c r="I81" s="55">
        <f>+E81+F81+G81+H81</f>
        <v>0.15</v>
      </c>
      <c r="J81" s="55">
        <f>+E81*D81</f>
        <v>13.141499999999999</v>
      </c>
      <c r="K81" s="55">
        <f>+F81*D81</f>
        <v>0</v>
      </c>
      <c r="L81" s="55">
        <f>+G81*D81</f>
        <v>0</v>
      </c>
      <c r="M81" s="55">
        <f>+H81*D81</f>
        <v>0</v>
      </c>
      <c r="N81" s="55">
        <f t="shared" si="5"/>
        <v>13.141499999999999</v>
      </c>
      <c r="O81" s="70"/>
    </row>
    <row r="82" spans="1:16" x14ac:dyDescent="0.25">
      <c r="A82" s="121"/>
      <c r="B82" s="128" t="s">
        <v>127</v>
      </c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61">
        <f>+N80+N77+N72+N66+N64+N58+N48+N43+N36+N33</f>
        <v>17494.484749999996</v>
      </c>
      <c r="O82" s="65">
        <f>+SUM(O33:O81)</f>
        <v>0.99999999999999989</v>
      </c>
    </row>
    <row r="83" spans="1:16" x14ac:dyDescent="0.25">
      <c r="A83" s="122"/>
      <c r="B83" s="126" t="s">
        <v>128</v>
      </c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62">
        <f>(0.6*20000)/8</f>
        <v>1500</v>
      </c>
    </row>
    <row r="84" spans="1:16" ht="15.75" thickBot="1" x14ac:dyDescent="0.3">
      <c r="A84" s="123"/>
      <c r="B84" s="127" t="s">
        <v>126</v>
      </c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63">
        <f>+N82+N83</f>
        <v>18994.484749999996</v>
      </c>
    </row>
    <row r="85" spans="1:16" x14ac:dyDescent="0.25">
      <c r="C85" s="7"/>
      <c r="D85" s="8"/>
      <c r="E85" s="10"/>
      <c r="F85" s="10"/>
      <c r="G85" s="10"/>
      <c r="H85" s="10"/>
      <c r="I85" s="9"/>
      <c r="J85" s="9"/>
      <c r="K85" s="9"/>
      <c r="L85" s="9"/>
      <c r="M85" s="9"/>
      <c r="N85" s="9"/>
    </row>
    <row r="86" spans="1:16" s="65" customFormat="1" x14ac:dyDescent="0.25">
      <c r="A86"/>
      <c r="B86"/>
      <c r="C86" s="7"/>
      <c r="D86" s="8"/>
      <c r="E86" s="10"/>
      <c r="F86" s="10"/>
      <c r="G86" s="10"/>
      <c r="H86" s="10"/>
      <c r="I86" s="9"/>
      <c r="J86" s="9"/>
      <c r="K86" s="9"/>
      <c r="L86" s="9"/>
      <c r="M86" s="9"/>
      <c r="N86" s="9"/>
      <c r="P86"/>
    </row>
    <row r="87" spans="1:16" s="65" customFormat="1" x14ac:dyDescent="0.25">
      <c r="A87"/>
      <c r="B87"/>
      <c r="C87" s="7"/>
      <c r="D87" s="8"/>
      <c r="E87" s="10"/>
      <c r="F87" s="10"/>
      <c r="G87" s="10"/>
      <c r="H87" s="10"/>
      <c r="I87" s="9"/>
      <c r="J87" s="9"/>
      <c r="K87" s="9"/>
      <c r="L87" s="9"/>
      <c r="M87" s="9"/>
      <c r="N87" s="9"/>
      <c r="P87"/>
    </row>
    <row r="88" spans="1:16" s="65" customFormat="1" x14ac:dyDescent="0.25">
      <c r="A88"/>
      <c r="B88"/>
      <c r="C88" s="7"/>
      <c r="D88" s="8"/>
      <c r="E88" s="10"/>
      <c r="F88" s="10"/>
      <c r="G88" s="10"/>
      <c r="H88" s="10"/>
      <c r="I88" s="9"/>
      <c r="J88" s="9"/>
      <c r="K88" s="9"/>
      <c r="L88" s="9"/>
      <c r="M88" s="9"/>
      <c r="N88" s="9"/>
      <c r="P88"/>
    </row>
    <row r="89" spans="1:16" s="65" customFormat="1" x14ac:dyDescent="0.25">
      <c r="A89"/>
      <c r="B89"/>
      <c r="C89" s="7"/>
      <c r="D89" s="8"/>
      <c r="E89" s="10"/>
      <c r="F89" s="10"/>
      <c r="G89" s="10"/>
      <c r="H89" s="10"/>
      <c r="I89" s="9"/>
      <c r="J89" s="9"/>
      <c r="K89" s="9"/>
      <c r="L89" s="9"/>
      <c r="M89" s="9"/>
      <c r="N89" s="9"/>
      <c r="P89"/>
    </row>
    <row r="90" spans="1:16" s="65" customFormat="1" x14ac:dyDescent="0.25">
      <c r="A90"/>
      <c r="B90"/>
      <c r="C90" s="7"/>
      <c r="D90" s="8"/>
      <c r="E90" s="10"/>
      <c r="F90" s="10"/>
      <c r="G90" s="10"/>
      <c r="H90" s="10"/>
      <c r="I90" s="9"/>
      <c r="J90" s="9"/>
      <c r="K90" s="9"/>
      <c r="L90" s="9"/>
      <c r="M90" s="9"/>
      <c r="N90" s="9"/>
      <c r="P90"/>
    </row>
    <row r="91" spans="1:16" s="65" customFormat="1" x14ac:dyDescent="0.25">
      <c r="A91"/>
      <c r="B91"/>
      <c r="C91" s="7"/>
      <c r="D91" s="8"/>
      <c r="E91" s="10"/>
      <c r="F91" s="10"/>
      <c r="G91" s="10"/>
      <c r="H91" s="10"/>
      <c r="I91" s="9"/>
      <c r="J91" s="9"/>
      <c r="K91" s="9"/>
      <c r="L91" s="9"/>
      <c r="M91" s="9"/>
      <c r="N91" s="9"/>
      <c r="P91"/>
    </row>
    <row r="92" spans="1:16" s="65" customFormat="1" x14ac:dyDescent="0.25">
      <c r="A92"/>
      <c r="B92"/>
      <c r="C92" s="7"/>
      <c r="D92" s="8"/>
      <c r="E92" s="10"/>
      <c r="F92" s="10"/>
      <c r="G92" s="10"/>
      <c r="H92" s="10"/>
      <c r="I92" s="9"/>
      <c r="J92" s="9"/>
      <c r="K92" s="9"/>
      <c r="L92" s="9"/>
      <c r="M92" s="9"/>
      <c r="N92" s="9"/>
      <c r="P92"/>
    </row>
    <row r="93" spans="1:16" s="65" customFormat="1" x14ac:dyDescent="0.25">
      <c r="A93"/>
      <c r="B93"/>
      <c r="C93" s="7"/>
      <c r="D93" s="8"/>
      <c r="E93" s="10"/>
      <c r="F93" s="10"/>
      <c r="G93" s="10"/>
      <c r="H93" s="10"/>
      <c r="I93" s="9"/>
      <c r="J93" s="9"/>
      <c r="K93" s="9"/>
      <c r="L93" s="9"/>
      <c r="M93" s="9"/>
      <c r="N93" s="9"/>
      <c r="P93"/>
    </row>
  </sheetData>
  <mergeCells count="41">
    <mergeCell ref="A82:A84"/>
    <mergeCell ref="A24:D24"/>
    <mergeCell ref="E24:F24"/>
    <mergeCell ref="J24:K24"/>
    <mergeCell ref="A1:N1"/>
    <mergeCell ref="A2:N2"/>
    <mergeCell ref="A19:N19"/>
    <mergeCell ref="A21:D21"/>
    <mergeCell ref="E21:F21"/>
    <mergeCell ref="H21:K21"/>
    <mergeCell ref="L21:M21"/>
    <mergeCell ref="A22:D22"/>
    <mergeCell ref="E22:F22"/>
    <mergeCell ref="A23:D23"/>
    <mergeCell ref="E23:F23"/>
    <mergeCell ref="I23:J23"/>
    <mergeCell ref="A25:D25"/>
    <mergeCell ref="E25:F25"/>
    <mergeCell ref="A29:N29"/>
    <mergeCell ref="A30:A31"/>
    <mergeCell ref="B30:B31"/>
    <mergeCell ref="C30:C31"/>
    <mergeCell ref="D30:D31"/>
    <mergeCell ref="E30:I30"/>
    <mergeCell ref="J30:N30"/>
    <mergeCell ref="A26:D26"/>
    <mergeCell ref="E26:F26"/>
    <mergeCell ref="B66:M66"/>
    <mergeCell ref="A32:N32"/>
    <mergeCell ref="B33:M33"/>
    <mergeCell ref="B36:M36"/>
    <mergeCell ref="B43:M43"/>
    <mergeCell ref="B48:M48"/>
    <mergeCell ref="B58:M58"/>
    <mergeCell ref="B64:M64"/>
    <mergeCell ref="B84:M84"/>
    <mergeCell ref="B72:M72"/>
    <mergeCell ref="B77:M77"/>
    <mergeCell ref="B80:M80"/>
    <mergeCell ref="B82:M82"/>
    <mergeCell ref="B83:M8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topLeftCell="A19" zoomScale="90" zoomScaleNormal="90" workbookViewId="0">
      <selection activeCell="B32" sqref="B32"/>
    </sheetView>
  </sheetViews>
  <sheetFormatPr defaultColWidth="11.42578125" defaultRowHeight="15" x14ac:dyDescent="0.25"/>
  <cols>
    <col min="1" max="1" width="10.85546875" customWidth="1"/>
    <col min="2" max="2" width="45" customWidth="1"/>
    <col min="3" max="4" width="10.28515625" customWidth="1"/>
    <col min="6" max="6" width="12.7109375" customWidth="1"/>
    <col min="7" max="7" width="13.140625" customWidth="1"/>
    <col min="8" max="8" width="12.42578125" customWidth="1"/>
    <col min="9" max="10" width="11.42578125" customWidth="1"/>
    <col min="11" max="11" width="12.140625" customWidth="1"/>
    <col min="12" max="12" width="12.7109375" customWidth="1"/>
    <col min="13" max="13" width="12.5703125" customWidth="1"/>
    <col min="14" max="14" width="12.7109375" customWidth="1"/>
    <col min="15" max="15" width="9.7109375" style="65" customWidth="1"/>
  </cols>
  <sheetData>
    <row r="1" spans="1:14" ht="23.2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4" ht="21" x14ac:dyDescent="0.25">
      <c r="A2" s="106" t="s">
        <v>163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19" spans="1:16" ht="21" x14ac:dyDescent="0.25">
      <c r="A19" s="107" t="s">
        <v>134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</row>
    <row r="21" spans="1:16" s="65" customFormat="1" ht="15.75" thickBo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/>
    </row>
    <row r="22" spans="1:16" s="65" customFormat="1" ht="16.5" thickBot="1" x14ac:dyDescent="0.3">
      <c r="A22" s="97" t="s">
        <v>7</v>
      </c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9"/>
      <c r="P22"/>
    </row>
    <row r="23" spans="1:16" s="65" customFormat="1" x14ac:dyDescent="0.25">
      <c r="A23" s="100" t="s">
        <v>20</v>
      </c>
      <c r="B23" s="93" t="s">
        <v>8</v>
      </c>
      <c r="C23" s="93" t="s">
        <v>9</v>
      </c>
      <c r="D23" s="95" t="s">
        <v>10</v>
      </c>
      <c r="E23" s="124" t="s">
        <v>11</v>
      </c>
      <c r="F23" s="125"/>
      <c r="G23" s="125"/>
      <c r="H23" s="125"/>
      <c r="I23" s="125"/>
      <c r="J23" s="100" t="s">
        <v>12</v>
      </c>
      <c r="K23" s="93"/>
      <c r="L23" s="93"/>
      <c r="M23" s="93"/>
      <c r="N23" s="116"/>
      <c r="P23"/>
    </row>
    <row r="24" spans="1:16" s="65" customFormat="1" ht="26.25" thickBot="1" x14ac:dyDescent="0.3">
      <c r="A24" s="101"/>
      <c r="B24" s="94"/>
      <c r="C24" s="94"/>
      <c r="D24" s="96"/>
      <c r="E24" s="1" t="s">
        <v>13</v>
      </c>
      <c r="F24" s="2" t="s">
        <v>14</v>
      </c>
      <c r="G24" s="2" t="s">
        <v>15</v>
      </c>
      <c r="H24" s="2" t="s">
        <v>16</v>
      </c>
      <c r="I24" s="3" t="s">
        <v>17</v>
      </c>
      <c r="J24" s="1" t="s">
        <v>13</v>
      </c>
      <c r="K24" s="2" t="s">
        <v>14</v>
      </c>
      <c r="L24" s="2" t="s">
        <v>15</v>
      </c>
      <c r="M24" s="2" t="s">
        <v>16</v>
      </c>
      <c r="N24" s="4" t="s">
        <v>18</v>
      </c>
      <c r="P24"/>
    </row>
    <row r="25" spans="1:16" s="65" customFormat="1" ht="8.25" customHeight="1" thickBot="1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4"/>
      <c r="P25"/>
    </row>
    <row r="26" spans="1:16" ht="15.75" thickBot="1" x14ac:dyDescent="0.3">
      <c r="A26" s="5" t="s">
        <v>166</v>
      </c>
      <c r="B26" s="88" t="s">
        <v>22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90"/>
      <c r="N26" s="6">
        <f>SUM(N27:N27)</f>
        <v>441</v>
      </c>
      <c r="O26" s="65">
        <f>+N26/N55</f>
        <v>4.5453286376962096E-2</v>
      </c>
    </row>
    <row r="27" spans="1:16" s="71" customFormat="1" ht="30.75" thickBot="1" x14ac:dyDescent="0.3">
      <c r="A27" s="56" t="s">
        <v>167</v>
      </c>
      <c r="B27" s="68" t="s">
        <v>129</v>
      </c>
      <c r="C27" s="56" t="s">
        <v>24</v>
      </c>
      <c r="D27" s="11">
        <f>+Wood!Q69</f>
        <v>183.75</v>
      </c>
      <c r="E27" s="55">
        <v>0.5</v>
      </c>
      <c r="F27" s="55">
        <v>1.9</v>
      </c>
      <c r="G27" s="55">
        <v>0</v>
      </c>
      <c r="H27" s="55">
        <v>0</v>
      </c>
      <c r="I27" s="55">
        <f t="shared" ref="I27" si="0">+E27+F27+G27+H27</f>
        <v>2.4</v>
      </c>
      <c r="J27" s="55">
        <f t="shared" ref="J27" si="1">+E27*D27</f>
        <v>91.875</v>
      </c>
      <c r="K27" s="55">
        <f t="shared" ref="K27" si="2">+F27*D27</f>
        <v>349.125</v>
      </c>
      <c r="L27" s="55">
        <f t="shared" ref="L27" si="3">+G27*D27</f>
        <v>0</v>
      </c>
      <c r="M27" s="55">
        <f t="shared" ref="M27" si="4">+H27*D27</f>
        <v>0</v>
      </c>
      <c r="N27" s="55">
        <f t="shared" ref="N27:N54" si="5">+J27+K27+L27+M27</f>
        <v>441</v>
      </c>
      <c r="O27" s="70"/>
    </row>
    <row r="28" spans="1:16" ht="15.75" thickBot="1" x14ac:dyDescent="0.3">
      <c r="A28" s="5" t="s">
        <v>169</v>
      </c>
      <c r="B28" s="88" t="s">
        <v>44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90"/>
      <c r="N28" s="6">
        <f>SUM(N29:N32)</f>
        <v>1987.6499999999999</v>
      </c>
      <c r="O28" s="65">
        <f>+N28/N55</f>
        <v>0.20486445502759343</v>
      </c>
    </row>
    <row r="29" spans="1:16" s="71" customFormat="1" ht="45" x14ac:dyDescent="0.25">
      <c r="A29" s="56" t="s">
        <v>170</v>
      </c>
      <c r="B29" s="68" t="s">
        <v>67</v>
      </c>
      <c r="C29" s="54" t="s">
        <v>24</v>
      </c>
      <c r="D29" s="11">
        <f>+Wood!Q70</f>
        <v>546</v>
      </c>
      <c r="E29" s="55">
        <v>0.5</v>
      </c>
      <c r="F29" s="55">
        <v>1.9</v>
      </c>
      <c r="G29" s="55">
        <v>0</v>
      </c>
      <c r="H29" s="55">
        <v>0</v>
      </c>
      <c r="I29" s="55">
        <f t="shared" ref="I29:I32" si="6">+E29+F29+G29+H29</f>
        <v>2.4</v>
      </c>
      <c r="J29" s="55">
        <f t="shared" ref="J29:J32" si="7">+E29*D29</f>
        <v>273</v>
      </c>
      <c r="K29" s="55">
        <f t="shared" ref="K29:K32" si="8">+F29*D29</f>
        <v>1037.3999999999999</v>
      </c>
      <c r="L29" s="55">
        <f t="shared" ref="L29:L32" si="9">+G29*D29</f>
        <v>0</v>
      </c>
      <c r="M29" s="55">
        <f t="shared" ref="M29:M32" si="10">+H29*D29</f>
        <v>0</v>
      </c>
      <c r="N29" s="55">
        <f t="shared" si="5"/>
        <v>1310.3999999999999</v>
      </c>
      <c r="O29" s="70"/>
    </row>
    <row r="30" spans="1:16" s="71" customFormat="1" ht="30" x14ac:dyDescent="0.25">
      <c r="A30" s="56" t="s">
        <v>171</v>
      </c>
      <c r="B30" s="68" t="s">
        <v>259</v>
      </c>
      <c r="C30" s="56" t="s">
        <v>24</v>
      </c>
      <c r="D30" s="11">
        <f>+Wood!Q70</f>
        <v>546</v>
      </c>
      <c r="E30" s="55">
        <v>0.2</v>
      </c>
      <c r="F30" s="55">
        <v>0.1</v>
      </c>
      <c r="G30" s="55">
        <v>0</v>
      </c>
      <c r="H30" s="55">
        <v>0</v>
      </c>
      <c r="I30" s="55">
        <f t="shared" si="6"/>
        <v>0.30000000000000004</v>
      </c>
      <c r="J30" s="55">
        <f t="shared" si="7"/>
        <v>109.2</v>
      </c>
      <c r="K30" s="55">
        <f t="shared" si="8"/>
        <v>54.6</v>
      </c>
      <c r="L30" s="55">
        <f t="shared" si="9"/>
        <v>0</v>
      </c>
      <c r="M30" s="55">
        <f t="shared" si="10"/>
        <v>0</v>
      </c>
      <c r="N30" s="55">
        <f t="shared" si="5"/>
        <v>163.80000000000001</v>
      </c>
      <c r="O30" s="70"/>
    </row>
    <row r="31" spans="1:16" s="71" customFormat="1" x14ac:dyDescent="0.25">
      <c r="A31" s="56" t="s">
        <v>172</v>
      </c>
      <c r="B31" s="68" t="s">
        <v>62</v>
      </c>
      <c r="C31" s="56" t="s">
        <v>21</v>
      </c>
      <c r="D31" s="11">
        <v>1</v>
      </c>
      <c r="E31" s="55">
        <v>50</v>
      </c>
      <c r="F31" s="55">
        <v>130</v>
      </c>
      <c r="G31" s="55">
        <v>0</v>
      </c>
      <c r="H31" s="55">
        <v>0</v>
      </c>
      <c r="I31" s="55">
        <f t="shared" si="6"/>
        <v>180</v>
      </c>
      <c r="J31" s="55">
        <f t="shared" si="7"/>
        <v>50</v>
      </c>
      <c r="K31" s="55">
        <f t="shared" si="8"/>
        <v>130</v>
      </c>
      <c r="L31" s="55">
        <f t="shared" si="9"/>
        <v>0</v>
      </c>
      <c r="M31" s="55">
        <f t="shared" si="10"/>
        <v>0</v>
      </c>
      <c r="N31" s="55">
        <f t="shared" si="5"/>
        <v>180</v>
      </c>
      <c r="O31" s="70"/>
    </row>
    <row r="32" spans="1:16" s="71" customFormat="1" ht="30.75" thickBot="1" x14ac:dyDescent="0.3">
      <c r="A32" s="56" t="s">
        <v>175</v>
      </c>
      <c r="B32" s="68" t="s">
        <v>85</v>
      </c>
      <c r="C32" s="54" t="s">
        <v>19</v>
      </c>
      <c r="D32" s="11">
        <v>7.41</v>
      </c>
      <c r="E32" s="55">
        <v>15</v>
      </c>
      <c r="F32" s="55">
        <v>30</v>
      </c>
      <c r="G32" s="55">
        <v>0</v>
      </c>
      <c r="H32" s="55">
        <v>0</v>
      </c>
      <c r="I32" s="55">
        <f t="shared" si="6"/>
        <v>45</v>
      </c>
      <c r="J32" s="55">
        <f t="shared" si="7"/>
        <v>111.15</v>
      </c>
      <c r="K32" s="55">
        <f t="shared" si="8"/>
        <v>222.3</v>
      </c>
      <c r="L32" s="55">
        <f t="shared" si="9"/>
        <v>0</v>
      </c>
      <c r="M32" s="55">
        <f t="shared" si="10"/>
        <v>0</v>
      </c>
      <c r="N32" s="55">
        <f t="shared" si="5"/>
        <v>333.45000000000005</v>
      </c>
      <c r="O32" s="70"/>
    </row>
    <row r="33" spans="1:15" ht="15.75" thickBot="1" x14ac:dyDescent="0.3">
      <c r="A33" s="5" t="s">
        <v>176</v>
      </c>
      <c r="B33" s="88" t="s">
        <v>99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90"/>
      <c r="N33" s="6">
        <f>+SUM(N34:N36)</f>
        <v>1281.5999999999999</v>
      </c>
      <c r="O33" s="65">
        <f>+N33/N55</f>
        <v>0.13209281591998778</v>
      </c>
    </row>
    <row r="34" spans="1:15" s="71" customFormat="1" x14ac:dyDescent="0.25">
      <c r="A34" s="56" t="s">
        <v>177</v>
      </c>
      <c r="B34" s="68" t="s">
        <v>71</v>
      </c>
      <c r="C34" s="54" t="s">
        <v>24</v>
      </c>
      <c r="D34" s="11">
        <f>+Wood!Q83</f>
        <v>344.25</v>
      </c>
      <c r="E34" s="55">
        <v>0.5</v>
      </c>
      <c r="F34" s="55">
        <v>1.9</v>
      </c>
      <c r="G34" s="55">
        <v>0</v>
      </c>
      <c r="H34" s="55">
        <v>0</v>
      </c>
      <c r="I34" s="55">
        <f t="shared" ref="I34:I36" si="11">+E34+F34+G34+H34</f>
        <v>2.4</v>
      </c>
      <c r="J34" s="55">
        <f t="shared" ref="J34:J36" si="12">+E34*D34</f>
        <v>172.125</v>
      </c>
      <c r="K34" s="55">
        <f t="shared" ref="K34:K36" si="13">+F34*D34</f>
        <v>654.07499999999993</v>
      </c>
      <c r="L34" s="55">
        <f t="shared" ref="L34:L36" si="14">+G34*D34</f>
        <v>0</v>
      </c>
      <c r="M34" s="55">
        <f t="shared" ref="M34:M36" si="15">+H34*D34</f>
        <v>0</v>
      </c>
      <c r="N34" s="55">
        <f t="shared" si="5"/>
        <v>826.19999999999993</v>
      </c>
      <c r="O34" s="70"/>
    </row>
    <row r="35" spans="1:15" s="71" customFormat="1" x14ac:dyDescent="0.25">
      <c r="A35" s="56" t="s">
        <v>178</v>
      </c>
      <c r="B35" s="68" t="s">
        <v>82</v>
      </c>
      <c r="C35" s="54" t="s">
        <v>24</v>
      </c>
      <c r="D35" s="11">
        <f>+Wood!Q86+Wood!Q87</f>
        <v>114.75</v>
      </c>
      <c r="E35" s="55">
        <v>0.5</v>
      </c>
      <c r="F35" s="55">
        <v>1.9</v>
      </c>
      <c r="G35" s="55">
        <v>0</v>
      </c>
      <c r="H35" s="55">
        <v>0</v>
      </c>
      <c r="I35" s="55">
        <f t="shared" si="11"/>
        <v>2.4</v>
      </c>
      <c r="J35" s="55">
        <f t="shared" si="12"/>
        <v>57.375</v>
      </c>
      <c r="K35" s="55">
        <f t="shared" si="13"/>
        <v>218.02499999999998</v>
      </c>
      <c r="L35" s="55">
        <f t="shared" si="14"/>
        <v>0</v>
      </c>
      <c r="M35" s="55">
        <f t="shared" si="15"/>
        <v>0</v>
      </c>
      <c r="N35" s="55">
        <f t="shared" si="5"/>
        <v>275.39999999999998</v>
      </c>
      <c r="O35" s="70"/>
    </row>
    <row r="36" spans="1:15" s="71" customFormat="1" ht="30.75" thickBot="1" x14ac:dyDescent="0.3">
      <c r="A36" s="56" t="s">
        <v>180</v>
      </c>
      <c r="B36" s="68" t="s">
        <v>81</v>
      </c>
      <c r="C36" s="56" t="s">
        <v>21</v>
      </c>
      <c r="D36" s="11">
        <v>1</v>
      </c>
      <c r="E36" s="55">
        <v>50</v>
      </c>
      <c r="F36" s="55">
        <v>130</v>
      </c>
      <c r="G36" s="55">
        <v>0</v>
      </c>
      <c r="H36" s="55">
        <v>0</v>
      </c>
      <c r="I36" s="55">
        <f t="shared" si="11"/>
        <v>180</v>
      </c>
      <c r="J36" s="55">
        <f t="shared" si="12"/>
        <v>50</v>
      </c>
      <c r="K36" s="55">
        <f t="shared" si="13"/>
        <v>130</v>
      </c>
      <c r="L36" s="55">
        <f t="shared" si="14"/>
        <v>0</v>
      </c>
      <c r="M36" s="55">
        <f t="shared" si="15"/>
        <v>0</v>
      </c>
      <c r="N36" s="55">
        <f t="shared" si="5"/>
        <v>180</v>
      </c>
      <c r="O36" s="70"/>
    </row>
    <row r="37" spans="1:15" ht="15.75" thickBot="1" x14ac:dyDescent="0.3">
      <c r="A37" s="5" t="s">
        <v>181</v>
      </c>
      <c r="B37" s="88" t="s">
        <v>41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90"/>
      <c r="N37" s="6">
        <f>+SUM(N38:N42)</f>
        <v>2616.1437499999997</v>
      </c>
      <c r="O37" s="65">
        <f>+N37/N55</f>
        <v>0.26964247408628006</v>
      </c>
    </row>
    <row r="38" spans="1:15" s="71" customFormat="1" ht="60" x14ac:dyDescent="0.25">
      <c r="A38" s="56" t="s">
        <v>182</v>
      </c>
      <c r="B38" s="68" t="s">
        <v>77</v>
      </c>
      <c r="C38" s="54" t="s">
        <v>24</v>
      </c>
      <c r="D38" s="11">
        <f>+Wood!Q88</f>
        <v>622.5</v>
      </c>
      <c r="E38" s="55">
        <v>0.5</v>
      </c>
      <c r="F38" s="55">
        <v>1.9</v>
      </c>
      <c r="G38" s="55">
        <v>0</v>
      </c>
      <c r="H38" s="55">
        <v>0</v>
      </c>
      <c r="I38" s="55">
        <f t="shared" ref="I38:I42" si="16">+E38+F38+G38+H38</f>
        <v>2.4</v>
      </c>
      <c r="J38" s="55">
        <f t="shared" ref="J38:J42" si="17">+E38*D38</f>
        <v>311.25</v>
      </c>
      <c r="K38" s="55">
        <f t="shared" ref="K38:K42" si="18">+F38*D38</f>
        <v>1182.75</v>
      </c>
      <c r="L38" s="55">
        <f t="shared" ref="L38:L42" si="19">+G38*D38</f>
        <v>0</v>
      </c>
      <c r="M38" s="55">
        <f t="shared" ref="M38:M42" si="20">+H38*D38</f>
        <v>0</v>
      </c>
      <c r="N38" s="55">
        <f t="shared" si="5"/>
        <v>1494</v>
      </c>
      <c r="O38" s="70"/>
    </row>
    <row r="39" spans="1:15" s="71" customFormat="1" ht="60" x14ac:dyDescent="0.25">
      <c r="A39" s="56" t="s">
        <v>183</v>
      </c>
      <c r="B39" s="68" t="s">
        <v>260</v>
      </c>
      <c r="C39" s="54" t="s">
        <v>24</v>
      </c>
      <c r="D39" s="11">
        <f>+Wood!Q88</f>
        <v>622.5</v>
      </c>
      <c r="E39" s="55">
        <v>0.2</v>
      </c>
      <c r="F39" s="55">
        <v>0.1</v>
      </c>
      <c r="G39" s="55">
        <v>0</v>
      </c>
      <c r="H39" s="55">
        <v>0</v>
      </c>
      <c r="I39" s="55">
        <f t="shared" si="16"/>
        <v>0.30000000000000004</v>
      </c>
      <c r="J39" s="55">
        <f t="shared" si="17"/>
        <v>124.5</v>
      </c>
      <c r="K39" s="55">
        <f t="shared" si="18"/>
        <v>62.25</v>
      </c>
      <c r="L39" s="55">
        <f t="shared" si="19"/>
        <v>0</v>
      </c>
      <c r="M39" s="55">
        <f t="shared" si="20"/>
        <v>0</v>
      </c>
      <c r="N39" s="55">
        <f t="shared" si="5"/>
        <v>186.75</v>
      </c>
      <c r="O39" s="70"/>
    </row>
    <row r="40" spans="1:15" s="71" customFormat="1" x14ac:dyDescent="0.25">
      <c r="A40" s="56" t="s">
        <v>184</v>
      </c>
      <c r="B40" s="68" t="s">
        <v>78</v>
      </c>
      <c r="C40" s="54" t="s">
        <v>60</v>
      </c>
      <c r="D40" s="11">
        <v>1</v>
      </c>
      <c r="E40" s="55">
        <v>75</v>
      </c>
      <c r="F40" s="55">
        <v>95</v>
      </c>
      <c r="G40" s="55">
        <v>0</v>
      </c>
      <c r="H40" s="55">
        <v>0</v>
      </c>
      <c r="I40" s="55">
        <f t="shared" si="16"/>
        <v>170</v>
      </c>
      <c r="J40" s="55">
        <f t="shared" si="17"/>
        <v>75</v>
      </c>
      <c r="K40" s="55">
        <f t="shared" si="18"/>
        <v>95</v>
      </c>
      <c r="L40" s="55">
        <f t="shared" si="19"/>
        <v>0</v>
      </c>
      <c r="M40" s="55">
        <f t="shared" si="20"/>
        <v>0</v>
      </c>
      <c r="N40" s="55">
        <f t="shared" si="5"/>
        <v>170</v>
      </c>
      <c r="O40" s="70"/>
    </row>
    <row r="41" spans="1:15" s="71" customFormat="1" x14ac:dyDescent="0.25">
      <c r="A41" s="56" t="s">
        <v>186</v>
      </c>
      <c r="B41" s="68" t="s">
        <v>261</v>
      </c>
      <c r="C41" s="54" t="s">
        <v>24</v>
      </c>
      <c r="D41" s="11">
        <f>+Wood!Q48</f>
        <v>110.25</v>
      </c>
      <c r="E41" s="55">
        <v>0.85</v>
      </c>
      <c r="F41" s="55">
        <v>2.0499999999999998</v>
      </c>
      <c r="G41" s="55">
        <v>0</v>
      </c>
      <c r="H41" s="55">
        <v>0</v>
      </c>
      <c r="I41" s="55">
        <f t="shared" si="16"/>
        <v>2.9</v>
      </c>
      <c r="J41" s="55">
        <f t="shared" si="17"/>
        <v>93.712499999999991</v>
      </c>
      <c r="K41" s="55">
        <f t="shared" si="18"/>
        <v>226.01249999999999</v>
      </c>
      <c r="L41" s="55">
        <f t="shared" si="19"/>
        <v>0</v>
      </c>
      <c r="M41" s="55">
        <f t="shared" si="20"/>
        <v>0</v>
      </c>
      <c r="N41" s="55">
        <f t="shared" si="5"/>
        <v>319.72499999999997</v>
      </c>
      <c r="O41" s="70"/>
    </row>
    <row r="42" spans="1:15" s="71" customFormat="1" ht="30.75" thickBot="1" x14ac:dyDescent="0.3">
      <c r="A42" s="56" t="s">
        <v>187</v>
      </c>
      <c r="B42" s="68" t="s">
        <v>262</v>
      </c>
      <c r="C42" s="54" t="s">
        <v>24</v>
      </c>
      <c r="D42" s="11">
        <f>+Wood!Q45</f>
        <v>156.375</v>
      </c>
      <c r="E42" s="55">
        <v>0.8</v>
      </c>
      <c r="F42" s="55">
        <v>2.0499999999999998</v>
      </c>
      <c r="G42" s="55">
        <v>0</v>
      </c>
      <c r="H42" s="55">
        <v>0</v>
      </c>
      <c r="I42" s="55">
        <f t="shared" si="16"/>
        <v>2.8499999999999996</v>
      </c>
      <c r="J42" s="55">
        <f t="shared" si="17"/>
        <v>125.10000000000001</v>
      </c>
      <c r="K42" s="55">
        <f t="shared" si="18"/>
        <v>320.56874999999997</v>
      </c>
      <c r="L42" s="55">
        <f t="shared" si="19"/>
        <v>0</v>
      </c>
      <c r="M42" s="55">
        <f t="shared" si="20"/>
        <v>0</v>
      </c>
      <c r="N42" s="55">
        <f t="shared" si="5"/>
        <v>445.66874999999999</v>
      </c>
      <c r="O42" s="70"/>
    </row>
    <row r="43" spans="1:15" ht="15.75" thickBot="1" x14ac:dyDescent="0.3">
      <c r="A43" s="5" t="s">
        <v>191</v>
      </c>
      <c r="B43" s="88" t="s">
        <v>42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90"/>
      <c r="N43" s="6">
        <f>+SUM(N44:N46)</f>
        <v>1306.8</v>
      </c>
      <c r="O43" s="65">
        <f>+N43/N55</f>
        <v>0.13469014657009992</v>
      </c>
    </row>
    <row r="44" spans="1:15" s="71" customFormat="1" ht="60" x14ac:dyDescent="0.25">
      <c r="A44" s="56" t="s">
        <v>192</v>
      </c>
      <c r="B44" s="68" t="s">
        <v>101</v>
      </c>
      <c r="C44" s="54" t="s">
        <v>24</v>
      </c>
      <c r="D44" s="11">
        <f>+Wood!Q122</f>
        <v>417.33333333333331</v>
      </c>
      <c r="E44" s="55">
        <v>0.5</v>
      </c>
      <c r="F44" s="55">
        <v>1.9</v>
      </c>
      <c r="G44" s="55">
        <v>0</v>
      </c>
      <c r="H44" s="55">
        <v>0</v>
      </c>
      <c r="I44" s="55">
        <f t="shared" ref="I44:I46" si="21">+E44+F44+G44+H44</f>
        <v>2.4</v>
      </c>
      <c r="J44" s="55">
        <f t="shared" ref="J44:J46" si="22">+E44*D44</f>
        <v>208.66666666666666</v>
      </c>
      <c r="K44" s="55">
        <f t="shared" ref="K44:K46" si="23">+F44*D44</f>
        <v>792.93333333333328</v>
      </c>
      <c r="L44" s="55">
        <f t="shared" ref="L44:L46" si="24">+G44*D44</f>
        <v>0</v>
      </c>
      <c r="M44" s="55">
        <f t="shared" ref="M44:M46" si="25">+H44*D44</f>
        <v>0</v>
      </c>
      <c r="N44" s="55">
        <f t="shared" si="5"/>
        <v>1001.5999999999999</v>
      </c>
      <c r="O44" s="70"/>
    </row>
    <row r="45" spans="1:15" s="71" customFormat="1" ht="60" x14ac:dyDescent="0.25">
      <c r="A45" s="56" t="s">
        <v>193</v>
      </c>
      <c r="B45" s="68" t="s">
        <v>263</v>
      </c>
      <c r="C45" s="54" t="s">
        <v>24</v>
      </c>
      <c r="D45" s="11">
        <f>+Wood!Q122</f>
        <v>417.33333333333331</v>
      </c>
      <c r="E45" s="55">
        <v>0.2</v>
      </c>
      <c r="F45" s="55">
        <v>0.1</v>
      </c>
      <c r="G45" s="55">
        <v>0</v>
      </c>
      <c r="H45" s="55">
        <v>0</v>
      </c>
      <c r="I45" s="55">
        <f t="shared" si="21"/>
        <v>0.30000000000000004</v>
      </c>
      <c r="J45" s="55">
        <f t="shared" si="22"/>
        <v>83.466666666666669</v>
      </c>
      <c r="K45" s="55">
        <f t="shared" si="23"/>
        <v>41.733333333333334</v>
      </c>
      <c r="L45" s="55">
        <f t="shared" si="24"/>
        <v>0</v>
      </c>
      <c r="M45" s="55">
        <f t="shared" si="25"/>
        <v>0</v>
      </c>
      <c r="N45" s="55">
        <f t="shared" si="5"/>
        <v>125.2</v>
      </c>
      <c r="O45" s="70"/>
    </row>
    <row r="46" spans="1:15" s="71" customFormat="1" ht="15.75" thickBot="1" x14ac:dyDescent="0.3">
      <c r="A46" s="56" t="s">
        <v>194</v>
      </c>
      <c r="B46" s="68" t="s">
        <v>112</v>
      </c>
      <c r="C46" s="56" t="s">
        <v>60</v>
      </c>
      <c r="D46" s="11">
        <v>1</v>
      </c>
      <c r="E46" s="55">
        <v>50</v>
      </c>
      <c r="F46" s="55">
        <v>130</v>
      </c>
      <c r="G46" s="55">
        <v>0</v>
      </c>
      <c r="H46" s="55">
        <v>0</v>
      </c>
      <c r="I46" s="55">
        <f t="shared" si="21"/>
        <v>180</v>
      </c>
      <c r="J46" s="55">
        <f t="shared" si="22"/>
        <v>50</v>
      </c>
      <c r="K46" s="55">
        <f t="shared" si="23"/>
        <v>130</v>
      </c>
      <c r="L46" s="55">
        <f t="shared" si="24"/>
        <v>0</v>
      </c>
      <c r="M46" s="55">
        <f t="shared" si="25"/>
        <v>0</v>
      </c>
      <c r="N46" s="55">
        <f t="shared" si="5"/>
        <v>180</v>
      </c>
      <c r="O46" s="70"/>
    </row>
    <row r="47" spans="1:15" s="71" customFormat="1" ht="15.75" thickBot="1" x14ac:dyDescent="0.3">
      <c r="A47" s="5" t="s">
        <v>199</v>
      </c>
      <c r="B47" s="88" t="s">
        <v>154</v>
      </c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90"/>
      <c r="N47" s="6">
        <f>SUM(N48:N49)</f>
        <v>388.57499999999999</v>
      </c>
      <c r="O47" s="70">
        <f>+N47/N55</f>
        <v>4.0049911006639557E-2</v>
      </c>
    </row>
    <row r="48" spans="1:15" s="71" customFormat="1" ht="45" x14ac:dyDescent="0.25">
      <c r="A48" s="56" t="s">
        <v>201</v>
      </c>
      <c r="B48" s="68" t="s">
        <v>156</v>
      </c>
      <c r="C48" s="54" t="s">
        <v>24</v>
      </c>
      <c r="D48" s="11">
        <f>+Wood!Q137</f>
        <v>143.91666666666666</v>
      </c>
      <c r="E48" s="55">
        <v>0.5</v>
      </c>
      <c r="F48" s="55">
        <v>1.9</v>
      </c>
      <c r="G48" s="55">
        <v>0</v>
      </c>
      <c r="H48" s="55">
        <v>0</v>
      </c>
      <c r="I48" s="55">
        <f t="shared" ref="I48:I49" si="26">+E48+F48+G48+H48</f>
        <v>2.4</v>
      </c>
      <c r="J48" s="55">
        <f t="shared" ref="J48:J49" si="27">+E48*D48</f>
        <v>71.958333333333329</v>
      </c>
      <c r="K48" s="55">
        <f t="shared" ref="K48:K49" si="28">+F48*D48</f>
        <v>273.44166666666666</v>
      </c>
      <c r="L48" s="55">
        <f t="shared" ref="L48:L49" si="29">+G48*D48</f>
        <v>0</v>
      </c>
      <c r="M48" s="55">
        <f t="shared" ref="M48:M49" si="30">+H48*D48</f>
        <v>0</v>
      </c>
      <c r="N48" s="55">
        <f t="shared" ref="N48:N49" si="31">+J48+K48+L48+M48</f>
        <v>345.4</v>
      </c>
      <c r="O48" s="70"/>
    </row>
    <row r="49" spans="1:16" s="71" customFormat="1" ht="45.75" thickBot="1" x14ac:dyDescent="0.3">
      <c r="A49" s="56" t="s">
        <v>202</v>
      </c>
      <c r="B49" s="68" t="s">
        <v>264</v>
      </c>
      <c r="C49" s="56" t="s">
        <v>24</v>
      </c>
      <c r="D49" s="11">
        <f>+Wood!Q137</f>
        <v>143.91666666666666</v>
      </c>
      <c r="E49" s="55">
        <v>0.2</v>
      </c>
      <c r="F49" s="55">
        <v>0.1</v>
      </c>
      <c r="G49" s="55">
        <v>0</v>
      </c>
      <c r="H49" s="55">
        <v>0</v>
      </c>
      <c r="I49" s="55">
        <f t="shared" si="26"/>
        <v>0.30000000000000004</v>
      </c>
      <c r="J49" s="55">
        <f t="shared" si="27"/>
        <v>28.783333333333331</v>
      </c>
      <c r="K49" s="55">
        <f t="shared" si="28"/>
        <v>14.391666666666666</v>
      </c>
      <c r="L49" s="55">
        <f t="shared" si="29"/>
        <v>0</v>
      </c>
      <c r="M49" s="55">
        <f t="shared" si="30"/>
        <v>0</v>
      </c>
      <c r="N49" s="55">
        <f t="shared" si="31"/>
        <v>43.174999999999997</v>
      </c>
      <c r="O49" s="70"/>
    </row>
    <row r="50" spans="1:16" ht="15.75" thickBot="1" x14ac:dyDescent="0.3">
      <c r="A50" s="5" t="s">
        <v>205</v>
      </c>
      <c r="B50" s="88" t="s">
        <v>116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90"/>
      <c r="N50" s="6">
        <f>SUM(N51:N54)</f>
        <v>1680.5</v>
      </c>
      <c r="O50" s="65">
        <f>+N50/N55</f>
        <v>0.17320691101243718</v>
      </c>
    </row>
    <row r="51" spans="1:16" s="71" customFormat="1" ht="60" x14ac:dyDescent="0.25">
      <c r="A51" s="56" t="s">
        <v>206</v>
      </c>
      <c r="B51" s="69" t="s">
        <v>118</v>
      </c>
      <c r="C51" s="54" t="s">
        <v>117</v>
      </c>
      <c r="D51" s="11">
        <v>1</v>
      </c>
      <c r="E51" s="55">
        <v>0</v>
      </c>
      <c r="F51" s="55">
        <v>0</v>
      </c>
      <c r="G51" s="55">
        <v>0</v>
      </c>
      <c r="H51" s="55">
        <v>770</v>
      </c>
      <c r="I51" s="55">
        <f t="shared" ref="I51:I54" si="32">+E51+F51+G51+H51</f>
        <v>770</v>
      </c>
      <c r="J51" s="55">
        <f t="shared" ref="J51:J54" si="33">+E51*D51</f>
        <v>0</v>
      </c>
      <c r="K51" s="55">
        <f t="shared" ref="K51:K54" si="34">+F51*D51</f>
        <v>0</v>
      </c>
      <c r="L51" s="55">
        <f t="shared" ref="L51:L54" si="35">+G51*D51</f>
        <v>0</v>
      </c>
      <c r="M51" s="55">
        <f t="shared" ref="M51:M54" si="36">+H51*D51</f>
        <v>770</v>
      </c>
      <c r="N51" s="55">
        <f t="shared" si="5"/>
        <v>770</v>
      </c>
      <c r="O51" s="70"/>
    </row>
    <row r="52" spans="1:16" s="71" customFormat="1" ht="45" x14ac:dyDescent="0.25">
      <c r="A52" s="56" t="s">
        <v>207</v>
      </c>
      <c r="B52" s="69" t="s">
        <v>119</v>
      </c>
      <c r="C52" s="54" t="s">
        <v>117</v>
      </c>
      <c r="D52" s="11">
        <v>1</v>
      </c>
      <c r="E52" s="55">
        <v>0</v>
      </c>
      <c r="F52" s="55">
        <v>0</v>
      </c>
      <c r="G52" s="55">
        <v>0</v>
      </c>
      <c r="H52" s="55">
        <v>315</v>
      </c>
      <c r="I52" s="55">
        <f t="shared" si="32"/>
        <v>315</v>
      </c>
      <c r="J52" s="55">
        <f t="shared" si="33"/>
        <v>0</v>
      </c>
      <c r="K52" s="55">
        <f t="shared" si="34"/>
        <v>0</v>
      </c>
      <c r="L52" s="55">
        <f t="shared" si="35"/>
        <v>0</v>
      </c>
      <c r="M52" s="55">
        <f t="shared" si="36"/>
        <v>315</v>
      </c>
      <c r="N52" s="55">
        <f t="shared" si="5"/>
        <v>315</v>
      </c>
      <c r="O52" s="70"/>
    </row>
    <row r="53" spans="1:16" s="71" customFormat="1" ht="60" x14ac:dyDescent="0.25">
      <c r="A53" s="56" t="s">
        <v>208</v>
      </c>
      <c r="B53" s="69" t="s">
        <v>120</v>
      </c>
      <c r="C53" s="54" t="s">
        <v>117</v>
      </c>
      <c r="D53" s="11">
        <v>1</v>
      </c>
      <c r="E53" s="55">
        <v>0</v>
      </c>
      <c r="F53" s="55">
        <v>0</v>
      </c>
      <c r="G53" s="55">
        <v>0</v>
      </c>
      <c r="H53" s="55">
        <v>370</v>
      </c>
      <c r="I53" s="55">
        <f t="shared" si="32"/>
        <v>370</v>
      </c>
      <c r="J53" s="55">
        <f t="shared" si="33"/>
        <v>0</v>
      </c>
      <c r="K53" s="55">
        <f t="shared" si="34"/>
        <v>0</v>
      </c>
      <c r="L53" s="55">
        <f t="shared" si="35"/>
        <v>0</v>
      </c>
      <c r="M53" s="55">
        <f t="shared" si="36"/>
        <v>370</v>
      </c>
      <c r="N53" s="55">
        <f t="shared" si="5"/>
        <v>370</v>
      </c>
      <c r="O53" s="70"/>
    </row>
    <row r="54" spans="1:16" s="71" customFormat="1" ht="45.75" thickBot="1" x14ac:dyDescent="0.3">
      <c r="A54" s="56" t="s">
        <v>209</v>
      </c>
      <c r="B54" s="69" t="s">
        <v>157</v>
      </c>
      <c r="C54" s="54" t="s">
        <v>117</v>
      </c>
      <c r="D54" s="11">
        <v>1</v>
      </c>
      <c r="E54" s="55">
        <v>0</v>
      </c>
      <c r="F54" s="55">
        <v>0</v>
      </c>
      <c r="G54" s="55">
        <v>0</v>
      </c>
      <c r="H54" s="55">
        <v>225.5</v>
      </c>
      <c r="I54" s="55">
        <f t="shared" si="32"/>
        <v>225.5</v>
      </c>
      <c r="J54" s="55">
        <f t="shared" si="33"/>
        <v>0</v>
      </c>
      <c r="K54" s="55">
        <f t="shared" si="34"/>
        <v>0</v>
      </c>
      <c r="L54" s="55">
        <f t="shared" si="35"/>
        <v>0</v>
      </c>
      <c r="M54" s="55">
        <f t="shared" si="36"/>
        <v>225.5</v>
      </c>
      <c r="N54" s="55">
        <f t="shared" si="5"/>
        <v>225.5</v>
      </c>
      <c r="O54" s="70"/>
    </row>
    <row r="55" spans="1:16" x14ac:dyDescent="0.25">
      <c r="A55" s="121"/>
      <c r="B55" s="128" t="s">
        <v>127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61">
        <f>+N50+N47+N43+N37+N33+N28+N26</f>
        <v>9702.2687499999993</v>
      </c>
      <c r="O55" s="65">
        <f>+SUM(O26:O54)</f>
        <v>1</v>
      </c>
    </row>
    <row r="56" spans="1:16" x14ac:dyDescent="0.25">
      <c r="A56" s="122"/>
      <c r="B56" s="126" t="s">
        <v>128</v>
      </c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62">
        <f>(0.6*20000)/8</f>
        <v>1500</v>
      </c>
    </row>
    <row r="57" spans="1:16" ht="15.75" thickBot="1" x14ac:dyDescent="0.3">
      <c r="A57" s="123"/>
      <c r="B57" s="127" t="s">
        <v>126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63">
        <f>+N55+N56</f>
        <v>11202.268749999999</v>
      </c>
    </row>
    <row r="58" spans="1:16" x14ac:dyDescent="0.25">
      <c r="C58" s="7"/>
      <c r="D58" s="8"/>
      <c r="E58" s="10"/>
      <c r="F58" s="10"/>
      <c r="G58" s="10"/>
      <c r="H58" s="10"/>
      <c r="I58" s="9"/>
      <c r="J58" s="9"/>
      <c r="K58" s="9"/>
      <c r="L58" s="9"/>
      <c r="M58" s="9"/>
      <c r="N58" s="9"/>
    </row>
    <row r="59" spans="1:16" s="65" customFormat="1" x14ac:dyDescent="0.25">
      <c r="A59"/>
      <c r="B59"/>
      <c r="C59" s="7"/>
      <c r="D59" s="8"/>
      <c r="E59" s="10"/>
      <c r="F59" s="10"/>
      <c r="G59" s="10"/>
      <c r="H59" s="10"/>
      <c r="I59" s="9"/>
      <c r="J59" s="9"/>
      <c r="K59" s="9"/>
      <c r="L59" s="9"/>
      <c r="M59" s="9"/>
      <c r="N59" s="9"/>
      <c r="P59"/>
    </row>
    <row r="60" spans="1:16" s="65" customFormat="1" x14ac:dyDescent="0.25">
      <c r="A60"/>
      <c r="B60"/>
      <c r="C60" s="7"/>
      <c r="D60" s="8"/>
      <c r="E60" s="10"/>
      <c r="F60" s="10"/>
      <c r="G60" s="10"/>
      <c r="H60" s="10"/>
      <c r="I60" s="9"/>
      <c r="J60" s="9"/>
      <c r="K60" s="9"/>
      <c r="L60" s="9"/>
      <c r="M60" s="9"/>
      <c r="N60" s="9"/>
      <c r="P60"/>
    </row>
    <row r="61" spans="1:16" s="65" customFormat="1" x14ac:dyDescent="0.25">
      <c r="A61"/>
      <c r="B61"/>
      <c r="C61" s="7"/>
      <c r="D61" s="8"/>
      <c r="E61" s="10"/>
      <c r="F61" s="10"/>
      <c r="G61" s="10"/>
      <c r="H61" s="10"/>
      <c r="I61" s="9"/>
      <c r="J61" s="9"/>
      <c r="K61" s="9"/>
      <c r="L61" s="9"/>
      <c r="M61" s="9"/>
      <c r="N61" s="9"/>
      <c r="P61"/>
    </row>
    <row r="62" spans="1:16" s="65" customFormat="1" x14ac:dyDescent="0.25">
      <c r="A62"/>
      <c r="B62"/>
      <c r="C62" s="7"/>
      <c r="D62" s="8"/>
      <c r="E62" s="10"/>
      <c r="F62" s="10"/>
      <c r="G62" s="10"/>
      <c r="H62" s="10"/>
      <c r="I62" s="9"/>
      <c r="J62" s="9"/>
      <c r="K62" s="9"/>
      <c r="L62" s="9"/>
      <c r="M62" s="9"/>
      <c r="N62" s="9"/>
      <c r="P62"/>
    </row>
    <row r="63" spans="1:16" s="65" customFormat="1" x14ac:dyDescent="0.25">
      <c r="A63"/>
      <c r="B63"/>
      <c r="C63" s="7"/>
      <c r="D63" s="8"/>
      <c r="E63" s="10"/>
      <c r="F63" s="10"/>
      <c r="G63" s="10"/>
      <c r="H63" s="10"/>
      <c r="I63" s="9"/>
      <c r="J63" s="9"/>
      <c r="K63" s="9"/>
      <c r="L63" s="9"/>
      <c r="M63" s="9"/>
      <c r="N63" s="9"/>
      <c r="P63"/>
    </row>
    <row r="64" spans="1:16" s="65" customFormat="1" x14ac:dyDescent="0.25">
      <c r="A64"/>
      <c r="B64"/>
      <c r="C64" s="7"/>
      <c r="D64" s="8"/>
      <c r="E64" s="10"/>
      <c r="F64" s="10"/>
      <c r="G64" s="10"/>
      <c r="H64" s="10"/>
      <c r="I64" s="9"/>
      <c r="J64" s="9"/>
      <c r="K64" s="9"/>
      <c r="L64" s="9"/>
      <c r="M64" s="9"/>
      <c r="N64" s="9"/>
      <c r="P64"/>
    </row>
    <row r="65" spans="1:16" s="65" customFormat="1" x14ac:dyDescent="0.25">
      <c r="A65"/>
      <c r="B65"/>
      <c r="C65" s="7"/>
      <c r="D65" s="8"/>
      <c r="E65" s="10"/>
      <c r="F65" s="10"/>
      <c r="G65" s="10"/>
      <c r="H65" s="10"/>
      <c r="I65" s="9"/>
      <c r="J65" s="9"/>
      <c r="K65" s="9"/>
      <c r="L65" s="9"/>
      <c r="M65" s="9"/>
      <c r="N65" s="9"/>
      <c r="P65"/>
    </row>
    <row r="66" spans="1:16" s="65" customFormat="1" x14ac:dyDescent="0.25">
      <c r="A66"/>
      <c r="B66"/>
      <c r="C66" s="7"/>
      <c r="D66" s="8"/>
      <c r="E66" s="10"/>
      <c r="F66" s="10"/>
      <c r="G66" s="10"/>
      <c r="H66" s="10"/>
      <c r="I66" s="9"/>
      <c r="J66" s="9"/>
      <c r="K66" s="9"/>
      <c r="L66" s="9"/>
      <c r="M66" s="9"/>
      <c r="N66" s="9"/>
      <c r="P66"/>
    </row>
  </sheetData>
  <mergeCells count="22">
    <mergeCell ref="A1:N1"/>
    <mergeCell ref="A2:N2"/>
    <mergeCell ref="A19:N19"/>
    <mergeCell ref="A55:A57"/>
    <mergeCell ref="A22:N22"/>
    <mergeCell ref="A23:A24"/>
    <mergeCell ref="B23:B24"/>
    <mergeCell ref="C23:C24"/>
    <mergeCell ref="D23:D24"/>
    <mergeCell ref="E23:I23"/>
    <mergeCell ref="B43:M43"/>
    <mergeCell ref="B47:M47"/>
    <mergeCell ref="B50:M50"/>
    <mergeCell ref="J23:N23"/>
    <mergeCell ref="A25:N25"/>
    <mergeCell ref="B26:M26"/>
    <mergeCell ref="B57:M57"/>
    <mergeCell ref="B28:M28"/>
    <mergeCell ref="B33:M33"/>
    <mergeCell ref="B37:M37"/>
    <mergeCell ref="B55:M55"/>
    <mergeCell ref="B56:M5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46" zoomScale="90" zoomScaleNormal="90" workbookViewId="0">
      <selection activeCell="G3" sqref="G3:L3"/>
    </sheetView>
  </sheetViews>
  <sheetFormatPr defaultColWidth="11.42578125" defaultRowHeight="15.75" x14ac:dyDescent="0.25"/>
  <cols>
    <col min="1" max="1" width="6.140625" style="12" customWidth="1"/>
    <col min="2" max="2" width="38" style="12" customWidth="1"/>
    <col min="3" max="3" width="9" style="12" bestFit="1" customWidth="1"/>
    <col min="4" max="4" width="32.140625" style="12" customWidth="1"/>
    <col min="5" max="5" width="14.28515625" style="12" customWidth="1"/>
    <col min="6" max="6" width="11.42578125" style="12"/>
    <col min="7" max="7" width="11.42578125" style="12" hidden="1" customWidth="1"/>
    <col min="8" max="10" width="11.42578125" style="12" customWidth="1"/>
    <col min="11" max="12" width="10" style="12" customWidth="1"/>
    <col min="13" max="14" width="11.42578125" style="12" customWidth="1"/>
    <col min="15" max="15" width="11.42578125" style="12" hidden="1" customWidth="1"/>
    <col min="16" max="16" width="9.28515625" style="12" customWidth="1"/>
    <col min="17" max="16384" width="11.42578125" style="12"/>
  </cols>
  <sheetData>
    <row r="1" spans="1:17" ht="21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</row>
    <row r="2" spans="1:17" ht="21.75" thickBot="1" x14ac:dyDescent="0.3">
      <c r="A2" s="113" t="s">
        <v>25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</row>
    <row r="3" spans="1:17" ht="16.5" thickBot="1" x14ac:dyDescent="0.3">
      <c r="A3" s="180" t="s">
        <v>26</v>
      </c>
      <c r="B3" s="181"/>
      <c r="C3" s="181"/>
      <c r="D3" s="181"/>
      <c r="E3" s="181"/>
      <c r="F3" s="181"/>
      <c r="G3" s="180" t="s">
        <v>27</v>
      </c>
      <c r="H3" s="181"/>
      <c r="I3" s="181"/>
      <c r="J3" s="181"/>
      <c r="K3" s="181"/>
      <c r="L3" s="182"/>
      <c r="M3" s="180" t="s">
        <v>28</v>
      </c>
      <c r="N3" s="181"/>
      <c r="O3" s="181"/>
      <c r="P3" s="181"/>
      <c r="Q3" s="182"/>
    </row>
    <row r="4" spans="1:17" x14ac:dyDescent="0.25">
      <c r="A4" s="173" t="s">
        <v>29</v>
      </c>
      <c r="B4" s="175" t="s">
        <v>30</v>
      </c>
      <c r="C4" s="177" t="s">
        <v>31</v>
      </c>
      <c r="D4" s="177" t="s">
        <v>32</v>
      </c>
      <c r="E4" s="177" t="s">
        <v>33</v>
      </c>
      <c r="F4" s="185" t="s">
        <v>34</v>
      </c>
      <c r="G4" s="187" t="s">
        <v>35</v>
      </c>
      <c r="H4" s="189" t="s">
        <v>36</v>
      </c>
      <c r="I4" s="189" t="s">
        <v>37</v>
      </c>
      <c r="J4" s="189" t="s">
        <v>38</v>
      </c>
      <c r="K4" s="189" t="s">
        <v>39</v>
      </c>
      <c r="L4" s="191" t="s">
        <v>40</v>
      </c>
      <c r="M4" s="187" t="s">
        <v>36</v>
      </c>
      <c r="N4" s="189" t="s">
        <v>37</v>
      </c>
      <c r="O4" s="189" t="s">
        <v>35</v>
      </c>
      <c r="P4" s="191" t="s">
        <v>40</v>
      </c>
      <c r="Q4" s="183" t="s">
        <v>24</v>
      </c>
    </row>
    <row r="5" spans="1:17" ht="16.5" thickBot="1" x14ac:dyDescent="0.3">
      <c r="A5" s="174"/>
      <c r="B5" s="176"/>
      <c r="C5" s="178"/>
      <c r="D5" s="178"/>
      <c r="E5" s="178"/>
      <c r="F5" s="186"/>
      <c r="G5" s="188"/>
      <c r="H5" s="190"/>
      <c r="I5" s="190"/>
      <c r="J5" s="190"/>
      <c r="K5" s="190"/>
      <c r="L5" s="192"/>
      <c r="M5" s="188"/>
      <c r="N5" s="190"/>
      <c r="O5" s="190"/>
      <c r="P5" s="192"/>
      <c r="Q5" s="184"/>
    </row>
    <row r="6" spans="1:17" ht="16.5" thickBot="1" x14ac:dyDescent="0.3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1:17" ht="16.5" thickBot="1" x14ac:dyDescent="0.3">
      <c r="A7" s="196" t="s">
        <v>0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8"/>
    </row>
    <row r="8" spans="1:17" ht="16.5" thickBot="1" x14ac:dyDescent="0.3">
      <c r="A8" s="165" t="s">
        <v>258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3"/>
    </row>
    <row r="9" spans="1:17" ht="16.5" thickBot="1" x14ac:dyDescent="0.3">
      <c r="A9" s="167" t="s">
        <v>47</v>
      </c>
      <c r="B9" s="168"/>
      <c r="C9" s="168"/>
      <c r="D9" s="168"/>
      <c r="E9" s="168"/>
      <c r="F9" s="169"/>
      <c r="G9" s="170"/>
      <c r="H9" s="171"/>
      <c r="I9" s="171"/>
      <c r="J9" s="171"/>
      <c r="K9" s="171"/>
      <c r="L9" s="172"/>
      <c r="M9" s="171"/>
      <c r="N9" s="171"/>
      <c r="O9" s="171"/>
      <c r="P9" s="171"/>
      <c r="Q9" s="14">
        <f>+Q10+Q12+Q23+Q25+Q29+Q45+Q48+Q56</f>
        <v>2106.4166666666665</v>
      </c>
    </row>
    <row r="10" spans="1:17" ht="16.5" thickBot="1" x14ac:dyDescent="0.3">
      <c r="A10" s="153" t="s">
        <v>48</v>
      </c>
      <c r="B10" s="154"/>
      <c r="C10" s="154"/>
      <c r="D10" s="154"/>
      <c r="E10" s="154"/>
      <c r="F10" s="155"/>
      <c r="G10" s="156"/>
      <c r="H10" s="157"/>
      <c r="I10" s="157"/>
      <c r="J10" s="157"/>
      <c r="K10" s="157"/>
      <c r="L10" s="158"/>
      <c r="M10" s="157"/>
      <c r="N10" s="157"/>
      <c r="O10" s="157"/>
      <c r="P10" s="157"/>
      <c r="Q10" s="15">
        <f>+SUM(Q11)</f>
        <v>211.25</v>
      </c>
    </row>
    <row r="11" spans="1:17" ht="17.25" thickBot="1" x14ac:dyDescent="0.35">
      <c r="A11" s="51"/>
      <c r="B11" s="16" t="s">
        <v>23</v>
      </c>
      <c r="C11" s="17"/>
      <c r="D11" s="18" t="str">
        <f t="shared" ref="D11:D27" si="0">+IF(_xlfn.NUMBERVALUE(O11)=0,CONCATENATE("Pieza de ",M11,"inX",N11,"inX",P11,"_Pies"),CONCATENATE("Rollizo de ",O11,"''ØX",P11,"_Pies"))</f>
        <v>Pieza de 6.5inX6.5inX5_Pies</v>
      </c>
      <c r="E11" s="19"/>
      <c r="F11" s="20">
        <v>12</v>
      </c>
      <c r="G11" s="16"/>
      <c r="H11" s="21">
        <v>6</v>
      </c>
      <c r="I11" s="21">
        <v>6</v>
      </c>
      <c r="J11" s="21">
        <v>60</v>
      </c>
      <c r="K11" s="21">
        <f t="shared" ref="K11:K22" si="1">+L11*12</f>
        <v>60</v>
      </c>
      <c r="L11" s="22">
        <f t="shared" ref="L11:L22" si="2">ROUNDUP(J11/12,0)</f>
        <v>5</v>
      </c>
      <c r="M11" s="21">
        <v>6.5</v>
      </c>
      <c r="N11" s="21">
        <v>6.5</v>
      </c>
      <c r="O11" s="16"/>
      <c r="P11" s="22">
        <f t="shared" ref="P11:P22" si="3">+L11</f>
        <v>5</v>
      </c>
      <c r="Q11" s="23">
        <f t="shared" ref="Q11:Q22" si="4">F11*M11*N11*P11/12</f>
        <v>211.25</v>
      </c>
    </row>
    <row r="12" spans="1:17" ht="16.5" thickBot="1" x14ac:dyDescent="0.3">
      <c r="A12" s="159" t="s">
        <v>49</v>
      </c>
      <c r="B12" s="160"/>
      <c r="C12" s="160"/>
      <c r="D12" s="160"/>
      <c r="E12" s="160"/>
      <c r="F12" s="161"/>
      <c r="G12" s="162"/>
      <c r="H12" s="163"/>
      <c r="I12" s="163"/>
      <c r="J12" s="163"/>
      <c r="K12" s="163"/>
      <c r="L12" s="164"/>
      <c r="M12" s="163"/>
      <c r="N12" s="163"/>
      <c r="O12" s="163"/>
      <c r="P12" s="163"/>
      <c r="Q12" s="40">
        <f>+SUM(Q13:Q22)</f>
        <v>475.33333333333331</v>
      </c>
    </row>
    <row r="13" spans="1:17" ht="16.5" x14ac:dyDescent="0.3">
      <c r="A13" s="144"/>
      <c r="B13" s="41" t="s">
        <v>57</v>
      </c>
      <c r="C13" s="42"/>
      <c r="D13" s="43" t="str">
        <f t="shared" si="0"/>
        <v>Pieza de 2inX6inX10_Pies</v>
      </c>
      <c r="E13" s="44"/>
      <c r="F13" s="45">
        <v>14</v>
      </c>
      <c r="G13" s="41"/>
      <c r="H13" s="46">
        <v>1.5</v>
      </c>
      <c r="I13" s="46">
        <v>5.5</v>
      </c>
      <c r="J13" s="53">
        <v>116</v>
      </c>
      <c r="K13" s="46">
        <f t="shared" si="1"/>
        <v>120</v>
      </c>
      <c r="L13" s="47">
        <f t="shared" si="2"/>
        <v>10</v>
      </c>
      <c r="M13" s="46">
        <v>2</v>
      </c>
      <c r="N13" s="46">
        <v>6</v>
      </c>
      <c r="O13" s="41"/>
      <c r="P13" s="47">
        <f t="shared" si="3"/>
        <v>10</v>
      </c>
      <c r="Q13" s="48">
        <f t="shared" si="4"/>
        <v>140</v>
      </c>
    </row>
    <row r="14" spans="1:17" ht="16.5" x14ac:dyDescent="0.3">
      <c r="A14" s="145"/>
      <c r="B14" s="24" t="s">
        <v>50</v>
      </c>
      <c r="C14" s="25"/>
      <c r="D14" s="26" t="str">
        <f t="shared" si="0"/>
        <v>Pieza de 2inX6inX2_Pies</v>
      </c>
      <c r="E14" s="27"/>
      <c r="F14" s="28">
        <v>4</v>
      </c>
      <c r="G14" s="24"/>
      <c r="H14" s="29">
        <v>1.5</v>
      </c>
      <c r="I14" s="29">
        <v>5.5</v>
      </c>
      <c r="J14" s="29">
        <v>15</v>
      </c>
      <c r="K14" s="29">
        <f t="shared" si="1"/>
        <v>24</v>
      </c>
      <c r="L14" s="30">
        <f t="shared" si="2"/>
        <v>2</v>
      </c>
      <c r="M14" s="29">
        <v>2</v>
      </c>
      <c r="N14" s="29">
        <v>6</v>
      </c>
      <c r="O14" s="24"/>
      <c r="P14" s="30">
        <f t="shared" si="3"/>
        <v>2</v>
      </c>
      <c r="Q14" s="31">
        <f t="shared" si="4"/>
        <v>8</v>
      </c>
    </row>
    <row r="15" spans="1:17" ht="16.5" x14ac:dyDescent="0.3">
      <c r="A15" s="145"/>
      <c r="B15" s="24" t="s">
        <v>51</v>
      </c>
      <c r="C15" s="25"/>
      <c r="D15" s="26" t="str">
        <f t="shared" si="0"/>
        <v>Pieza de 2inX6inX8_Pies</v>
      </c>
      <c r="E15" s="27"/>
      <c r="F15" s="28">
        <v>4</v>
      </c>
      <c r="G15" s="24"/>
      <c r="H15" s="29">
        <v>1.5</v>
      </c>
      <c r="I15" s="29">
        <v>5.5</v>
      </c>
      <c r="J15" s="29">
        <v>91</v>
      </c>
      <c r="K15" s="29">
        <f t="shared" si="1"/>
        <v>96</v>
      </c>
      <c r="L15" s="30">
        <f t="shared" si="2"/>
        <v>8</v>
      </c>
      <c r="M15" s="29">
        <v>2</v>
      </c>
      <c r="N15" s="29">
        <v>6</v>
      </c>
      <c r="O15" s="24"/>
      <c r="P15" s="30">
        <f t="shared" si="3"/>
        <v>8</v>
      </c>
      <c r="Q15" s="31">
        <f t="shared" si="4"/>
        <v>32</v>
      </c>
    </row>
    <row r="16" spans="1:17" ht="16.5" x14ac:dyDescent="0.3">
      <c r="A16" s="145"/>
      <c r="B16" s="24" t="s">
        <v>52</v>
      </c>
      <c r="C16" s="25"/>
      <c r="D16" s="26" t="str">
        <f t="shared" si="0"/>
        <v>Pieza de 2inX6inX8_Pies</v>
      </c>
      <c r="E16" s="27"/>
      <c r="F16" s="28">
        <v>4</v>
      </c>
      <c r="G16" s="24"/>
      <c r="H16" s="29">
        <v>1.5</v>
      </c>
      <c r="I16" s="29">
        <v>5.5</v>
      </c>
      <c r="J16" s="29">
        <v>85</v>
      </c>
      <c r="K16" s="29">
        <f t="shared" si="1"/>
        <v>96</v>
      </c>
      <c r="L16" s="30">
        <f t="shared" si="2"/>
        <v>8</v>
      </c>
      <c r="M16" s="29">
        <v>2</v>
      </c>
      <c r="N16" s="29">
        <v>6</v>
      </c>
      <c r="O16" s="24"/>
      <c r="P16" s="30">
        <f t="shared" si="3"/>
        <v>8</v>
      </c>
      <c r="Q16" s="31">
        <f t="shared" si="4"/>
        <v>32</v>
      </c>
    </row>
    <row r="17" spans="1:17" ht="16.5" x14ac:dyDescent="0.3">
      <c r="A17" s="145"/>
      <c r="B17" s="24" t="s">
        <v>53</v>
      </c>
      <c r="C17" s="25"/>
      <c r="D17" s="26" t="str">
        <f t="shared" si="0"/>
        <v>Pieza de 2inX6inX1_Pies</v>
      </c>
      <c r="E17" s="27"/>
      <c r="F17" s="28">
        <v>12</v>
      </c>
      <c r="G17" s="24"/>
      <c r="H17" s="29">
        <v>1.5</v>
      </c>
      <c r="I17" s="29">
        <v>5.5</v>
      </c>
      <c r="J17" s="29">
        <v>10.24</v>
      </c>
      <c r="K17" s="29">
        <f t="shared" si="1"/>
        <v>12</v>
      </c>
      <c r="L17" s="30">
        <f t="shared" si="2"/>
        <v>1</v>
      </c>
      <c r="M17" s="29">
        <v>2</v>
      </c>
      <c r="N17" s="29">
        <v>6</v>
      </c>
      <c r="O17" s="24"/>
      <c r="P17" s="30">
        <f t="shared" si="3"/>
        <v>1</v>
      </c>
      <c r="Q17" s="31">
        <f t="shared" si="4"/>
        <v>12</v>
      </c>
    </row>
    <row r="18" spans="1:17" ht="16.5" x14ac:dyDescent="0.3">
      <c r="A18" s="145"/>
      <c r="B18" s="24" t="s">
        <v>54</v>
      </c>
      <c r="C18" s="25"/>
      <c r="D18" s="26" t="str">
        <f t="shared" si="0"/>
        <v>Pieza de 2inX6inX7_Pies</v>
      </c>
      <c r="E18" s="27"/>
      <c r="F18" s="28">
        <v>12</v>
      </c>
      <c r="G18" s="24"/>
      <c r="H18" s="29">
        <v>1.5</v>
      </c>
      <c r="I18" s="29">
        <v>5.5</v>
      </c>
      <c r="J18" s="29">
        <v>82</v>
      </c>
      <c r="K18" s="29">
        <f t="shared" si="1"/>
        <v>84</v>
      </c>
      <c r="L18" s="30">
        <f t="shared" si="2"/>
        <v>7</v>
      </c>
      <c r="M18" s="29">
        <v>2</v>
      </c>
      <c r="N18" s="29">
        <v>6</v>
      </c>
      <c r="O18" s="24"/>
      <c r="P18" s="30">
        <f t="shared" si="3"/>
        <v>7</v>
      </c>
      <c r="Q18" s="31">
        <f t="shared" si="4"/>
        <v>84</v>
      </c>
    </row>
    <row r="19" spans="1:17" ht="16.5" x14ac:dyDescent="0.3">
      <c r="A19" s="145"/>
      <c r="B19" s="24" t="s">
        <v>55</v>
      </c>
      <c r="C19" s="25"/>
      <c r="D19" s="26" t="str">
        <f t="shared" si="0"/>
        <v>Pieza de 2inX6inX8_Pies</v>
      </c>
      <c r="E19" s="27"/>
      <c r="F19" s="28">
        <v>3</v>
      </c>
      <c r="G19" s="24"/>
      <c r="H19" s="29">
        <v>1.5</v>
      </c>
      <c r="I19" s="29">
        <v>5.5</v>
      </c>
      <c r="J19" s="29">
        <v>92.91</v>
      </c>
      <c r="K19" s="29">
        <f t="shared" si="1"/>
        <v>96</v>
      </c>
      <c r="L19" s="30">
        <f t="shared" si="2"/>
        <v>8</v>
      </c>
      <c r="M19" s="29">
        <v>2</v>
      </c>
      <c r="N19" s="29">
        <v>6</v>
      </c>
      <c r="O19" s="24"/>
      <c r="P19" s="30">
        <f t="shared" si="3"/>
        <v>8</v>
      </c>
      <c r="Q19" s="31">
        <f t="shared" si="4"/>
        <v>24</v>
      </c>
    </row>
    <row r="20" spans="1:17" ht="16.5" x14ac:dyDescent="0.3">
      <c r="A20" s="145"/>
      <c r="B20" s="41" t="s">
        <v>56</v>
      </c>
      <c r="C20" s="25"/>
      <c r="D20" s="26" t="str">
        <f t="shared" si="0"/>
        <v>Pieza de 2inX6inX10_Pies</v>
      </c>
      <c r="E20" s="27"/>
      <c r="F20" s="28">
        <v>2</v>
      </c>
      <c r="G20" s="24"/>
      <c r="H20" s="29">
        <v>1.5</v>
      </c>
      <c r="I20" s="29">
        <v>5.5</v>
      </c>
      <c r="J20" s="29">
        <v>119</v>
      </c>
      <c r="K20" s="29">
        <f t="shared" si="1"/>
        <v>120</v>
      </c>
      <c r="L20" s="30">
        <f t="shared" si="2"/>
        <v>10</v>
      </c>
      <c r="M20" s="29">
        <v>2</v>
      </c>
      <c r="N20" s="29">
        <v>6</v>
      </c>
      <c r="O20" s="24"/>
      <c r="P20" s="30">
        <f t="shared" si="3"/>
        <v>10</v>
      </c>
      <c r="Q20" s="31">
        <f t="shared" si="4"/>
        <v>20</v>
      </c>
    </row>
    <row r="21" spans="1:17" ht="16.5" x14ac:dyDescent="0.3">
      <c r="A21" s="145"/>
      <c r="B21" s="41" t="s">
        <v>58</v>
      </c>
      <c r="C21" s="25"/>
      <c r="D21" s="26" t="str">
        <f t="shared" si="0"/>
        <v>Pieza de 2inX6inX5_Pies</v>
      </c>
      <c r="E21" s="27"/>
      <c r="F21" s="28">
        <v>6</v>
      </c>
      <c r="G21" s="24"/>
      <c r="H21" s="29">
        <v>1.5</v>
      </c>
      <c r="I21" s="29">
        <v>5.5</v>
      </c>
      <c r="J21" s="29">
        <v>55.12</v>
      </c>
      <c r="K21" s="29">
        <f t="shared" si="1"/>
        <v>60</v>
      </c>
      <c r="L21" s="30">
        <f t="shared" si="2"/>
        <v>5</v>
      </c>
      <c r="M21" s="29">
        <v>2</v>
      </c>
      <c r="N21" s="29">
        <v>6</v>
      </c>
      <c r="O21" s="24"/>
      <c r="P21" s="30">
        <f t="shared" si="3"/>
        <v>5</v>
      </c>
      <c r="Q21" s="31">
        <f t="shared" si="4"/>
        <v>30</v>
      </c>
    </row>
    <row r="22" spans="1:17" ht="17.25" thickBot="1" x14ac:dyDescent="0.35">
      <c r="A22" s="146"/>
      <c r="B22" s="24" t="s">
        <v>59</v>
      </c>
      <c r="C22" s="25"/>
      <c r="D22" s="26" t="str">
        <f t="shared" si="0"/>
        <v>Pieza de 2inX4inX2_Pies</v>
      </c>
      <c r="E22" s="27"/>
      <c r="F22" s="28">
        <v>70</v>
      </c>
      <c r="G22" s="24"/>
      <c r="H22" s="29">
        <v>1.5</v>
      </c>
      <c r="I22" s="29">
        <v>3.5</v>
      </c>
      <c r="J22" s="29">
        <v>15.36</v>
      </c>
      <c r="K22" s="29">
        <f t="shared" si="1"/>
        <v>24</v>
      </c>
      <c r="L22" s="30">
        <f t="shared" si="2"/>
        <v>2</v>
      </c>
      <c r="M22" s="29">
        <v>2</v>
      </c>
      <c r="N22" s="29">
        <v>4</v>
      </c>
      <c r="O22" s="24"/>
      <c r="P22" s="30">
        <f t="shared" si="3"/>
        <v>2</v>
      </c>
      <c r="Q22" s="31">
        <f t="shared" si="4"/>
        <v>93.333333333333329</v>
      </c>
    </row>
    <row r="23" spans="1:17" ht="16.5" thickBot="1" x14ac:dyDescent="0.3">
      <c r="A23" s="159" t="s">
        <v>65</v>
      </c>
      <c r="B23" s="160"/>
      <c r="C23" s="160"/>
      <c r="D23" s="160"/>
      <c r="E23" s="160"/>
      <c r="F23" s="161"/>
      <c r="G23" s="162"/>
      <c r="H23" s="163"/>
      <c r="I23" s="163"/>
      <c r="J23" s="163"/>
      <c r="K23" s="163"/>
      <c r="L23" s="164"/>
      <c r="M23" s="163"/>
      <c r="N23" s="163"/>
      <c r="O23" s="163"/>
      <c r="P23" s="163"/>
      <c r="Q23" s="40">
        <f>+SUM(Q24)</f>
        <v>88</v>
      </c>
    </row>
    <row r="24" spans="1:17" ht="17.25" thickBot="1" x14ac:dyDescent="0.35">
      <c r="A24" s="52"/>
      <c r="B24" s="41" t="s">
        <v>66</v>
      </c>
      <c r="C24" s="42"/>
      <c r="D24" s="43" t="str">
        <f t="shared" ref="D24" si="5">+IF(_xlfn.NUMBERVALUE(O24)=0,CONCATENATE("Pieza de ",M24,"inX",N24,"inX",P24,"_Pies"),CONCATENATE("Rollizo de ",O24,"''ØX",P24,"_Pies"))</f>
        <v>Pieza de 1inX6inX8_Pies</v>
      </c>
      <c r="E24" s="44"/>
      <c r="F24" s="45">
        <v>22</v>
      </c>
      <c r="G24" s="41"/>
      <c r="H24" s="46">
        <v>0.75</v>
      </c>
      <c r="I24" s="46">
        <v>5.5</v>
      </c>
      <c r="J24" s="53">
        <v>96</v>
      </c>
      <c r="K24" s="29">
        <f t="shared" ref="K24" si="6">+L24*12</f>
        <v>96</v>
      </c>
      <c r="L24" s="47">
        <f t="shared" ref="L24" si="7">ROUNDUP(J24/12,0)</f>
        <v>8</v>
      </c>
      <c r="M24" s="46">
        <v>1</v>
      </c>
      <c r="N24" s="46">
        <v>6</v>
      </c>
      <c r="O24" s="41"/>
      <c r="P24" s="47">
        <f t="shared" ref="P24" si="8">+L24</f>
        <v>8</v>
      </c>
      <c r="Q24" s="48">
        <f t="shared" ref="Q24" si="9">F24*M24*N24*P24/12</f>
        <v>88</v>
      </c>
    </row>
    <row r="25" spans="1:17" ht="16.5" thickBot="1" x14ac:dyDescent="0.3">
      <c r="A25" s="153" t="s">
        <v>68</v>
      </c>
      <c r="B25" s="154"/>
      <c r="C25" s="154"/>
      <c r="D25" s="154"/>
      <c r="E25" s="154"/>
      <c r="F25" s="155"/>
      <c r="G25" s="156"/>
      <c r="H25" s="157"/>
      <c r="I25" s="157"/>
      <c r="J25" s="157"/>
      <c r="K25" s="157"/>
      <c r="L25" s="158"/>
      <c r="M25" s="157"/>
      <c r="N25" s="157"/>
      <c r="O25" s="157"/>
      <c r="P25" s="157"/>
      <c r="Q25" s="15">
        <f>+SUM(Q26:Q28)</f>
        <v>273.375</v>
      </c>
    </row>
    <row r="26" spans="1:17" ht="16.5" x14ac:dyDescent="0.3">
      <c r="A26" s="144"/>
      <c r="B26" s="16" t="s">
        <v>69</v>
      </c>
      <c r="C26" s="17"/>
      <c r="D26" s="18" t="str">
        <f t="shared" si="0"/>
        <v>Pieza de 4.5inX4.5inX9_Pies</v>
      </c>
      <c r="E26" s="19"/>
      <c r="F26" s="20">
        <v>6</v>
      </c>
      <c r="G26" s="16"/>
      <c r="H26" s="21">
        <v>4</v>
      </c>
      <c r="I26" s="21">
        <v>4</v>
      </c>
      <c r="J26" s="21">
        <v>96.85</v>
      </c>
      <c r="K26" s="21">
        <f t="shared" ref="K26:K27" si="10">+L26*12</f>
        <v>108</v>
      </c>
      <c r="L26" s="22">
        <f t="shared" ref="L26:L27" si="11">ROUNDUP(J26/12,0)</f>
        <v>9</v>
      </c>
      <c r="M26" s="21">
        <v>4.5</v>
      </c>
      <c r="N26" s="21">
        <v>4.5</v>
      </c>
      <c r="O26" s="16"/>
      <c r="P26" s="22">
        <f t="shared" ref="P26:P27" si="12">+L26</f>
        <v>9</v>
      </c>
      <c r="Q26" s="23">
        <f t="shared" ref="Q26:Q27" si="13">F26*M26*N26*P26/12</f>
        <v>91.125</v>
      </c>
    </row>
    <row r="27" spans="1:17" ht="16.5" x14ac:dyDescent="0.3">
      <c r="A27" s="145"/>
      <c r="B27" s="24" t="s">
        <v>70</v>
      </c>
      <c r="C27" s="25"/>
      <c r="D27" s="26" t="str">
        <f t="shared" si="0"/>
        <v>Pieza de 4.5inX4.5inX8_Pies</v>
      </c>
      <c r="E27" s="27"/>
      <c r="F27" s="28">
        <v>6</v>
      </c>
      <c r="G27" s="24"/>
      <c r="H27" s="29">
        <v>4</v>
      </c>
      <c r="I27" s="29">
        <v>4</v>
      </c>
      <c r="J27" s="29">
        <v>86.61</v>
      </c>
      <c r="K27" s="29">
        <f t="shared" si="10"/>
        <v>96</v>
      </c>
      <c r="L27" s="30">
        <f t="shared" si="11"/>
        <v>8</v>
      </c>
      <c r="M27" s="29">
        <v>4.5</v>
      </c>
      <c r="N27" s="29">
        <v>4.5</v>
      </c>
      <c r="O27" s="24"/>
      <c r="P27" s="30">
        <f t="shared" si="12"/>
        <v>8</v>
      </c>
      <c r="Q27" s="31">
        <f t="shared" si="13"/>
        <v>81</v>
      </c>
    </row>
    <row r="28" spans="1:17" ht="17.25" thickBot="1" x14ac:dyDescent="0.35">
      <c r="A28" s="146"/>
      <c r="B28" s="32" t="s">
        <v>80</v>
      </c>
      <c r="C28" s="33"/>
      <c r="D28" s="34" t="str">
        <f t="shared" ref="D28" si="14">+IF(_xlfn.NUMBERVALUE(O28)=0,CONCATENATE("Pieza de ",M28,"inX",N28,"inX",P28,"_Pies"),CONCATENATE("Rollizo de ",O28,"''ØX",P28,"_Pies"))</f>
        <v>Pieza de 4.5inX4.5inX10_Pies</v>
      </c>
      <c r="E28" s="35"/>
      <c r="F28" s="36">
        <v>6</v>
      </c>
      <c r="G28" s="32"/>
      <c r="H28" s="37">
        <v>4</v>
      </c>
      <c r="I28" s="37">
        <v>4</v>
      </c>
      <c r="J28" s="37">
        <v>111</v>
      </c>
      <c r="K28" s="37">
        <f t="shared" ref="K28" si="15">+L28*12</f>
        <v>120</v>
      </c>
      <c r="L28" s="38">
        <f t="shared" ref="L28" si="16">ROUNDUP(J28/12,0)</f>
        <v>10</v>
      </c>
      <c r="M28" s="37">
        <v>4.5</v>
      </c>
      <c r="N28" s="37">
        <v>4.5</v>
      </c>
      <c r="O28" s="32"/>
      <c r="P28" s="38">
        <f t="shared" ref="P28" si="17">+L28</f>
        <v>10</v>
      </c>
      <c r="Q28" s="39">
        <f t="shared" ref="Q28" si="18">F28*M28*N28*P28/12</f>
        <v>101.25</v>
      </c>
    </row>
    <row r="29" spans="1:17" ht="16.5" thickBot="1" x14ac:dyDescent="0.3">
      <c r="A29" s="147" t="s">
        <v>41</v>
      </c>
      <c r="B29" s="148"/>
      <c r="C29" s="148"/>
      <c r="D29" s="148"/>
      <c r="E29" s="148"/>
      <c r="F29" s="149"/>
      <c r="G29" s="150"/>
      <c r="H29" s="151"/>
      <c r="I29" s="151"/>
      <c r="J29" s="151"/>
      <c r="K29" s="151"/>
      <c r="L29" s="152"/>
      <c r="M29" s="151"/>
      <c r="N29" s="151"/>
      <c r="O29" s="151"/>
      <c r="P29" s="151"/>
      <c r="Q29" s="49">
        <f>+SUM(Q30:Q44)</f>
        <v>436.5</v>
      </c>
    </row>
    <row r="30" spans="1:17" ht="16.5" x14ac:dyDescent="0.3">
      <c r="A30" s="144"/>
      <c r="B30" s="16" t="s">
        <v>72</v>
      </c>
      <c r="C30" s="17"/>
      <c r="D30" s="18" t="str">
        <f t="shared" ref="D30:D38" si="19">+IF(_xlfn.NUMBERVALUE(O30)=0,CONCATENATE("Pieza de ",M30,"inX",N30,"inX",P30,"_Pies"),CONCATENATE("Rollizo de ",O30,"''ØX",P30,"_Pies"))</f>
        <v>Pieza de 2inX4.5inX2_Pies</v>
      </c>
      <c r="E30" s="19"/>
      <c r="F30" s="20">
        <v>16</v>
      </c>
      <c r="G30" s="16"/>
      <c r="H30" s="21">
        <v>1.5</v>
      </c>
      <c r="I30" s="21">
        <v>4</v>
      </c>
      <c r="J30" s="57">
        <v>12.79</v>
      </c>
      <c r="K30" s="21">
        <f t="shared" ref="K30:K38" si="20">+L30*12</f>
        <v>24</v>
      </c>
      <c r="L30" s="22">
        <f t="shared" ref="L30:L38" si="21">ROUNDUP(J30/12,0)</f>
        <v>2</v>
      </c>
      <c r="M30" s="21">
        <v>2</v>
      </c>
      <c r="N30" s="21">
        <v>4.5</v>
      </c>
      <c r="O30" s="16"/>
      <c r="P30" s="22">
        <f t="shared" ref="P30:P38" si="22">+L30</f>
        <v>2</v>
      </c>
      <c r="Q30" s="23">
        <f t="shared" ref="Q30:Q38" si="23">F30*M30*N30*P30/12</f>
        <v>24</v>
      </c>
    </row>
    <row r="31" spans="1:17" ht="16.5" x14ac:dyDescent="0.3">
      <c r="A31" s="145"/>
      <c r="B31" s="24" t="s">
        <v>73</v>
      </c>
      <c r="C31" s="25"/>
      <c r="D31" s="26" t="str">
        <f t="shared" si="19"/>
        <v>Pieza de 2inX4.5inX8_Pies</v>
      </c>
      <c r="E31" s="27"/>
      <c r="F31" s="28">
        <v>8</v>
      </c>
      <c r="G31" s="24"/>
      <c r="H31" s="29">
        <v>1.5</v>
      </c>
      <c r="I31" s="29">
        <v>4</v>
      </c>
      <c r="J31" s="29">
        <v>89.76</v>
      </c>
      <c r="K31" s="29">
        <f t="shared" si="20"/>
        <v>96</v>
      </c>
      <c r="L31" s="30">
        <f t="shared" si="21"/>
        <v>8</v>
      </c>
      <c r="M31" s="29">
        <v>2</v>
      </c>
      <c r="N31" s="29">
        <v>4.5</v>
      </c>
      <c r="O31" s="24"/>
      <c r="P31" s="30">
        <f t="shared" si="22"/>
        <v>8</v>
      </c>
      <c r="Q31" s="31">
        <f t="shared" si="23"/>
        <v>48</v>
      </c>
    </row>
    <row r="32" spans="1:17" ht="16.5" x14ac:dyDescent="0.3">
      <c r="A32" s="145"/>
      <c r="B32" s="24" t="s">
        <v>74</v>
      </c>
      <c r="C32" s="25"/>
      <c r="D32" s="26" t="str">
        <f t="shared" si="19"/>
        <v>Pieza de 2inX4.5inX8_Pies</v>
      </c>
      <c r="E32" s="27"/>
      <c r="F32" s="28">
        <v>8</v>
      </c>
      <c r="G32" s="24"/>
      <c r="H32" s="29">
        <v>1.5</v>
      </c>
      <c r="I32" s="29">
        <v>4</v>
      </c>
      <c r="J32" s="29">
        <v>87.01</v>
      </c>
      <c r="K32" s="29">
        <f t="shared" si="20"/>
        <v>96</v>
      </c>
      <c r="L32" s="30">
        <f t="shared" si="21"/>
        <v>8</v>
      </c>
      <c r="M32" s="29">
        <v>2</v>
      </c>
      <c r="N32" s="29">
        <v>4.5</v>
      </c>
      <c r="O32" s="24"/>
      <c r="P32" s="30">
        <f t="shared" si="22"/>
        <v>8</v>
      </c>
      <c r="Q32" s="31">
        <f t="shared" si="23"/>
        <v>48</v>
      </c>
    </row>
    <row r="33" spans="1:17" ht="16.5" x14ac:dyDescent="0.3">
      <c r="A33" s="145"/>
      <c r="B33" s="24" t="s">
        <v>75</v>
      </c>
      <c r="C33" s="25"/>
      <c r="D33" s="26" t="str">
        <f t="shared" si="19"/>
        <v>Pieza de 2inX4.5inX8_Pies</v>
      </c>
      <c r="E33" s="27"/>
      <c r="F33" s="28">
        <v>20</v>
      </c>
      <c r="G33" s="24"/>
      <c r="H33" s="29">
        <v>1.5</v>
      </c>
      <c r="I33" s="29">
        <v>4</v>
      </c>
      <c r="J33" s="29">
        <v>85.83</v>
      </c>
      <c r="K33" s="29">
        <f t="shared" si="20"/>
        <v>96</v>
      </c>
      <c r="L33" s="30">
        <f t="shared" si="21"/>
        <v>8</v>
      </c>
      <c r="M33" s="29">
        <v>2</v>
      </c>
      <c r="N33" s="29">
        <v>4.5</v>
      </c>
      <c r="O33" s="24"/>
      <c r="P33" s="30">
        <f t="shared" si="22"/>
        <v>8</v>
      </c>
      <c r="Q33" s="31">
        <f t="shared" si="23"/>
        <v>120</v>
      </c>
    </row>
    <row r="34" spans="1:17" ht="16.5" x14ac:dyDescent="0.3">
      <c r="A34" s="145"/>
      <c r="B34" s="24" t="s">
        <v>59</v>
      </c>
      <c r="C34" s="25"/>
      <c r="D34" s="26" t="str">
        <f t="shared" si="19"/>
        <v>Pieza de 2inX4.5inX2_Pies</v>
      </c>
      <c r="E34" s="27"/>
      <c r="F34" s="28">
        <v>16</v>
      </c>
      <c r="G34" s="24"/>
      <c r="H34" s="29">
        <v>1.5</v>
      </c>
      <c r="I34" s="29">
        <v>4</v>
      </c>
      <c r="J34" s="29">
        <v>21.65</v>
      </c>
      <c r="K34" s="29">
        <f t="shared" si="20"/>
        <v>24</v>
      </c>
      <c r="L34" s="30">
        <f t="shared" si="21"/>
        <v>2</v>
      </c>
      <c r="M34" s="29">
        <v>2</v>
      </c>
      <c r="N34" s="29">
        <v>4.5</v>
      </c>
      <c r="O34" s="24"/>
      <c r="P34" s="30">
        <f t="shared" si="22"/>
        <v>2</v>
      </c>
      <c r="Q34" s="31">
        <f t="shared" si="23"/>
        <v>24</v>
      </c>
    </row>
    <row r="35" spans="1:17" ht="16.5" x14ac:dyDescent="0.3">
      <c r="A35" s="145"/>
      <c r="B35" s="24" t="s">
        <v>76</v>
      </c>
      <c r="C35" s="25"/>
      <c r="D35" s="26" t="str">
        <f t="shared" si="19"/>
        <v>Pieza de 2inX2inX9_Pies</v>
      </c>
      <c r="E35" s="27"/>
      <c r="F35" s="28">
        <v>32</v>
      </c>
      <c r="G35" s="24"/>
      <c r="H35" s="29">
        <v>1.5</v>
      </c>
      <c r="I35" s="29">
        <v>1.5</v>
      </c>
      <c r="J35" s="29">
        <v>105.91</v>
      </c>
      <c r="K35" s="29">
        <f t="shared" si="20"/>
        <v>108</v>
      </c>
      <c r="L35" s="30">
        <f t="shared" si="21"/>
        <v>9</v>
      </c>
      <c r="M35" s="29">
        <v>2</v>
      </c>
      <c r="N35" s="29">
        <v>2</v>
      </c>
      <c r="O35" s="24"/>
      <c r="P35" s="30">
        <f t="shared" si="22"/>
        <v>9</v>
      </c>
      <c r="Q35" s="31">
        <f t="shared" si="23"/>
        <v>96</v>
      </c>
    </row>
    <row r="36" spans="1:17" ht="16.5" x14ac:dyDescent="0.3">
      <c r="A36" s="145"/>
      <c r="B36" s="41" t="s">
        <v>84</v>
      </c>
      <c r="C36" s="25"/>
      <c r="D36" s="26" t="str">
        <f t="shared" si="19"/>
        <v>Pieza de 2inX4.5inX7_Pies</v>
      </c>
      <c r="E36" s="27"/>
      <c r="F36" s="28">
        <v>2</v>
      </c>
      <c r="G36" s="24"/>
      <c r="H36" s="29">
        <v>1.5</v>
      </c>
      <c r="I36" s="29">
        <v>4</v>
      </c>
      <c r="J36" s="29">
        <v>76.77</v>
      </c>
      <c r="K36" s="29">
        <f t="shared" si="20"/>
        <v>84</v>
      </c>
      <c r="L36" s="30">
        <f t="shared" si="21"/>
        <v>7</v>
      </c>
      <c r="M36" s="29">
        <v>2</v>
      </c>
      <c r="N36" s="29">
        <v>4.5</v>
      </c>
      <c r="O36" s="24"/>
      <c r="P36" s="30">
        <f t="shared" si="22"/>
        <v>7</v>
      </c>
      <c r="Q36" s="31">
        <f t="shared" si="23"/>
        <v>10.5</v>
      </c>
    </row>
    <row r="37" spans="1:17" ht="16.5" x14ac:dyDescent="0.3">
      <c r="A37" s="145"/>
      <c r="B37" s="41" t="s">
        <v>86</v>
      </c>
      <c r="C37" s="25"/>
      <c r="D37" s="26" t="str">
        <f t="shared" si="19"/>
        <v>Pieza de 2inX4.5inX8_Pies</v>
      </c>
      <c r="E37" s="27"/>
      <c r="F37" s="28">
        <v>4</v>
      </c>
      <c r="G37" s="24"/>
      <c r="H37" s="29">
        <v>1.5</v>
      </c>
      <c r="I37" s="29">
        <v>4</v>
      </c>
      <c r="J37" s="29">
        <v>85.83</v>
      </c>
      <c r="K37" s="29">
        <f t="shared" si="20"/>
        <v>96</v>
      </c>
      <c r="L37" s="30">
        <f t="shared" si="21"/>
        <v>8</v>
      </c>
      <c r="M37" s="29">
        <v>2</v>
      </c>
      <c r="N37" s="29">
        <v>4.5</v>
      </c>
      <c r="O37" s="24"/>
      <c r="P37" s="30">
        <f t="shared" si="22"/>
        <v>8</v>
      </c>
      <c r="Q37" s="31">
        <f t="shared" si="23"/>
        <v>24</v>
      </c>
    </row>
    <row r="38" spans="1:17" ht="16.5" x14ac:dyDescent="0.3">
      <c r="A38" s="145"/>
      <c r="B38" s="41" t="s">
        <v>87</v>
      </c>
      <c r="C38" s="25"/>
      <c r="D38" s="26" t="str">
        <f t="shared" si="19"/>
        <v>Pieza de 2inX4.5inX3_Pies</v>
      </c>
      <c r="E38" s="27"/>
      <c r="F38" s="28">
        <v>3</v>
      </c>
      <c r="G38" s="24"/>
      <c r="H38" s="29">
        <v>1.5</v>
      </c>
      <c r="I38" s="29">
        <v>4</v>
      </c>
      <c r="J38" s="29">
        <v>26.38</v>
      </c>
      <c r="K38" s="29">
        <f t="shared" si="20"/>
        <v>36</v>
      </c>
      <c r="L38" s="30">
        <f t="shared" si="21"/>
        <v>3</v>
      </c>
      <c r="M38" s="29">
        <v>2</v>
      </c>
      <c r="N38" s="29">
        <v>4.5</v>
      </c>
      <c r="O38" s="24"/>
      <c r="P38" s="30">
        <f t="shared" si="22"/>
        <v>3</v>
      </c>
      <c r="Q38" s="31">
        <f t="shared" si="23"/>
        <v>6.75</v>
      </c>
    </row>
    <row r="39" spans="1:17" ht="16.5" x14ac:dyDescent="0.3">
      <c r="A39" s="145"/>
      <c r="B39" s="41" t="s">
        <v>88</v>
      </c>
      <c r="C39" s="25"/>
      <c r="D39" s="26" t="str">
        <f t="shared" ref="D39:D41" si="24">+IF(_xlfn.NUMBERVALUE(O39)=0,CONCATENATE("Pieza de ",M39,"inX",N39,"inX",P39,"_Pies"),CONCATENATE("Rollizo de ",O39,"''ØX",P39,"_Pies"))</f>
        <v>Pieza de 2inX4.5inX10_Pies</v>
      </c>
      <c r="E39" s="27"/>
      <c r="F39" s="28">
        <v>1</v>
      </c>
      <c r="G39" s="24"/>
      <c r="H39" s="29">
        <v>1.5</v>
      </c>
      <c r="I39" s="29">
        <v>4</v>
      </c>
      <c r="J39" s="29">
        <v>110.62</v>
      </c>
      <c r="K39" s="29">
        <f t="shared" ref="K39:K41" si="25">+L39*12</f>
        <v>120</v>
      </c>
      <c r="L39" s="30">
        <f t="shared" ref="L39:L41" si="26">ROUNDUP(J39/12,0)</f>
        <v>10</v>
      </c>
      <c r="M39" s="29">
        <v>2</v>
      </c>
      <c r="N39" s="29">
        <v>4.5</v>
      </c>
      <c r="O39" s="24"/>
      <c r="P39" s="30">
        <f t="shared" ref="P39:P41" si="27">+L39</f>
        <v>10</v>
      </c>
      <c r="Q39" s="31">
        <f t="shared" ref="Q39:Q41" si="28">F39*M39*N39*P39/12</f>
        <v>7.5</v>
      </c>
    </row>
    <row r="40" spans="1:17" ht="16.5" x14ac:dyDescent="0.3">
      <c r="A40" s="145"/>
      <c r="B40" s="41" t="s">
        <v>89</v>
      </c>
      <c r="C40" s="25"/>
      <c r="D40" s="26" t="str">
        <f t="shared" si="24"/>
        <v>Pieza de 2inX4.5inX7_Pies</v>
      </c>
      <c r="E40" s="27"/>
      <c r="F40" s="28">
        <v>2</v>
      </c>
      <c r="G40" s="24"/>
      <c r="H40" s="29">
        <v>1.5</v>
      </c>
      <c r="I40" s="29">
        <v>4</v>
      </c>
      <c r="J40" s="29">
        <v>78.739999999999995</v>
      </c>
      <c r="K40" s="29">
        <f t="shared" si="25"/>
        <v>84</v>
      </c>
      <c r="L40" s="30">
        <f t="shared" si="26"/>
        <v>7</v>
      </c>
      <c r="M40" s="29">
        <v>2</v>
      </c>
      <c r="N40" s="29">
        <v>4.5</v>
      </c>
      <c r="O40" s="24"/>
      <c r="P40" s="30">
        <f t="shared" si="27"/>
        <v>7</v>
      </c>
      <c r="Q40" s="31">
        <f t="shared" si="28"/>
        <v>10.5</v>
      </c>
    </row>
    <row r="41" spans="1:17" ht="16.5" x14ac:dyDescent="0.3">
      <c r="A41" s="145"/>
      <c r="B41" s="41" t="s">
        <v>45</v>
      </c>
      <c r="C41" s="25"/>
      <c r="D41" s="26" t="str">
        <f t="shared" si="24"/>
        <v>Pieza de 2inX4.5inX5_Pies</v>
      </c>
      <c r="E41" s="27"/>
      <c r="F41" s="28">
        <v>1</v>
      </c>
      <c r="G41" s="24"/>
      <c r="H41" s="29">
        <v>1.5</v>
      </c>
      <c r="I41" s="29">
        <v>4</v>
      </c>
      <c r="J41" s="29">
        <v>55.12</v>
      </c>
      <c r="K41" s="29">
        <f t="shared" si="25"/>
        <v>60</v>
      </c>
      <c r="L41" s="30">
        <f t="shared" si="26"/>
        <v>5</v>
      </c>
      <c r="M41" s="29">
        <v>2</v>
      </c>
      <c r="N41" s="29">
        <v>4.5</v>
      </c>
      <c r="O41" s="24"/>
      <c r="P41" s="30">
        <f t="shared" si="27"/>
        <v>5</v>
      </c>
      <c r="Q41" s="31">
        <f t="shared" si="28"/>
        <v>3.75</v>
      </c>
    </row>
    <row r="42" spans="1:17" ht="16.5" x14ac:dyDescent="0.3">
      <c r="A42" s="145"/>
      <c r="B42" s="41" t="s">
        <v>46</v>
      </c>
      <c r="C42" s="25"/>
      <c r="D42" s="26" t="str">
        <f t="shared" ref="D42:D44" si="29">+IF(_xlfn.NUMBERVALUE(O42)=0,CONCATENATE("Pieza de ",M42,"inX",N42,"inX",P42,"_Pies"),CONCATENATE("Rollizo de ",O42,"''ØX",P42,"_Pies"))</f>
        <v>Pieza de 2inX4.5inX3_Pies</v>
      </c>
      <c r="E42" s="27"/>
      <c r="F42" s="28">
        <v>2</v>
      </c>
      <c r="G42" s="24"/>
      <c r="H42" s="29">
        <v>1.5</v>
      </c>
      <c r="I42" s="29">
        <v>4</v>
      </c>
      <c r="J42" s="29">
        <v>34.65</v>
      </c>
      <c r="K42" s="29">
        <f t="shared" ref="K42:K44" si="30">+L42*12</f>
        <v>36</v>
      </c>
      <c r="L42" s="30">
        <f t="shared" ref="L42:L44" si="31">ROUNDUP(J42/12,0)</f>
        <v>3</v>
      </c>
      <c r="M42" s="29">
        <v>2</v>
      </c>
      <c r="N42" s="29">
        <v>4.5</v>
      </c>
      <c r="O42" s="24"/>
      <c r="P42" s="30">
        <f t="shared" ref="P42:P44" si="32">+L42</f>
        <v>3</v>
      </c>
      <c r="Q42" s="31">
        <f t="shared" ref="Q42:Q44" si="33">F42*M42*N42*P42/12</f>
        <v>4.5</v>
      </c>
    </row>
    <row r="43" spans="1:17" ht="16.5" x14ac:dyDescent="0.3">
      <c r="A43" s="145"/>
      <c r="B43" s="41" t="s">
        <v>90</v>
      </c>
      <c r="C43" s="25"/>
      <c r="D43" s="26" t="str">
        <f t="shared" si="29"/>
        <v>Pieza de 2inX4.5inX2_Pies</v>
      </c>
      <c r="E43" s="27"/>
      <c r="F43" s="28">
        <v>2</v>
      </c>
      <c r="G43" s="24"/>
      <c r="H43" s="29">
        <v>1.5</v>
      </c>
      <c r="I43" s="29">
        <v>4</v>
      </c>
      <c r="J43" s="29">
        <v>13</v>
      </c>
      <c r="K43" s="29">
        <f t="shared" si="30"/>
        <v>24</v>
      </c>
      <c r="L43" s="30">
        <f t="shared" si="31"/>
        <v>2</v>
      </c>
      <c r="M43" s="29">
        <v>2</v>
      </c>
      <c r="N43" s="29">
        <v>4.5</v>
      </c>
      <c r="O43" s="24"/>
      <c r="P43" s="30">
        <f t="shared" si="32"/>
        <v>2</v>
      </c>
      <c r="Q43" s="31">
        <f t="shared" si="33"/>
        <v>3</v>
      </c>
    </row>
    <row r="44" spans="1:17" ht="17.25" thickBot="1" x14ac:dyDescent="0.35">
      <c r="A44" s="146"/>
      <c r="B44" s="50" t="s">
        <v>59</v>
      </c>
      <c r="C44" s="33"/>
      <c r="D44" s="34" t="str">
        <f t="shared" si="29"/>
        <v>Pieza de 2inX4.5inX2_Pies</v>
      </c>
      <c r="E44" s="35"/>
      <c r="F44" s="36">
        <v>4</v>
      </c>
      <c r="G44" s="32"/>
      <c r="H44" s="37">
        <v>1.5</v>
      </c>
      <c r="I44" s="37">
        <v>4</v>
      </c>
      <c r="J44" s="37">
        <v>18.899999999999999</v>
      </c>
      <c r="K44" s="37">
        <f t="shared" si="30"/>
        <v>24</v>
      </c>
      <c r="L44" s="38">
        <f t="shared" si="31"/>
        <v>2</v>
      </c>
      <c r="M44" s="37">
        <v>2</v>
      </c>
      <c r="N44" s="37">
        <v>4.5</v>
      </c>
      <c r="O44" s="32"/>
      <c r="P44" s="38">
        <f t="shared" si="32"/>
        <v>2</v>
      </c>
      <c r="Q44" s="39">
        <f t="shared" si="33"/>
        <v>6</v>
      </c>
    </row>
    <row r="45" spans="1:17" ht="16.5" thickBot="1" x14ac:dyDescent="0.3">
      <c r="A45" s="147" t="s">
        <v>92</v>
      </c>
      <c r="B45" s="148"/>
      <c r="C45" s="148"/>
      <c r="D45" s="148"/>
      <c r="E45" s="148"/>
      <c r="F45" s="149"/>
      <c r="G45" s="150"/>
      <c r="H45" s="151"/>
      <c r="I45" s="151"/>
      <c r="J45" s="151"/>
      <c r="K45" s="151"/>
      <c r="L45" s="152"/>
      <c r="M45" s="151"/>
      <c r="N45" s="151"/>
      <c r="O45" s="151"/>
      <c r="P45" s="151"/>
      <c r="Q45" s="49">
        <f>+SUM(Q46:Q47)</f>
        <v>156.375</v>
      </c>
    </row>
    <row r="46" spans="1:17" ht="16.5" x14ac:dyDescent="0.3">
      <c r="A46" s="144"/>
      <c r="B46" s="16" t="s">
        <v>93</v>
      </c>
      <c r="C46" s="17"/>
      <c r="D46" s="18" t="str">
        <f t="shared" ref="D46:D47" si="34">+IF(_xlfn.NUMBERVALUE(O46)=0,CONCATENATE("Pieza de ",M46,"inX",N46,"inX",P46,"_Pies"),CONCATENATE("Rollizo de ",O46,"''ØX",P46,"_Pies"))</f>
        <v>Pieza de 1inX4.5inX7_Pies</v>
      </c>
      <c r="E46" s="19"/>
      <c r="F46" s="20">
        <v>31</v>
      </c>
      <c r="G46" s="16"/>
      <c r="H46" s="21">
        <v>0.75</v>
      </c>
      <c r="I46" s="21">
        <v>4</v>
      </c>
      <c r="J46" s="57">
        <v>75.599999999999994</v>
      </c>
      <c r="K46" s="21">
        <f t="shared" ref="K46:K47" si="35">+L46*12</f>
        <v>84</v>
      </c>
      <c r="L46" s="22">
        <f t="shared" ref="L46:L47" si="36">ROUNDUP(J46/12,0)</f>
        <v>7</v>
      </c>
      <c r="M46" s="21">
        <v>1</v>
      </c>
      <c r="N46" s="21">
        <v>4.5</v>
      </c>
      <c r="O46" s="16"/>
      <c r="P46" s="22">
        <f t="shared" ref="P46:P47" si="37">+L46</f>
        <v>7</v>
      </c>
      <c r="Q46" s="23">
        <f t="shared" ref="Q46:Q47" si="38">F46*M46*N46*P46/12</f>
        <v>81.375</v>
      </c>
    </row>
    <row r="47" spans="1:17" ht="17.25" thickBot="1" x14ac:dyDescent="0.35">
      <c r="A47" s="146"/>
      <c r="B47" s="32" t="s">
        <v>94</v>
      </c>
      <c r="C47" s="33"/>
      <c r="D47" s="34" t="str">
        <f t="shared" si="34"/>
        <v>Pieza de 1inX4.5inX10_Pies</v>
      </c>
      <c r="E47" s="35"/>
      <c r="F47" s="36">
        <v>20</v>
      </c>
      <c r="G47" s="32"/>
      <c r="H47" s="37">
        <v>0.75</v>
      </c>
      <c r="I47" s="37">
        <v>4</v>
      </c>
      <c r="J47" s="37">
        <v>111</v>
      </c>
      <c r="K47" s="37">
        <f t="shared" si="35"/>
        <v>120</v>
      </c>
      <c r="L47" s="38">
        <f t="shared" si="36"/>
        <v>10</v>
      </c>
      <c r="M47" s="37">
        <v>1</v>
      </c>
      <c r="N47" s="37">
        <v>4.5</v>
      </c>
      <c r="O47" s="32"/>
      <c r="P47" s="38">
        <f t="shared" si="37"/>
        <v>10</v>
      </c>
      <c r="Q47" s="39">
        <f t="shared" si="38"/>
        <v>75</v>
      </c>
    </row>
    <row r="48" spans="1:17" ht="16.5" thickBot="1" x14ac:dyDescent="0.3">
      <c r="A48" s="147" t="s">
        <v>95</v>
      </c>
      <c r="B48" s="148"/>
      <c r="C48" s="148"/>
      <c r="D48" s="148"/>
      <c r="E48" s="148"/>
      <c r="F48" s="149"/>
      <c r="G48" s="150"/>
      <c r="H48" s="151"/>
      <c r="I48" s="151"/>
      <c r="J48" s="151"/>
      <c r="K48" s="151"/>
      <c r="L48" s="152"/>
      <c r="M48" s="151"/>
      <c r="N48" s="151"/>
      <c r="O48" s="151"/>
      <c r="P48" s="151"/>
      <c r="Q48" s="49">
        <f>+SUM(Q49:Q55)</f>
        <v>110.25</v>
      </c>
    </row>
    <row r="49" spans="1:17" ht="16.5" x14ac:dyDescent="0.3">
      <c r="A49" s="144"/>
      <c r="B49" s="16" t="s">
        <v>96</v>
      </c>
      <c r="C49" s="17"/>
      <c r="D49" s="18" t="str">
        <f t="shared" ref="D49:D55" si="39">+IF(_xlfn.NUMBERVALUE(O49)=0,CONCATENATE("Pieza de ",M49,"inX",N49,"inX",P49,"_Pies"),CONCATENATE("Rollizo de ",O49,"''ØX",P49,"_Pies"))</f>
        <v>Pieza de 1inX4.5inX10_Pies</v>
      </c>
      <c r="E49" s="19"/>
      <c r="F49" s="20">
        <v>20</v>
      </c>
      <c r="G49" s="16"/>
      <c r="H49" s="21">
        <v>0.75</v>
      </c>
      <c r="I49" s="21">
        <v>4</v>
      </c>
      <c r="J49" s="21">
        <v>111</v>
      </c>
      <c r="K49" s="21">
        <f t="shared" ref="K49:K55" si="40">+L49*12</f>
        <v>120</v>
      </c>
      <c r="L49" s="22">
        <f t="shared" ref="L49:L55" si="41">ROUNDUP(J49/12,0)</f>
        <v>10</v>
      </c>
      <c r="M49" s="21">
        <v>1</v>
      </c>
      <c r="N49" s="21">
        <v>4.5</v>
      </c>
      <c r="O49" s="16"/>
      <c r="P49" s="22">
        <f t="shared" ref="P49:P55" si="42">+L49</f>
        <v>10</v>
      </c>
      <c r="Q49" s="23">
        <f t="shared" ref="Q49:Q55" si="43">F49*M49*N49*P49/12</f>
        <v>75</v>
      </c>
    </row>
    <row r="50" spans="1:17" ht="16.5" x14ac:dyDescent="0.3">
      <c r="A50" s="145"/>
      <c r="B50" s="41" t="s">
        <v>88</v>
      </c>
      <c r="C50" s="25"/>
      <c r="D50" s="26" t="str">
        <f t="shared" si="39"/>
        <v>Pieza de 2inX4.5inX10_Pies</v>
      </c>
      <c r="E50" s="27"/>
      <c r="F50" s="28">
        <v>1</v>
      </c>
      <c r="G50" s="24"/>
      <c r="H50" s="29">
        <v>1.5</v>
      </c>
      <c r="I50" s="29">
        <v>4</v>
      </c>
      <c r="J50" s="29">
        <v>110.62</v>
      </c>
      <c r="K50" s="29">
        <f t="shared" si="40"/>
        <v>120</v>
      </c>
      <c r="L50" s="30">
        <f t="shared" si="41"/>
        <v>10</v>
      </c>
      <c r="M50" s="29">
        <v>2</v>
      </c>
      <c r="N50" s="29">
        <v>4.5</v>
      </c>
      <c r="O50" s="24"/>
      <c r="P50" s="30">
        <f t="shared" si="42"/>
        <v>10</v>
      </c>
      <c r="Q50" s="31">
        <f t="shared" si="43"/>
        <v>7.5</v>
      </c>
    </row>
    <row r="51" spans="1:17" ht="16.5" x14ac:dyDescent="0.3">
      <c r="A51" s="145"/>
      <c r="B51" s="41" t="s">
        <v>89</v>
      </c>
      <c r="C51" s="25"/>
      <c r="D51" s="26" t="str">
        <f t="shared" si="39"/>
        <v>Pieza de 2inX4.5inX7_Pies</v>
      </c>
      <c r="E51" s="27"/>
      <c r="F51" s="28">
        <v>2</v>
      </c>
      <c r="G51" s="24"/>
      <c r="H51" s="29">
        <v>1.5</v>
      </c>
      <c r="I51" s="29">
        <v>4</v>
      </c>
      <c r="J51" s="29">
        <v>78.739999999999995</v>
      </c>
      <c r="K51" s="29">
        <f t="shared" si="40"/>
        <v>84</v>
      </c>
      <c r="L51" s="30">
        <f t="shared" si="41"/>
        <v>7</v>
      </c>
      <c r="M51" s="29">
        <v>2</v>
      </c>
      <c r="N51" s="29">
        <v>4.5</v>
      </c>
      <c r="O51" s="24"/>
      <c r="P51" s="30">
        <f t="shared" si="42"/>
        <v>7</v>
      </c>
      <c r="Q51" s="31">
        <f t="shared" si="43"/>
        <v>10.5</v>
      </c>
    </row>
    <row r="52" spans="1:17" ht="16.5" x14ac:dyDescent="0.3">
      <c r="A52" s="145"/>
      <c r="B52" s="41" t="s">
        <v>45</v>
      </c>
      <c r="C52" s="25"/>
      <c r="D52" s="26" t="str">
        <f t="shared" si="39"/>
        <v>Pieza de 2inX4.5inX5_Pies</v>
      </c>
      <c r="E52" s="27"/>
      <c r="F52" s="28">
        <v>1</v>
      </c>
      <c r="G52" s="24"/>
      <c r="H52" s="29">
        <v>1.5</v>
      </c>
      <c r="I52" s="29">
        <v>4</v>
      </c>
      <c r="J52" s="29">
        <v>55.12</v>
      </c>
      <c r="K52" s="29">
        <f t="shared" si="40"/>
        <v>60</v>
      </c>
      <c r="L52" s="30">
        <f t="shared" si="41"/>
        <v>5</v>
      </c>
      <c r="M52" s="29">
        <v>2</v>
      </c>
      <c r="N52" s="29">
        <v>4.5</v>
      </c>
      <c r="O52" s="24"/>
      <c r="P52" s="30">
        <f t="shared" si="42"/>
        <v>5</v>
      </c>
      <c r="Q52" s="31">
        <f t="shared" si="43"/>
        <v>3.75</v>
      </c>
    </row>
    <row r="53" spans="1:17" ht="16.5" x14ac:dyDescent="0.3">
      <c r="A53" s="145"/>
      <c r="B53" s="41" t="s">
        <v>46</v>
      </c>
      <c r="C53" s="25"/>
      <c r="D53" s="26" t="str">
        <f t="shared" si="39"/>
        <v>Pieza de 2inX4.5inX3_Pies</v>
      </c>
      <c r="E53" s="27"/>
      <c r="F53" s="28">
        <v>2</v>
      </c>
      <c r="G53" s="24"/>
      <c r="H53" s="29">
        <v>1.5</v>
      </c>
      <c r="I53" s="29">
        <v>4</v>
      </c>
      <c r="J53" s="29">
        <v>34.65</v>
      </c>
      <c r="K53" s="29">
        <f t="shared" si="40"/>
        <v>36</v>
      </c>
      <c r="L53" s="30">
        <f t="shared" si="41"/>
        <v>3</v>
      </c>
      <c r="M53" s="29">
        <v>2</v>
      </c>
      <c r="N53" s="29">
        <v>4.5</v>
      </c>
      <c r="O53" s="24"/>
      <c r="P53" s="30">
        <f t="shared" si="42"/>
        <v>3</v>
      </c>
      <c r="Q53" s="31">
        <f t="shared" si="43"/>
        <v>4.5</v>
      </c>
    </row>
    <row r="54" spans="1:17" ht="16.5" x14ac:dyDescent="0.3">
      <c r="A54" s="145"/>
      <c r="B54" s="41" t="s">
        <v>90</v>
      </c>
      <c r="C54" s="25"/>
      <c r="D54" s="26" t="str">
        <f t="shared" si="39"/>
        <v>Pieza de 2inX4.5inX2_Pies</v>
      </c>
      <c r="E54" s="27"/>
      <c r="F54" s="28">
        <v>2</v>
      </c>
      <c r="G54" s="24"/>
      <c r="H54" s="29">
        <v>1.5</v>
      </c>
      <c r="I54" s="29">
        <v>4</v>
      </c>
      <c r="J54" s="29">
        <v>13</v>
      </c>
      <c r="K54" s="29">
        <f t="shared" si="40"/>
        <v>24</v>
      </c>
      <c r="L54" s="30">
        <f t="shared" si="41"/>
        <v>2</v>
      </c>
      <c r="M54" s="29">
        <v>2</v>
      </c>
      <c r="N54" s="29">
        <v>4.5</v>
      </c>
      <c r="O54" s="24"/>
      <c r="P54" s="30">
        <f t="shared" si="42"/>
        <v>2</v>
      </c>
      <c r="Q54" s="31">
        <f t="shared" si="43"/>
        <v>3</v>
      </c>
    </row>
    <row r="55" spans="1:17" ht="17.25" thickBot="1" x14ac:dyDescent="0.35">
      <c r="A55" s="146"/>
      <c r="B55" s="50" t="s">
        <v>59</v>
      </c>
      <c r="C55" s="33"/>
      <c r="D55" s="34" t="str">
        <f t="shared" si="39"/>
        <v>Pieza de 2inX4.5inX2_Pies</v>
      </c>
      <c r="E55" s="35"/>
      <c r="F55" s="36">
        <v>4</v>
      </c>
      <c r="G55" s="32"/>
      <c r="H55" s="37">
        <v>1.5</v>
      </c>
      <c r="I55" s="37">
        <v>4</v>
      </c>
      <c r="J55" s="37">
        <v>18.899999999999999</v>
      </c>
      <c r="K55" s="37">
        <f t="shared" si="40"/>
        <v>24</v>
      </c>
      <c r="L55" s="38">
        <f t="shared" si="41"/>
        <v>2</v>
      </c>
      <c r="M55" s="37">
        <v>2</v>
      </c>
      <c r="N55" s="37">
        <v>4.5</v>
      </c>
      <c r="O55" s="32"/>
      <c r="P55" s="38">
        <f t="shared" si="42"/>
        <v>2</v>
      </c>
      <c r="Q55" s="39">
        <f t="shared" si="43"/>
        <v>6</v>
      </c>
    </row>
    <row r="56" spans="1:17" ht="16.5" thickBot="1" x14ac:dyDescent="0.3">
      <c r="A56" s="133" t="s">
        <v>42</v>
      </c>
      <c r="B56" s="134"/>
      <c r="C56" s="134"/>
      <c r="D56" s="134"/>
      <c r="E56" s="134"/>
      <c r="F56" s="135"/>
      <c r="G56" s="136"/>
      <c r="H56" s="137"/>
      <c r="I56" s="137"/>
      <c r="J56" s="137"/>
      <c r="K56" s="137"/>
      <c r="L56" s="138"/>
      <c r="M56" s="137"/>
      <c r="N56" s="137"/>
      <c r="O56" s="137"/>
      <c r="P56" s="137"/>
      <c r="Q56" s="58">
        <f>+SUM(Q57:Q65)</f>
        <v>355.33333333333331</v>
      </c>
    </row>
    <row r="57" spans="1:17" ht="16.5" x14ac:dyDescent="0.3">
      <c r="A57" s="139"/>
      <c r="B57" s="16" t="s">
        <v>103</v>
      </c>
      <c r="C57" s="17"/>
      <c r="D57" s="18" t="str">
        <f t="shared" ref="D57:D65" si="44">+IF(_xlfn.NUMBERVALUE(O57)=0,CONCATENATE("Pieza de ",M57,"inX",N57,"inX",P57,"_Pies"),CONCATENATE("Rollizo de ",O57,"''ØX",P57,"_Pies"))</f>
        <v>Pieza de 2inX6.5inX2_Pies</v>
      </c>
      <c r="E57" s="19"/>
      <c r="F57" s="20">
        <v>4</v>
      </c>
      <c r="G57" s="16"/>
      <c r="H57" s="21">
        <v>1.5</v>
      </c>
      <c r="I57" s="21">
        <v>6</v>
      </c>
      <c r="J57" s="57">
        <v>12.8</v>
      </c>
      <c r="K57" s="21">
        <f t="shared" ref="K57:K65" si="45">+L57*12</f>
        <v>24</v>
      </c>
      <c r="L57" s="22">
        <f t="shared" ref="L57:L65" si="46">ROUNDUP(J57/12,0)</f>
        <v>2</v>
      </c>
      <c r="M57" s="21">
        <v>2</v>
      </c>
      <c r="N57" s="21">
        <v>6.5</v>
      </c>
      <c r="O57" s="16"/>
      <c r="P57" s="22">
        <f t="shared" ref="P57:P65" si="47">+L57</f>
        <v>2</v>
      </c>
      <c r="Q57" s="23">
        <f t="shared" ref="Q57:Q65" si="48">F57*M57*N57*P57/12</f>
        <v>8.6666666666666661</v>
      </c>
    </row>
    <row r="58" spans="1:17" ht="16.5" x14ac:dyDescent="0.3">
      <c r="A58" s="140"/>
      <c r="B58" s="24" t="s">
        <v>104</v>
      </c>
      <c r="C58" s="25"/>
      <c r="D58" s="26" t="str">
        <f t="shared" si="44"/>
        <v>Pieza de 2inX4.5inX2_Pies</v>
      </c>
      <c r="E58" s="27"/>
      <c r="F58" s="28">
        <v>4</v>
      </c>
      <c r="G58" s="24"/>
      <c r="H58" s="29">
        <v>1.5</v>
      </c>
      <c r="I58" s="29">
        <v>4</v>
      </c>
      <c r="J58" s="29">
        <v>12.8</v>
      </c>
      <c r="K58" s="29">
        <f t="shared" si="45"/>
        <v>24</v>
      </c>
      <c r="L58" s="30">
        <f t="shared" si="46"/>
        <v>2</v>
      </c>
      <c r="M58" s="29">
        <v>2</v>
      </c>
      <c r="N58" s="29">
        <v>4.5</v>
      </c>
      <c r="O58" s="24"/>
      <c r="P58" s="30">
        <f t="shared" si="47"/>
        <v>2</v>
      </c>
      <c r="Q58" s="31">
        <f t="shared" si="48"/>
        <v>6</v>
      </c>
    </row>
    <row r="59" spans="1:17" ht="16.5" x14ac:dyDescent="0.3">
      <c r="A59" s="140"/>
      <c r="B59" s="24" t="s">
        <v>105</v>
      </c>
      <c r="C59" s="25"/>
      <c r="D59" s="26" t="str">
        <f t="shared" si="44"/>
        <v>Pieza de 2inX4.5inX8_Pies</v>
      </c>
      <c r="E59" s="27"/>
      <c r="F59" s="28">
        <v>8</v>
      </c>
      <c r="G59" s="24"/>
      <c r="H59" s="29">
        <v>1.5</v>
      </c>
      <c r="I59" s="29">
        <v>4</v>
      </c>
      <c r="J59" s="29">
        <v>84.65</v>
      </c>
      <c r="K59" s="29">
        <f t="shared" si="45"/>
        <v>96</v>
      </c>
      <c r="L59" s="30">
        <f t="shared" si="46"/>
        <v>8</v>
      </c>
      <c r="M59" s="29">
        <v>2</v>
      </c>
      <c r="N59" s="29">
        <v>4.5</v>
      </c>
      <c r="O59" s="24"/>
      <c r="P59" s="30">
        <f t="shared" si="47"/>
        <v>8</v>
      </c>
      <c r="Q59" s="31">
        <f t="shared" si="48"/>
        <v>48</v>
      </c>
    </row>
    <row r="60" spans="1:17" ht="16.5" x14ac:dyDescent="0.3">
      <c r="A60" s="140"/>
      <c r="B60" s="24" t="s">
        <v>106</v>
      </c>
      <c r="C60" s="25"/>
      <c r="D60" s="26" t="str">
        <f t="shared" si="44"/>
        <v>Pieza de 2inX4.5inX1_Pies</v>
      </c>
      <c r="E60" s="27"/>
      <c r="F60" s="28">
        <v>8</v>
      </c>
      <c r="G60" s="24"/>
      <c r="H60" s="29">
        <v>1.5</v>
      </c>
      <c r="I60" s="29">
        <v>4</v>
      </c>
      <c r="J60" s="29">
        <v>9.65</v>
      </c>
      <c r="K60" s="29">
        <f t="shared" si="45"/>
        <v>12</v>
      </c>
      <c r="L60" s="30">
        <f t="shared" si="46"/>
        <v>1</v>
      </c>
      <c r="M60" s="29">
        <v>2</v>
      </c>
      <c r="N60" s="29">
        <v>4.5</v>
      </c>
      <c r="O60" s="24"/>
      <c r="P60" s="30">
        <f t="shared" si="47"/>
        <v>1</v>
      </c>
      <c r="Q60" s="31">
        <f t="shared" si="48"/>
        <v>6</v>
      </c>
    </row>
    <row r="61" spans="1:17" ht="16.5" x14ac:dyDescent="0.3">
      <c r="A61" s="140"/>
      <c r="B61" s="24" t="s">
        <v>107</v>
      </c>
      <c r="C61" s="25"/>
      <c r="D61" s="26" t="str">
        <f t="shared" si="44"/>
        <v>Pieza de 2inX6.5inX8_Pies</v>
      </c>
      <c r="E61" s="27"/>
      <c r="F61" s="28">
        <v>4</v>
      </c>
      <c r="G61" s="24"/>
      <c r="H61" s="29">
        <v>1.5</v>
      </c>
      <c r="I61" s="29">
        <v>6</v>
      </c>
      <c r="J61" s="29">
        <v>87.1</v>
      </c>
      <c r="K61" s="29">
        <f t="shared" si="45"/>
        <v>96</v>
      </c>
      <c r="L61" s="30">
        <f t="shared" si="46"/>
        <v>8</v>
      </c>
      <c r="M61" s="29">
        <v>2</v>
      </c>
      <c r="N61" s="29">
        <v>6.5</v>
      </c>
      <c r="O61" s="24"/>
      <c r="P61" s="30">
        <f t="shared" si="47"/>
        <v>8</v>
      </c>
      <c r="Q61" s="31">
        <f t="shared" si="48"/>
        <v>34.666666666666664</v>
      </c>
    </row>
    <row r="62" spans="1:17" ht="16.5" x14ac:dyDescent="0.3">
      <c r="A62" s="140"/>
      <c r="B62" s="24" t="s">
        <v>108</v>
      </c>
      <c r="C62" s="25"/>
      <c r="D62" s="26" t="str">
        <f t="shared" si="44"/>
        <v>Pieza de 2inX4.5inX8_Pies</v>
      </c>
      <c r="E62" s="27"/>
      <c r="F62" s="28">
        <v>4</v>
      </c>
      <c r="G62" s="24"/>
      <c r="H62" s="29">
        <v>1.5</v>
      </c>
      <c r="I62" s="29">
        <v>4</v>
      </c>
      <c r="J62" s="29">
        <v>87.1</v>
      </c>
      <c r="K62" s="29">
        <f t="shared" si="45"/>
        <v>96</v>
      </c>
      <c r="L62" s="30">
        <f t="shared" si="46"/>
        <v>8</v>
      </c>
      <c r="M62" s="29">
        <v>2</v>
      </c>
      <c r="N62" s="29">
        <v>4.5</v>
      </c>
      <c r="O62" s="24"/>
      <c r="P62" s="30">
        <f t="shared" si="47"/>
        <v>8</v>
      </c>
      <c r="Q62" s="31">
        <f t="shared" si="48"/>
        <v>24</v>
      </c>
    </row>
    <row r="63" spans="1:17" ht="16.5" x14ac:dyDescent="0.3">
      <c r="A63" s="140"/>
      <c r="B63" s="24" t="s">
        <v>109</v>
      </c>
      <c r="C63" s="25"/>
      <c r="D63" s="26" t="str">
        <f t="shared" si="44"/>
        <v>Pieza de 2inX4.5inX8_Pies</v>
      </c>
      <c r="E63" s="27"/>
      <c r="F63" s="28">
        <v>20</v>
      </c>
      <c r="G63" s="24"/>
      <c r="H63" s="29">
        <v>1.5</v>
      </c>
      <c r="I63" s="29">
        <v>4</v>
      </c>
      <c r="J63" s="29">
        <v>84.65</v>
      </c>
      <c r="K63" s="29">
        <f t="shared" si="45"/>
        <v>96</v>
      </c>
      <c r="L63" s="30">
        <f t="shared" si="46"/>
        <v>8</v>
      </c>
      <c r="M63" s="29">
        <v>2</v>
      </c>
      <c r="N63" s="29">
        <v>4.5</v>
      </c>
      <c r="O63" s="24"/>
      <c r="P63" s="30">
        <f t="shared" si="47"/>
        <v>8</v>
      </c>
      <c r="Q63" s="31">
        <f t="shared" si="48"/>
        <v>120</v>
      </c>
    </row>
    <row r="64" spans="1:17" ht="16.5" x14ac:dyDescent="0.3">
      <c r="A64" s="140"/>
      <c r="B64" s="24" t="s">
        <v>110</v>
      </c>
      <c r="C64" s="25"/>
      <c r="D64" s="26" t="str">
        <f t="shared" si="44"/>
        <v>Pieza de 2inX4.5inX2_Pies</v>
      </c>
      <c r="E64" s="27"/>
      <c r="F64" s="28">
        <v>16</v>
      </c>
      <c r="G64" s="24"/>
      <c r="H64" s="29">
        <v>1.5</v>
      </c>
      <c r="I64" s="29">
        <v>4</v>
      </c>
      <c r="J64" s="29">
        <v>21.65</v>
      </c>
      <c r="K64" s="29">
        <f t="shared" si="45"/>
        <v>24</v>
      </c>
      <c r="L64" s="30">
        <f t="shared" si="46"/>
        <v>2</v>
      </c>
      <c r="M64" s="29">
        <v>2</v>
      </c>
      <c r="N64" s="29">
        <v>4.5</v>
      </c>
      <c r="O64" s="24"/>
      <c r="P64" s="30">
        <f t="shared" si="47"/>
        <v>2</v>
      </c>
      <c r="Q64" s="31">
        <f t="shared" si="48"/>
        <v>24</v>
      </c>
    </row>
    <row r="65" spans="1:17" ht="17.25" thickBot="1" x14ac:dyDescent="0.35">
      <c r="A65" s="141"/>
      <c r="B65" s="32" t="s">
        <v>111</v>
      </c>
      <c r="C65" s="33"/>
      <c r="D65" s="34" t="str">
        <f t="shared" si="44"/>
        <v>Pieza de 2inX2inX9_Pies</v>
      </c>
      <c r="E65" s="35"/>
      <c r="F65" s="36">
        <v>28</v>
      </c>
      <c r="G65" s="32"/>
      <c r="H65" s="37">
        <v>1.5</v>
      </c>
      <c r="I65" s="37">
        <v>1.5</v>
      </c>
      <c r="J65" s="37">
        <v>105.71</v>
      </c>
      <c r="K65" s="37">
        <f t="shared" si="45"/>
        <v>108</v>
      </c>
      <c r="L65" s="38">
        <f t="shared" si="46"/>
        <v>9</v>
      </c>
      <c r="M65" s="37">
        <v>2</v>
      </c>
      <c r="N65" s="37">
        <v>2</v>
      </c>
      <c r="O65" s="32"/>
      <c r="P65" s="38">
        <f t="shared" si="47"/>
        <v>9</v>
      </c>
      <c r="Q65" s="39">
        <f t="shared" si="48"/>
        <v>84</v>
      </c>
    </row>
    <row r="66" spans="1:17" ht="16.5" thickBot="1" x14ac:dyDescent="0.3">
      <c r="A66" s="165" t="s">
        <v>164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3"/>
    </row>
    <row r="67" spans="1:17" ht="16.5" thickBot="1" x14ac:dyDescent="0.3">
      <c r="A67" s="167" t="s">
        <v>47</v>
      </c>
      <c r="B67" s="168"/>
      <c r="C67" s="168"/>
      <c r="D67" s="168"/>
      <c r="E67" s="168"/>
      <c r="F67" s="169"/>
      <c r="G67" s="170"/>
      <c r="H67" s="171"/>
      <c r="I67" s="171"/>
      <c r="J67" s="171"/>
      <c r="K67" s="171"/>
      <c r="L67" s="172"/>
      <c r="M67" s="171"/>
      <c r="N67" s="171"/>
      <c r="O67" s="171"/>
      <c r="P67" s="171"/>
      <c r="Q67" s="14">
        <f>+Q68+Q70+Q81+Q83+Q88+Q111+Q114+Q122+Q137</f>
        <v>2634.375</v>
      </c>
    </row>
    <row r="68" spans="1:17" ht="16.5" thickBot="1" x14ac:dyDescent="0.3">
      <c r="A68" s="153" t="s">
        <v>48</v>
      </c>
      <c r="B68" s="154"/>
      <c r="C68" s="154"/>
      <c r="D68" s="154"/>
      <c r="E68" s="154"/>
      <c r="F68" s="155"/>
      <c r="G68" s="156"/>
      <c r="H68" s="157"/>
      <c r="I68" s="157"/>
      <c r="J68" s="157"/>
      <c r="K68" s="157"/>
      <c r="L68" s="158"/>
      <c r="M68" s="157"/>
      <c r="N68" s="157"/>
      <c r="O68" s="157"/>
      <c r="P68" s="157"/>
      <c r="Q68" s="15">
        <f>+SUM(Q69)</f>
        <v>183.75</v>
      </c>
    </row>
    <row r="69" spans="1:17" ht="17.25" thickBot="1" x14ac:dyDescent="0.35">
      <c r="A69" s="51"/>
      <c r="B69" s="76" t="s">
        <v>23</v>
      </c>
      <c r="C69" s="17"/>
      <c r="D69" s="18" t="str">
        <f t="shared" ref="D69" si="49">+IF(_xlfn.NUMBERVALUE(O69)=0,CONCATENATE("Pieza de ",M69,"inX",N69,"inX",P69,"_Pies"),CONCATENATE("Rollizo de ",O69,"''ØX",P69,"_Pies"))</f>
        <v>Pieza de 7inX7inX3_Pies</v>
      </c>
      <c r="E69" s="19"/>
      <c r="F69" s="20">
        <v>15</v>
      </c>
      <c r="G69" s="16"/>
      <c r="H69" s="21">
        <v>6</v>
      </c>
      <c r="I69" s="21">
        <v>6</v>
      </c>
      <c r="J69" s="21">
        <v>36</v>
      </c>
      <c r="K69" s="21">
        <f t="shared" ref="K69" si="50">+L69*12</f>
        <v>36</v>
      </c>
      <c r="L69" s="22">
        <f t="shared" ref="L69" si="51">ROUNDUP(J69/12,0)</f>
        <v>3</v>
      </c>
      <c r="M69" s="21">
        <v>7</v>
      </c>
      <c r="N69" s="21">
        <v>7</v>
      </c>
      <c r="O69" s="16"/>
      <c r="P69" s="22">
        <f t="shared" ref="P69" si="52">+L69</f>
        <v>3</v>
      </c>
      <c r="Q69" s="23">
        <f t="shared" ref="Q69" si="53">F69*M69*N69*P69/12</f>
        <v>183.75</v>
      </c>
    </row>
    <row r="70" spans="1:17" ht="16.5" thickBot="1" x14ac:dyDescent="0.3">
      <c r="A70" s="159" t="s">
        <v>49</v>
      </c>
      <c r="B70" s="160"/>
      <c r="C70" s="160"/>
      <c r="D70" s="160"/>
      <c r="E70" s="160"/>
      <c r="F70" s="161"/>
      <c r="G70" s="162"/>
      <c r="H70" s="163"/>
      <c r="I70" s="163"/>
      <c r="J70" s="163"/>
      <c r="K70" s="163"/>
      <c r="L70" s="164"/>
      <c r="M70" s="163"/>
      <c r="N70" s="163"/>
      <c r="O70" s="163"/>
      <c r="P70" s="163"/>
      <c r="Q70" s="40">
        <f>+SUM(Q71:Q80)</f>
        <v>546</v>
      </c>
    </row>
    <row r="71" spans="1:17" ht="16.5" x14ac:dyDescent="0.3">
      <c r="A71" s="144"/>
      <c r="B71" s="77" t="s">
        <v>135</v>
      </c>
      <c r="C71" s="42"/>
      <c r="D71" s="43" t="str">
        <f t="shared" ref="D71:D80" si="54">+IF(_xlfn.NUMBERVALUE(O71)=0,CONCATENATE("Pieza de ",M71,"inX",N71,"inX",P71,"_Pies"),CONCATENATE("Rollizo de ",O71,"''ØX",P71,"_Pies"))</f>
        <v>Pieza de 2inX6inX8_Pies</v>
      </c>
      <c r="E71" s="44"/>
      <c r="F71" s="45">
        <v>8</v>
      </c>
      <c r="G71" s="41"/>
      <c r="H71" s="46">
        <v>1.5</v>
      </c>
      <c r="I71" s="46">
        <v>5.5</v>
      </c>
      <c r="J71" s="53">
        <v>90.91</v>
      </c>
      <c r="K71" s="46">
        <f t="shared" ref="K71:K80" si="55">+L71*12</f>
        <v>96</v>
      </c>
      <c r="L71" s="47">
        <f t="shared" ref="L71:L80" si="56">ROUNDUP(J71/12,0)</f>
        <v>8</v>
      </c>
      <c r="M71" s="46">
        <v>2</v>
      </c>
      <c r="N71" s="46">
        <v>6</v>
      </c>
      <c r="O71" s="41"/>
      <c r="P71" s="47">
        <f t="shared" ref="P71:P80" si="57">+L71</f>
        <v>8</v>
      </c>
      <c r="Q71" s="48">
        <f t="shared" ref="Q71:Q80" si="58">F71*M71*N71*P71/12</f>
        <v>64</v>
      </c>
    </row>
    <row r="72" spans="1:17" ht="16.5" x14ac:dyDescent="0.3">
      <c r="A72" s="145"/>
      <c r="B72" s="77" t="s">
        <v>136</v>
      </c>
      <c r="C72" s="25"/>
      <c r="D72" s="26" t="str">
        <f t="shared" si="54"/>
        <v>Pieza de 2inX6inX2_Pies</v>
      </c>
      <c r="E72" s="27"/>
      <c r="F72" s="28">
        <v>8</v>
      </c>
      <c r="G72" s="24"/>
      <c r="H72" s="29">
        <v>1.5</v>
      </c>
      <c r="I72" s="29">
        <v>5.5</v>
      </c>
      <c r="J72" s="29">
        <v>14.76</v>
      </c>
      <c r="K72" s="29">
        <f t="shared" si="55"/>
        <v>24</v>
      </c>
      <c r="L72" s="30">
        <f t="shared" si="56"/>
        <v>2</v>
      </c>
      <c r="M72" s="29">
        <v>2</v>
      </c>
      <c r="N72" s="29">
        <v>6</v>
      </c>
      <c r="O72" s="24"/>
      <c r="P72" s="30">
        <f t="shared" si="57"/>
        <v>2</v>
      </c>
      <c r="Q72" s="31">
        <f t="shared" si="58"/>
        <v>16</v>
      </c>
    </row>
    <row r="73" spans="1:17" ht="16.5" x14ac:dyDescent="0.3">
      <c r="A73" s="145"/>
      <c r="B73" s="77" t="s">
        <v>137</v>
      </c>
      <c r="C73" s="25"/>
      <c r="D73" s="26" t="str">
        <f t="shared" si="54"/>
        <v>Pieza de 2inX6inX4_Pies</v>
      </c>
      <c r="E73" s="27"/>
      <c r="F73" s="28">
        <v>2</v>
      </c>
      <c r="G73" s="24"/>
      <c r="H73" s="29">
        <v>1.5</v>
      </c>
      <c r="I73" s="29">
        <v>5.5</v>
      </c>
      <c r="J73" s="29">
        <v>46.46</v>
      </c>
      <c r="K73" s="29">
        <f t="shared" si="55"/>
        <v>48</v>
      </c>
      <c r="L73" s="30">
        <f t="shared" si="56"/>
        <v>4</v>
      </c>
      <c r="M73" s="29">
        <v>2</v>
      </c>
      <c r="N73" s="29">
        <v>6</v>
      </c>
      <c r="O73" s="24"/>
      <c r="P73" s="30">
        <f t="shared" si="57"/>
        <v>4</v>
      </c>
      <c r="Q73" s="31">
        <f t="shared" si="58"/>
        <v>8</v>
      </c>
    </row>
    <row r="74" spans="1:17" ht="16.5" x14ac:dyDescent="0.3">
      <c r="A74" s="145"/>
      <c r="B74" s="74" t="s">
        <v>142</v>
      </c>
      <c r="C74" s="25"/>
      <c r="D74" s="26" t="str">
        <f t="shared" si="54"/>
        <v>Pieza de 2inX6inX10_Pies</v>
      </c>
      <c r="E74" s="27"/>
      <c r="F74" s="28">
        <v>16</v>
      </c>
      <c r="G74" s="24"/>
      <c r="H74" s="29">
        <v>1.5</v>
      </c>
      <c r="I74" s="29">
        <v>5.5</v>
      </c>
      <c r="J74" s="29">
        <v>115.75</v>
      </c>
      <c r="K74" s="29">
        <f t="shared" si="55"/>
        <v>120</v>
      </c>
      <c r="L74" s="30">
        <f t="shared" si="56"/>
        <v>10</v>
      </c>
      <c r="M74" s="29">
        <v>2</v>
      </c>
      <c r="N74" s="29">
        <v>6</v>
      </c>
      <c r="O74" s="24"/>
      <c r="P74" s="30">
        <f t="shared" si="57"/>
        <v>10</v>
      </c>
      <c r="Q74" s="31">
        <f t="shared" si="58"/>
        <v>160</v>
      </c>
    </row>
    <row r="75" spans="1:17" ht="16.5" x14ac:dyDescent="0.3">
      <c r="A75" s="145"/>
      <c r="B75" s="77" t="s">
        <v>138</v>
      </c>
      <c r="C75" s="25"/>
      <c r="D75" s="26" t="str">
        <f t="shared" si="54"/>
        <v>Pieza de 2inX6inX8_Pies</v>
      </c>
      <c r="E75" s="27"/>
      <c r="F75" s="28">
        <v>12</v>
      </c>
      <c r="G75" s="24"/>
      <c r="H75" s="29">
        <v>1.5</v>
      </c>
      <c r="I75" s="29">
        <v>5.5</v>
      </c>
      <c r="J75" s="29">
        <v>85.04</v>
      </c>
      <c r="K75" s="29">
        <f t="shared" si="55"/>
        <v>96</v>
      </c>
      <c r="L75" s="30">
        <f t="shared" si="56"/>
        <v>8</v>
      </c>
      <c r="M75" s="29">
        <v>2</v>
      </c>
      <c r="N75" s="29">
        <v>6</v>
      </c>
      <c r="O75" s="24"/>
      <c r="P75" s="30">
        <f t="shared" si="57"/>
        <v>8</v>
      </c>
      <c r="Q75" s="31">
        <f t="shared" si="58"/>
        <v>96</v>
      </c>
    </row>
    <row r="76" spans="1:17" ht="16.5" x14ac:dyDescent="0.3">
      <c r="A76" s="145"/>
      <c r="B76" s="77" t="s">
        <v>139</v>
      </c>
      <c r="C76" s="25"/>
      <c r="D76" s="26" t="str">
        <f t="shared" si="54"/>
        <v>Pieza de 2inX6inX4_Pies</v>
      </c>
      <c r="E76" s="27"/>
      <c r="F76" s="28">
        <v>6</v>
      </c>
      <c r="G76" s="24"/>
      <c r="H76" s="29">
        <v>1.5</v>
      </c>
      <c r="I76" s="29">
        <v>5.5</v>
      </c>
      <c r="J76" s="29">
        <v>40.549999999999997</v>
      </c>
      <c r="K76" s="29">
        <f t="shared" si="55"/>
        <v>48</v>
      </c>
      <c r="L76" s="30">
        <f t="shared" si="56"/>
        <v>4</v>
      </c>
      <c r="M76" s="29">
        <v>2</v>
      </c>
      <c r="N76" s="29">
        <v>6</v>
      </c>
      <c r="O76" s="24"/>
      <c r="P76" s="30">
        <f t="shared" si="57"/>
        <v>4</v>
      </c>
      <c r="Q76" s="31">
        <f t="shared" si="58"/>
        <v>24</v>
      </c>
    </row>
    <row r="77" spans="1:17" ht="16.5" x14ac:dyDescent="0.3">
      <c r="A77" s="145"/>
      <c r="B77" s="77" t="s">
        <v>140</v>
      </c>
      <c r="C77" s="25"/>
      <c r="D77" s="26" t="str">
        <f t="shared" si="54"/>
        <v>Pieza de 2inX6inX1_Pies</v>
      </c>
      <c r="E77" s="27"/>
      <c r="F77" s="28">
        <v>12</v>
      </c>
      <c r="G77" s="24"/>
      <c r="H77" s="29">
        <v>1.5</v>
      </c>
      <c r="I77" s="29">
        <v>5.5</v>
      </c>
      <c r="J77" s="29">
        <v>10.23</v>
      </c>
      <c r="K77" s="29">
        <f t="shared" si="55"/>
        <v>12</v>
      </c>
      <c r="L77" s="30">
        <f t="shared" si="56"/>
        <v>1</v>
      </c>
      <c r="M77" s="29">
        <v>2</v>
      </c>
      <c r="N77" s="29">
        <v>6</v>
      </c>
      <c r="O77" s="24"/>
      <c r="P77" s="30">
        <f t="shared" si="57"/>
        <v>1</v>
      </c>
      <c r="Q77" s="31">
        <f t="shared" si="58"/>
        <v>12</v>
      </c>
    </row>
    <row r="78" spans="1:17" ht="16.5" x14ac:dyDescent="0.3">
      <c r="A78" s="145"/>
      <c r="B78" s="77" t="s">
        <v>141</v>
      </c>
      <c r="C78" s="25"/>
      <c r="D78" s="26" t="str">
        <f t="shared" si="54"/>
        <v>Pieza de 2inX6inX8_Pies</v>
      </c>
      <c r="E78" s="27"/>
      <c r="F78" s="28">
        <v>3</v>
      </c>
      <c r="G78" s="24"/>
      <c r="H78" s="29">
        <v>1.5</v>
      </c>
      <c r="I78" s="29">
        <v>5.5</v>
      </c>
      <c r="J78" s="29">
        <v>92.91</v>
      </c>
      <c r="K78" s="29">
        <f t="shared" si="55"/>
        <v>96</v>
      </c>
      <c r="L78" s="30">
        <f t="shared" si="56"/>
        <v>8</v>
      </c>
      <c r="M78" s="29">
        <v>2</v>
      </c>
      <c r="N78" s="29">
        <v>6</v>
      </c>
      <c r="O78" s="24"/>
      <c r="P78" s="30">
        <f t="shared" si="57"/>
        <v>8</v>
      </c>
      <c r="Q78" s="31">
        <f t="shared" si="58"/>
        <v>24</v>
      </c>
    </row>
    <row r="79" spans="1:17" ht="16.5" x14ac:dyDescent="0.3">
      <c r="A79" s="145"/>
      <c r="B79" s="74" t="s">
        <v>143</v>
      </c>
      <c r="C79" s="25"/>
      <c r="D79" s="26" t="str">
        <f t="shared" si="54"/>
        <v>Pieza de 2inX6inX5_Pies</v>
      </c>
      <c r="E79" s="27"/>
      <c r="F79" s="28">
        <v>6</v>
      </c>
      <c r="G79" s="24"/>
      <c r="H79" s="29">
        <v>1.5</v>
      </c>
      <c r="I79" s="29">
        <v>5.5</v>
      </c>
      <c r="J79" s="29">
        <v>55.12</v>
      </c>
      <c r="K79" s="29">
        <f t="shared" si="55"/>
        <v>60</v>
      </c>
      <c r="L79" s="30">
        <f t="shared" si="56"/>
        <v>5</v>
      </c>
      <c r="M79" s="29">
        <v>2</v>
      </c>
      <c r="N79" s="29">
        <v>6</v>
      </c>
      <c r="O79" s="24"/>
      <c r="P79" s="30">
        <f t="shared" si="57"/>
        <v>5</v>
      </c>
      <c r="Q79" s="31">
        <f t="shared" si="58"/>
        <v>30</v>
      </c>
    </row>
    <row r="80" spans="1:17" ht="17.25" thickBot="1" x14ac:dyDescent="0.35">
      <c r="A80" s="146"/>
      <c r="B80" s="74" t="s">
        <v>59</v>
      </c>
      <c r="C80" s="25"/>
      <c r="D80" s="26" t="str">
        <f t="shared" si="54"/>
        <v>Pieza de 2inX4inX2_Pies</v>
      </c>
      <c r="E80" s="27"/>
      <c r="F80" s="28">
        <v>84</v>
      </c>
      <c r="G80" s="24"/>
      <c r="H80" s="29">
        <v>1.5</v>
      </c>
      <c r="I80" s="29">
        <v>3.5</v>
      </c>
      <c r="J80" s="29">
        <v>15.36</v>
      </c>
      <c r="K80" s="29">
        <f t="shared" si="55"/>
        <v>24</v>
      </c>
      <c r="L80" s="30">
        <f t="shared" si="56"/>
        <v>2</v>
      </c>
      <c r="M80" s="29">
        <v>2</v>
      </c>
      <c r="N80" s="29">
        <v>4</v>
      </c>
      <c r="O80" s="24"/>
      <c r="P80" s="30">
        <f t="shared" si="57"/>
        <v>2</v>
      </c>
      <c r="Q80" s="31">
        <f t="shared" si="58"/>
        <v>112</v>
      </c>
    </row>
    <row r="81" spans="1:17" ht="16.5" thickBot="1" x14ac:dyDescent="0.3">
      <c r="A81" s="159" t="s">
        <v>65</v>
      </c>
      <c r="B81" s="160"/>
      <c r="C81" s="160"/>
      <c r="D81" s="160"/>
      <c r="E81" s="160"/>
      <c r="F81" s="161"/>
      <c r="G81" s="162"/>
      <c r="H81" s="163"/>
      <c r="I81" s="163"/>
      <c r="J81" s="163"/>
      <c r="K81" s="163"/>
      <c r="L81" s="164"/>
      <c r="M81" s="163"/>
      <c r="N81" s="163"/>
      <c r="O81" s="163"/>
      <c r="P81" s="163"/>
      <c r="Q81" s="40">
        <f>+SUM(Q82)</f>
        <v>110</v>
      </c>
    </row>
    <row r="82" spans="1:17" ht="17.25" thickBot="1" x14ac:dyDescent="0.35">
      <c r="A82" s="52"/>
      <c r="B82" s="77" t="s">
        <v>66</v>
      </c>
      <c r="C82" s="42"/>
      <c r="D82" s="43" t="str">
        <f t="shared" ref="D82" si="59">+IF(_xlfn.NUMBERVALUE(O82)=0,CONCATENATE("Pieza de ",M82,"inX",N82,"inX",P82,"_Pies"),CONCATENATE("Rollizo de ",O82,"''ØX",P82,"_Pies"))</f>
        <v>Pieza de 1inX6inX10_Pies</v>
      </c>
      <c r="E82" s="44"/>
      <c r="F82" s="45">
        <v>22</v>
      </c>
      <c r="G82" s="41"/>
      <c r="H82" s="46">
        <v>0.75</v>
      </c>
      <c r="I82" s="46">
        <v>5.5</v>
      </c>
      <c r="J82" s="53">
        <v>120</v>
      </c>
      <c r="K82" s="29">
        <f t="shared" ref="K82" si="60">+L82*12</f>
        <v>120</v>
      </c>
      <c r="L82" s="47">
        <f t="shared" ref="L82" si="61">ROUNDUP(J82/12,0)</f>
        <v>10</v>
      </c>
      <c r="M82" s="46">
        <v>1</v>
      </c>
      <c r="N82" s="46">
        <v>6</v>
      </c>
      <c r="O82" s="41"/>
      <c r="P82" s="47">
        <f t="shared" ref="P82" si="62">+L82</f>
        <v>10</v>
      </c>
      <c r="Q82" s="48">
        <f t="shared" ref="Q82" si="63">F82*M82*N82*P82/12</f>
        <v>110</v>
      </c>
    </row>
    <row r="83" spans="1:17" ht="16.5" thickBot="1" x14ac:dyDescent="0.3">
      <c r="A83" s="153" t="s">
        <v>68</v>
      </c>
      <c r="B83" s="154"/>
      <c r="C83" s="154"/>
      <c r="D83" s="154"/>
      <c r="E83" s="154"/>
      <c r="F83" s="155"/>
      <c r="G83" s="156"/>
      <c r="H83" s="157"/>
      <c r="I83" s="157"/>
      <c r="J83" s="157"/>
      <c r="K83" s="157"/>
      <c r="L83" s="158"/>
      <c r="M83" s="157"/>
      <c r="N83" s="157"/>
      <c r="O83" s="157"/>
      <c r="P83" s="157"/>
      <c r="Q83" s="15">
        <f>+SUM(Q84:Q87)</f>
        <v>344.25</v>
      </c>
    </row>
    <row r="84" spans="1:17" ht="16.5" x14ac:dyDescent="0.3">
      <c r="A84" s="139"/>
      <c r="B84" s="76" t="s">
        <v>69</v>
      </c>
      <c r="C84" s="17"/>
      <c r="D84" s="18" t="str">
        <f t="shared" ref="D84:D86" si="64">+IF(_xlfn.NUMBERVALUE(O84)=0,CONCATENATE("Pieza de ",M84,"inX",N84,"inX",P84,"_Pies"),CONCATENATE("Rollizo de ",O84,"''ØX",P84,"_Pies"))</f>
        <v>Pieza de 4.5inX4.5inX9_Pies</v>
      </c>
      <c r="E84" s="19"/>
      <c r="F84" s="20">
        <v>8</v>
      </c>
      <c r="G84" s="16"/>
      <c r="H84" s="21">
        <v>4</v>
      </c>
      <c r="I84" s="21">
        <v>4</v>
      </c>
      <c r="J84" s="21">
        <v>96.85</v>
      </c>
      <c r="K84" s="21">
        <f t="shared" ref="K84:K86" si="65">+L84*12</f>
        <v>108</v>
      </c>
      <c r="L84" s="22">
        <f t="shared" ref="L84:L86" si="66">ROUNDUP(J84/12,0)</f>
        <v>9</v>
      </c>
      <c r="M84" s="21">
        <v>4.5</v>
      </c>
      <c r="N84" s="21">
        <v>4.5</v>
      </c>
      <c r="O84" s="16"/>
      <c r="P84" s="22">
        <f t="shared" ref="P84:P86" si="67">+L84</f>
        <v>9</v>
      </c>
      <c r="Q84" s="23">
        <f t="shared" ref="Q84:Q86" si="68">F84*M84*N84*P84/12</f>
        <v>121.5</v>
      </c>
    </row>
    <row r="85" spans="1:17" ht="16.5" x14ac:dyDescent="0.3">
      <c r="A85" s="140"/>
      <c r="B85" s="74" t="s">
        <v>70</v>
      </c>
      <c r="C85" s="25"/>
      <c r="D85" s="26" t="str">
        <f t="shared" si="64"/>
        <v>Pieza de 4.5inX4.5inX8_Pies</v>
      </c>
      <c r="E85" s="27"/>
      <c r="F85" s="28">
        <v>8</v>
      </c>
      <c r="G85" s="24"/>
      <c r="H85" s="29">
        <v>4</v>
      </c>
      <c r="I85" s="29">
        <v>4</v>
      </c>
      <c r="J85" s="29">
        <v>86.61</v>
      </c>
      <c r="K85" s="29">
        <f t="shared" si="65"/>
        <v>96</v>
      </c>
      <c r="L85" s="30">
        <f t="shared" si="66"/>
        <v>8</v>
      </c>
      <c r="M85" s="29">
        <v>4.5</v>
      </c>
      <c r="N85" s="29">
        <v>4.5</v>
      </c>
      <c r="O85" s="24"/>
      <c r="P85" s="30">
        <f t="shared" si="67"/>
        <v>8</v>
      </c>
      <c r="Q85" s="31">
        <f t="shared" si="68"/>
        <v>108</v>
      </c>
    </row>
    <row r="86" spans="1:17" ht="16.5" x14ac:dyDescent="0.3">
      <c r="A86" s="140"/>
      <c r="B86" s="74" t="s">
        <v>144</v>
      </c>
      <c r="C86" s="25"/>
      <c r="D86" s="26" t="str">
        <f t="shared" si="64"/>
        <v>Pieza de 4.5inX4.5inX10_Pies</v>
      </c>
      <c r="E86" s="27"/>
      <c r="F86" s="28">
        <v>6</v>
      </c>
      <c r="G86" s="24"/>
      <c r="H86" s="29">
        <v>4</v>
      </c>
      <c r="I86" s="29">
        <v>4</v>
      </c>
      <c r="J86" s="29">
        <v>111</v>
      </c>
      <c r="K86" s="29">
        <f t="shared" si="65"/>
        <v>120</v>
      </c>
      <c r="L86" s="30">
        <f t="shared" si="66"/>
        <v>10</v>
      </c>
      <c r="M86" s="29">
        <v>4.5</v>
      </c>
      <c r="N86" s="29">
        <v>4.5</v>
      </c>
      <c r="O86" s="24"/>
      <c r="P86" s="30">
        <f t="shared" si="67"/>
        <v>10</v>
      </c>
      <c r="Q86" s="31">
        <f t="shared" si="68"/>
        <v>101.25</v>
      </c>
    </row>
    <row r="87" spans="1:17" ht="17.25" thickBot="1" x14ac:dyDescent="0.35">
      <c r="A87" s="141"/>
      <c r="B87" s="75" t="s">
        <v>145</v>
      </c>
      <c r="C87" s="33"/>
      <c r="D87" s="34" t="str">
        <f t="shared" ref="D87" si="69">+IF(_xlfn.NUMBERVALUE(O87)=0,CONCATENATE("Pieza de ",M87,"inX",N87,"inX",P87,"_Pies"),CONCATENATE("Rollizo de ",O87,"''ØX",P87,"_Pies"))</f>
        <v>Pieza de 4.5inX4.5inX4_Pies</v>
      </c>
      <c r="E87" s="35"/>
      <c r="F87" s="36">
        <v>2</v>
      </c>
      <c r="G87" s="32"/>
      <c r="H87" s="37">
        <v>4</v>
      </c>
      <c r="I87" s="37">
        <v>4</v>
      </c>
      <c r="J87" s="37">
        <v>42.52</v>
      </c>
      <c r="K87" s="37">
        <f t="shared" ref="K87" si="70">+L87*12</f>
        <v>48</v>
      </c>
      <c r="L87" s="38">
        <f t="shared" ref="L87" si="71">ROUNDUP(J87/12,0)</f>
        <v>4</v>
      </c>
      <c r="M87" s="37">
        <v>4.5</v>
      </c>
      <c r="N87" s="37">
        <v>4.5</v>
      </c>
      <c r="O87" s="32"/>
      <c r="P87" s="38">
        <f t="shared" ref="P87" si="72">+L87</f>
        <v>4</v>
      </c>
      <c r="Q87" s="39">
        <f t="shared" ref="Q87" si="73">F87*M87*N87*P87/12</f>
        <v>13.5</v>
      </c>
    </row>
    <row r="88" spans="1:17" ht="16.5" thickBot="1" x14ac:dyDescent="0.3">
      <c r="A88" s="133" t="s">
        <v>41</v>
      </c>
      <c r="B88" s="134"/>
      <c r="C88" s="134"/>
      <c r="D88" s="134"/>
      <c r="E88" s="134"/>
      <c r="F88" s="135"/>
      <c r="G88" s="136"/>
      <c r="H88" s="137"/>
      <c r="I88" s="137"/>
      <c r="J88" s="137"/>
      <c r="K88" s="137"/>
      <c r="L88" s="138"/>
      <c r="M88" s="137"/>
      <c r="N88" s="137"/>
      <c r="O88" s="137"/>
      <c r="P88" s="137"/>
      <c r="Q88" s="58">
        <f>+SUM(Q89:Q110)</f>
        <v>622.5</v>
      </c>
    </row>
    <row r="89" spans="1:17" ht="16.5" x14ac:dyDescent="0.3">
      <c r="A89" s="142"/>
      <c r="B89" s="76" t="s">
        <v>72</v>
      </c>
      <c r="C89" s="17"/>
      <c r="D89" s="18" t="str">
        <f t="shared" ref="D89:D103" si="74">+IF(_xlfn.NUMBERVALUE(O89)=0,CONCATENATE("Pieza de ",M89,"inX",N89,"inX",P89,"_Pies"),CONCATENATE("Rollizo de ",O89,"''ØX",P89,"_Pies"))</f>
        <v>Pieza de 2inX4.5inX2_Pies</v>
      </c>
      <c r="E89" s="19"/>
      <c r="F89" s="20">
        <v>16</v>
      </c>
      <c r="G89" s="16"/>
      <c r="H89" s="21">
        <v>1.5</v>
      </c>
      <c r="I89" s="21">
        <v>4</v>
      </c>
      <c r="J89" s="57">
        <v>12.79</v>
      </c>
      <c r="K89" s="21">
        <f t="shared" ref="K89:K103" si="75">+L89*12</f>
        <v>24</v>
      </c>
      <c r="L89" s="22">
        <f t="shared" ref="L89:L103" si="76">ROUNDUP(J89/12,0)</f>
        <v>2</v>
      </c>
      <c r="M89" s="21">
        <v>2</v>
      </c>
      <c r="N89" s="21">
        <v>4.5</v>
      </c>
      <c r="O89" s="16"/>
      <c r="P89" s="22">
        <f t="shared" ref="P89:P103" si="77">+L89</f>
        <v>2</v>
      </c>
      <c r="Q89" s="23">
        <f t="shared" ref="Q89:Q103" si="78">F89*M89*N89*P89/12</f>
        <v>24</v>
      </c>
    </row>
    <row r="90" spans="1:17" ht="16.5" x14ac:dyDescent="0.3">
      <c r="A90" s="143"/>
      <c r="B90" s="74" t="s">
        <v>73</v>
      </c>
      <c r="C90" s="25"/>
      <c r="D90" s="26" t="str">
        <f t="shared" si="74"/>
        <v>Pieza de 2inX4.5inX8_Pies</v>
      </c>
      <c r="E90" s="27"/>
      <c r="F90" s="28">
        <v>8</v>
      </c>
      <c r="G90" s="24"/>
      <c r="H90" s="29">
        <v>1.5</v>
      </c>
      <c r="I90" s="29">
        <v>4</v>
      </c>
      <c r="J90" s="29">
        <v>89.76</v>
      </c>
      <c r="K90" s="29">
        <f t="shared" si="75"/>
        <v>96</v>
      </c>
      <c r="L90" s="30">
        <f t="shared" si="76"/>
        <v>8</v>
      </c>
      <c r="M90" s="29">
        <v>2</v>
      </c>
      <c r="N90" s="29">
        <v>4.5</v>
      </c>
      <c r="O90" s="24"/>
      <c r="P90" s="30">
        <f t="shared" si="77"/>
        <v>8</v>
      </c>
      <c r="Q90" s="31">
        <f t="shared" si="78"/>
        <v>48</v>
      </c>
    </row>
    <row r="91" spans="1:17" ht="16.5" x14ac:dyDescent="0.3">
      <c r="A91" s="143"/>
      <c r="B91" s="74" t="s">
        <v>74</v>
      </c>
      <c r="C91" s="25"/>
      <c r="D91" s="26" t="str">
        <f t="shared" si="74"/>
        <v>Pieza de 2inX4.5inX8_Pies</v>
      </c>
      <c r="E91" s="27"/>
      <c r="F91" s="28">
        <v>8</v>
      </c>
      <c r="G91" s="24"/>
      <c r="H91" s="29">
        <v>1.5</v>
      </c>
      <c r="I91" s="29">
        <v>4</v>
      </c>
      <c r="J91" s="29">
        <v>87.01</v>
      </c>
      <c r="K91" s="29">
        <f t="shared" si="75"/>
        <v>96</v>
      </c>
      <c r="L91" s="30">
        <f t="shared" si="76"/>
        <v>8</v>
      </c>
      <c r="M91" s="29">
        <v>2</v>
      </c>
      <c r="N91" s="29">
        <v>4.5</v>
      </c>
      <c r="O91" s="24"/>
      <c r="P91" s="30">
        <f t="shared" si="77"/>
        <v>8</v>
      </c>
      <c r="Q91" s="31">
        <f t="shared" si="78"/>
        <v>48</v>
      </c>
    </row>
    <row r="92" spans="1:17" ht="16.5" x14ac:dyDescent="0.3">
      <c r="A92" s="143"/>
      <c r="B92" s="74" t="s">
        <v>75</v>
      </c>
      <c r="C92" s="25"/>
      <c r="D92" s="26" t="str">
        <f t="shared" si="74"/>
        <v>Pieza de 2inX4.5inX8_Pies</v>
      </c>
      <c r="E92" s="27"/>
      <c r="F92" s="28">
        <v>20</v>
      </c>
      <c r="G92" s="24"/>
      <c r="H92" s="29">
        <v>1.5</v>
      </c>
      <c r="I92" s="29">
        <v>4</v>
      </c>
      <c r="J92" s="29">
        <v>85.83</v>
      </c>
      <c r="K92" s="29">
        <f t="shared" si="75"/>
        <v>96</v>
      </c>
      <c r="L92" s="30">
        <f t="shared" si="76"/>
        <v>8</v>
      </c>
      <c r="M92" s="29">
        <v>2</v>
      </c>
      <c r="N92" s="29">
        <v>4.5</v>
      </c>
      <c r="O92" s="24"/>
      <c r="P92" s="30">
        <f t="shared" si="77"/>
        <v>8</v>
      </c>
      <c r="Q92" s="31">
        <f t="shared" si="78"/>
        <v>120</v>
      </c>
    </row>
    <row r="93" spans="1:17" ht="16.5" x14ac:dyDescent="0.3">
      <c r="A93" s="143"/>
      <c r="B93" s="74" t="s">
        <v>59</v>
      </c>
      <c r="C93" s="25"/>
      <c r="D93" s="26" t="str">
        <f t="shared" si="74"/>
        <v>Pieza de 2inX4.5inX2_Pies</v>
      </c>
      <c r="E93" s="27"/>
      <c r="F93" s="28">
        <v>16</v>
      </c>
      <c r="G93" s="24"/>
      <c r="H93" s="29">
        <v>1.5</v>
      </c>
      <c r="I93" s="29">
        <v>4</v>
      </c>
      <c r="J93" s="29">
        <v>21.65</v>
      </c>
      <c r="K93" s="29">
        <f t="shared" si="75"/>
        <v>24</v>
      </c>
      <c r="L93" s="30">
        <f t="shared" si="76"/>
        <v>2</v>
      </c>
      <c r="M93" s="29">
        <v>2</v>
      </c>
      <c r="N93" s="29">
        <v>4.5</v>
      </c>
      <c r="O93" s="24"/>
      <c r="P93" s="30">
        <f t="shared" si="77"/>
        <v>2</v>
      </c>
      <c r="Q93" s="31">
        <f t="shared" si="78"/>
        <v>24</v>
      </c>
    </row>
    <row r="94" spans="1:17" ht="16.5" x14ac:dyDescent="0.3">
      <c r="A94" s="143"/>
      <c r="B94" s="74" t="s">
        <v>76</v>
      </c>
      <c r="C94" s="25"/>
      <c r="D94" s="26" t="str">
        <f t="shared" si="74"/>
        <v>Pieza de 2inX2inX9_Pies</v>
      </c>
      <c r="E94" s="27"/>
      <c r="F94" s="28">
        <v>32</v>
      </c>
      <c r="G94" s="24"/>
      <c r="H94" s="29">
        <v>1.5</v>
      </c>
      <c r="I94" s="29">
        <v>1.5</v>
      </c>
      <c r="J94" s="29">
        <v>105.91</v>
      </c>
      <c r="K94" s="29">
        <f t="shared" si="75"/>
        <v>108</v>
      </c>
      <c r="L94" s="30">
        <f t="shared" si="76"/>
        <v>9</v>
      </c>
      <c r="M94" s="29">
        <v>2</v>
      </c>
      <c r="N94" s="29">
        <v>2</v>
      </c>
      <c r="O94" s="24"/>
      <c r="P94" s="30">
        <f t="shared" si="77"/>
        <v>9</v>
      </c>
      <c r="Q94" s="31">
        <f t="shared" si="78"/>
        <v>96</v>
      </c>
    </row>
    <row r="95" spans="1:17" ht="16.5" x14ac:dyDescent="0.3">
      <c r="A95" s="143"/>
      <c r="B95" s="74" t="s">
        <v>84</v>
      </c>
      <c r="C95" s="25"/>
      <c r="D95" s="26" t="str">
        <f t="shared" si="74"/>
        <v>Pieza de 2inX4.5inX7_Pies</v>
      </c>
      <c r="E95" s="27"/>
      <c r="F95" s="28">
        <v>2</v>
      </c>
      <c r="G95" s="24"/>
      <c r="H95" s="29">
        <v>1.5</v>
      </c>
      <c r="I95" s="29">
        <v>4</v>
      </c>
      <c r="J95" s="29">
        <v>76.77</v>
      </c>
      <c r="K95" s="29">
        <f t="shared" si="75"/>
        <v>84</v>
      </c>
      <c r="L95" s="30">
        <f t="shared" si="76"/>
        <v>7</v>
      </c>
      <c r="M95" s="29">
        <v>2</v>
      </c>
      <c r="N95" s="29">
        <v>4.5</v>
      </c>
      <c r="O95" s="24"/>
      <c r="P95" s="30">
        <f t="shared" si="77"/>
        <v>7</v>
      </c>
      <c r="Q95" s="31">
        <f t="shared" si="78"/>
        <v>10.5</v>
      </c>
    </row>
    <row r="96" spans="1:17" ht="16.5" x14ac:dyDescent="0.3">
      <c r="A96" s="143"/>
      <c r="B96" s="74" t="s">
        <v>86</v>
      </c>
      <c r="C96" s="25"/>
      <c r="D96" s="26" t="str">
        <f t="shared" si="74"/>
        <v>Pieza de 2inX4.5inX8_Pies</v>
      </c>
      <c r="E96" s="27"/>
      <c r="F96" s="28">
        <v>4</v>
      </c>
      <c r="G96" s="24"/>
      <c r="H96" s="29">
        <v>1.5</v>
      </c>
      <c r="I96" s="29">
        <v>4</v>
      </c>
      <c r="J96" s="29">
        <v>85.83</v>
      </c>
      <c r="K96" s="29">
        <f t="shared" si="75"/>
        <v>96</v>
      </c>
      <c r="L96" s="30">
        <f t="shared" si="76"/>
        <v>8</v>
      </c>
      <c r="M96" s="29">
        <v>2</v>
      </c>
      <c r="N96" s="29">
        <v>4.5</v>
      </c>
      <c r="O96" s="24"/>
      <c r="P96" s="30">
        <f t="shared" si="77"/>
        <v>8</v>
      </c>
      <c r="Q96" s="31">
        <f t="shared" si="78"/>
        <v>24</v>
      </c>
    </row>
    <row r="97" spans="1:17" ht="16.5" x14ac:dyDescent="0.3">
      <c r="A97" s="143"/>
      <c r="B97" s="74" t="s">
        <v>87</v>
      </c>
      <c r="C97" s="25"/>
      <c r="D97" s="26" t="str">
        <f t="shared" si="74"/>
        <v>Pieza de 2inX4.5inX3_Pies</v>
      </c>
      <c r="E97" s="27"/>
      <c r="F97" s="28">
        <v>3</v>
      </c>
      <c r="G97" s="24"/>
      <c r="H97" s="29">
        <v>1.5</v>
      </c>
      <c r="I97" s="29">
        <v>4</v>
      </c>
      <c r="J97" s="29">
        <v>26.38</v>
      </c>
      <c r="K97" s="29">
        <f t="shared" si="75"/>
        <v>36</v>
      </c>
      <c r="L97" s="30">
        <f t="shared" si="76"/>
        <v>3</v>
      </c>
      <c r="M97" s="29">
        <v>2</v>
      </c>
      <c r="N97" s="29">
        <v>4.5</v>
      </c>
      <c r="O97" s="24"/>
      <c r="P97" s="30">
        <f t="shared" si="77"/>
        <v>3</v>
      </c>
      <c r="Q97" s="31">
        <f t="shared" si="78"/>
        <v>6.75</v>
      </c>
    </row>
    <row r="98" spans="1:17" ht="16.5" x14ac:dyDescent="0.3">
      <c r="A98" s="143"/>
      <c r="B98" s="74" t="s">
        <v>88</v>
      </c>
      <c r="C98" s="25"/>
      <c r="D98" s="26" t="str">
        <f t="shared" si="74"/>
        <v>Pieza de 2inX4.5inX10_Pies</v>
      </c>
      <c r="E98" s="27"/>
      <c r="F98" s="28">
        <v>1</v>
      </c>
      <c r="G98" s="24"/>
      <c r="H98" s="29">
        <v>1.5</v>
      </c>
      <c r="I98" s="29">
        <v>4</v>
      </c>
      <c r="J98" s="29">
        <v>110.62</v>
      </c>
      <c r="K98" s="29">
        <f t="shared" si="75"/>
        <v>120</v>
      </c>
      <c r="L98" s="30">
        <f t="shared" si="76"/>
        <v>10</v>
      </c>
      <c r="M98" s="29">
        <v>2</v>
      </c>
      <c r="N98" s="29">
        <v>4.5</v>
      </c>
      <c r="O98" s="24"/>
      <c r="P98" s="30">
        <f t="shared" si="77"/>
        <v>10</v>
      </c>
      <c r="Q98" s="31">
        <f t="shared" si="78"/>
        <v>7.5</v>
      </c>
    </row>
    <row r="99" spans="1:17" ht="16.5" x14ac:dyDescent="0.3">
      <c r="A99" s="143"/>
      <c r="B99" s="74" t="s">
        <v>89</v>
      </c>
      <c r="C99" s="25"/>
      <c r="D99" s="26" t="str">
        <f t="shared" si="74"/>
        <v>Pieza de 2inX4.5inX7_Pies</v>
      </c>
      <c r="E99" s="27"/>
      <c r="F99" s="28">
        <v>2</v>
      </c>
      <c r="G99" s="24"/>
      <c r="H99" s="29">
        <v>1.5</v>
      </c>
      <c r="I99" s="29">
        <v>4</v>
      </c>
      <c r="J99" s="29">
        <v>78.739999999999995</v>
      </c>
      <c r="K99" s="29">
        <f t="shared" si="75"/>
        <v>84</v>
      </c>
      <c r="L99" s="30">
        <f t="shared" si="76"/>
        <v>7</v>
      </c>
      <c r="M99" s="29">
        <v>2</v>
      </c>
      <c r="N99" s="29">
        <v>4.5</v>
      </c>
      <c r="O99" s="24"/>
      <c r="P99" s="30">
        <f t="shared" si="77"/>
        <v>7</v>
      </c>
      <c r="Q99" s="31">
        <f t="shared" si="78"/>
        <v>10.5</v>
      </c>
    </row>
    <row r="100" spans="1:17" ht="16.5" x14ac:dyDescent="0.3">
      <c r="A100" s="143"/>
      <c r="B100" s="74" t="s">
        <v>45</v>
      </c>
      <c r="C100" s="25"/>
      <c r="D100" s="26" t="str">
        <f t="shared" si="74"/>
        <v>Pieza de 2inX4.5inX5_Pies</v>
      </c>
      <c r="E100" s="27"/>
      <c r="F100" s="28">
        <v>1</v>
      </c>
      <c r="G100" s="24"/>
      <c r="H100" s="29">
        <v>1.5</v>
      </c>
      <c r="I100" s="29">
        <v>4</v>
      </c>
      <c r="J100" s="29">
        <v>55.12</v>
      </c>
      <c r="K100" s="29">
        <f t="shared" si="75"/>
        <v>60</v>
      </c>
      <c r="L100" s="30">
        <f t="shared" si="76"/>
        <v>5</v>
      </c>
      <c r="M100" s="29">
        <v>2</v>
      </c>
      <c r="N100" s="29">
        <v>4.5</v>
      </c>
      <c r="O100" s="24"/>
      <c r="P100" s="30">
        <f t="shared" si="77"/>
        <v>5</v>
      </c>
      <c r="Q100" s="31">
        <f t="shared" si="78"/>
        <v>3.75</v>
      </c>
    </row>
    <row r="101" spans="1:17" ht="16.5" x14ac:dyDescent="0.3">
      <c r="A101" s="143"/>
      <c r="B101" s="74" t="s">
        <v>46</v>
      </c>
      <c r="C101" s="25"/>
      <c r="D101" s="26" t="str">
        <f t="shared" si="74"/>
        <v>Pieza de 2inX4.5inX3_Pies</v>
      </c>
      <c r="E101" s="27"/>
      <c r="F101" s="28">
        <v>2</v>
      </c>
      <c r="G101" s="24"/>
      <c r="H101" s="29">
        <v>1.5</v>
      </c>
      <c r="I101" s="29">
        <v>4</v>
      </c>
      <c r="J101" s="29">
        <v>34.65</v>
      </c>
      <c r="K101" s="29">
        <f t="shared" si="75"/>
        <v>36</v>
      </c>
      <c r="L101" s="30">
        <f t="shared" si="76"/>
        <v>3</v>
      </c>
      <c r="M101" s="29">
        <v>2</v>
      </c>
      <c r="N101" s="29">
        <v>4.5</v>
      </c>
      <c r="O101" s="24"/>
      <c r="P101" s="30">
        <f t="shared" si="77"/>
        <v>3</v>
      </c>
      <c r="Q101" s="31">
        <f t="shared" si="78"/>
        <v>4.5</v>
      </c>
    </row>
    <row r="102" spans="1:17" ht="16.5" x14ac:dyDescent="0.3">
      <c r="A102" s="143"/>
      <c r="B102" s="74" t="s">
        <v>90</v>
      </c>
      <c r="C102" s="25"/>
      <c r="D102" s="26" t="str">
        <f t="shared" si="74"/>
        <v>Pieza de 2inX4.5inX2_Pies</v>
      </c>
      <c r="E102" s="27"/>
      <c r="F102" s="28">
        <v>2</v>
      </c>
      <c r="G102" s="24"/>
      <c r="H102" s="29">
        <v>1.5</v>
      </c>
      <c r="I102" s="29">
        <v>4</v>
      </c>
      <c r="J102" s="29">
        <v>13</v>
      </c>
      <c r="K102" s="29">
        <f t="shared" si="75"/>
        <v>24</v>
      </c>
      <c r="L102" s="30">
        <f t="shared" si="76"/>
        <v>2</v>
      </c>
      <c r="M102" s="29">
        <v>2</v>
      </c>
      <c r="N102" s="29">
        <v>4.5</v>
      </c>
      <c r="O102" s="24"/>
      <c r="P102" s="30">
        <f t="shared" si="77"/>
        <v>2</v>
      </c>
      <c r="Q102" s="31">
        <f t="shared" si="78"/>
        <v>3</v>
      </c>
    </row>
    <row r="103" spans="1:17" ht="16.5" x14ac:dyDescent="0.3">
      <c r="A103" s="143"/>
      <c r="B103" s="74" t="s">
        <v>59</v>
      </c>
      <c r="C103" s="25"/>
      <c r="D103" s="26" t="str">
        <f t="shared" si="74"/>
        <v>Pieza de 2inX4.5inX2_Pies</v>
      </c>
      <c r="E103" s="27"/>
      <c r="F103" s="28">
        <v>4</v>
      </c>
      <c r="G103" s="24"/>
      <c r="H103" s="29">
        <v>1.5</v>
      </c>
      <c r="I103" s="29">
        <v>4</v>
      </c>
      <c r="J103" s="29">
        <v>18.899999999999999</v>
      </c>
      <c r="K103" s="29">
        <f t="shared" si="75"/>
        <v>24</v>
      </c>
      <c r="L103" s="30">
        <f t="shared" si="76"/>
        <v>2</v>
      </c>
      <c r="M103" s="29">
        <v>2</v>
      </c>
      <c r="N103" s="29">
        <v>4.5</v>
      </c>
      <c r="O103" s="24"/>
      <c r="P103" s="30">
        <f t="shared" si="77"/>
        <v>2</v>
      </c>
      <c r="Q103" s="31">
        <f t="shared" si="78"/>
        <v>6</v>
      </c>
    </row>
    <row r="104" spans="1:17" ht="16.5" x14ac:dyDescent="0.3">
      <c r="A104" s="143"/>
      <c r="B104" s="74" t="s">
        <v>146</v>
      </c>
      <c r="C104" s="25"/>
      <c r="D104" s="26" t="str">
        <f t="shared" ref="D104:D107" si="79">+IF(_xlfn.NUMBERVALUE(O104)=0,CONCATENATE("Pieza de ",M104,"inX",N104,"inX",P104,"_Pies"),CONCATENATE("Rollizo de ",O104,"''ØX",P104,"_Pies"))</f>
        <v>Pieza de 2inX4.5inX8_Pies</v>
      </c>
      <c r="E104" s="27"/>
      <c r="F104" s="28">
        <v>6</v>
      </c>
      <c r="G104" s="24"/>
      <c r="H104" s="29">
        <v>1.5</v>
      </c>
      <c r="I104" s="29">
        <v>4</v>
      </c>
      <c r="J104" s="29">
        <v>85.83</v>
      </c>
      <c r="K104" s="29">
        <f t="shared" ref="K104:K107" si="80">+L104*12</f>
        <v>96</v>
      </c>
      <c r="L104" s="30">
        <f t="shared" ref="L104:L107" si="81">ROUNDUP(J104/12,0)</f>
        <v>8</v>
      </c>
      <c r="M104" s="29">
        <v>2</v>
      </c>
      <c r="N104" s="29">
        <v>4.5</v>
      </c>
      <c r="O104" s="24"/>
      <c r="P104" s="30">
        <f t="shared" ref="P104:P107" si="82">+L104</f>
        <v>8</v>
      </c>
      <c r="Q104" s="31">
        <f t="shared" ref="Q104:Q107" si="83">F104*M104*N104*P104/12</f>
        <v>36</v>
      </c>
    </row>
    <row r="105" spans="1:17" ht="16.5" x14ac:dyDescent="0.3">
      <c r="A105" s="143"/>
      <c r="B105" s="74" t="s">
        <v>147</v>
      </c>
      <c r="C105" s="25"/>
      <c r="D105" s="26" t="str">
        <f t="shared" si="79"/>
        <v>Pieza de 2inX4.5inX4_Pies</v>
      </c>
      <c r="E105" s="27"/>
      <c r="F105" s="28">
        <v>4</v>
      </c>
      <c r="G105" s="24"/>
      <c r="H105" s="29">
        <v>1.5</v>
      </c>
      <c r="I105" s="29">
        <v>4</v>
      </c>
      <c r="J105" s="29">
        <v>42.52</v>
      </c>
      <c r="K105" s="29">
        <f t="shared" si="80"/>
        <v>48</v>
      </c>
      <c r="L105" s="30">
        <f t="shared" si="81"/>
        <v>4</v>
      </c>
      <c r="M105" s="29">
        <v>2</v>
      </c>
      <c r="N105" s="29">
        <v>4.5</v>
      </c>
      <c r="O105" s="24"/>
      <c r="P105" s="30">
        <f t="shared" si="82"/>
        <v>4</v>
      </c>
      <c r="Q105" s="31">
        <f t="shared" si="83"/>
        <v>12</v>
      </c>
    </row>
    <row r="106" spans="1:17" ht="16.5" x14ac:dyDescent="0.3">
      <c r="A106" s="143"/>
      <c r="B106" s="74" t="s">
        <v>59</v>
      </c>
      <c r="C106" s="25"/>
      <c r="D106" s="26" t="str">
        <f t="shared" si="79"/>
        <v>Pieza de 2inX4.5inX2_Pies</v>
      </c>
      <c r="E106" s="27"/>
      <c r="F106" s="28">
        <v>4</v>
      </c>
      <c r="G106" s="24"/>
      <c r="H106" s="29">
        <v>1.5</v>
      </c>
      <c r="I106" s="29">
        <v>4</v>
      </c>
      <c r="J106" s="29">
        <v>18.899999999999999</v>
      </c>
      <c r="K106" s="29">
        <f t="shared" si="80"/>
        <v>24</v>
      </c>
      <c r="L106" s="30">
        <f t="shared" si="81"/>
        <v>2</v>
      </c>
      <c r="M106" s="29">
        <v>2</v>
      </c>
      <c r="N106" s="29">
        <v>4.5</v>
      </c>
      <c r="O106" s="24"/>
      <c r="P106" s="30">
        <f t="shared" si="82"/>
        <v>2</v>
      </c>
      <c r="Q106" s="31">
        <f t="shared" si="83"/>
        <v>6</v>
      </c>
    </row>
    <row r="107" spans="1:17" ht="16.5" x14ac:dyDescent="0.3">
      <c r="A107" s="143"/>
      <c r="B107" s="74" t="s">
        <v>76</v>
      </c>
      <c r="C107" s="25"/>
      <c r="D107" s="26" t="str">
        <f t="shared" si="79"/>
        <v>Pieza de 2inX2inX9_Pies</v>
      </c>
      <c r="E107" s="27"/>
      <c r="F107" s="28">
        <v>16</v>
      </c>
      <c r="G107" s="24"/>
      <c r="H107" s="29">
        <v>1.5</v>
      </c>
      <c r="I107" s="29">
        <v>1.5</v>
      </c>
      <c r="J107" s="29">
        <v>105.91</v>
      </c>
      <c r="K107" s="29">
        <f t="shared" si="80"/>
        <v>108</v>
      </c>
      <c r="L107" s="30">
        <f t="shared" si="81"/>
        <v>9</v>
      </c>
      <c r="M107" s="29">
        <v>2</v>
      </c>
      <c r="N107" s="29">
        <v>2</v>
      </c>
      <c r="O107" s="24"/>
      <c r="P107" s="30">
        <f t="shared" si="82"/>
        <v>9</v>
      </c>
      <c r="Q107" s="31">
        <f t="shared" si="83"/>
        <v>48</v>
      </c>
    </row>
    <row r="108" spans="1:17" ht="16.5" x14ac:dyDescent="0.3">
      <c r="A108" s="143"/>
      <c r="B108" s="74" t="s">
        <v>148</v>
      </c>
      <c r="C108" s="25"/>
      <c r="D108" s="26" t="str">
        <f t="shared" ref="D108:D110" si="84">+IF(_xlfn.NUMBERVALUE(O108)=0,CONCATENATE("Pieza de ",M108,"inX",N108,"inX",P108,"_Pies"),CONCATENATE("Rollizo de ",O108,"''ØX",P108,"_Pies"))</f>
        <v>Pieza de 2inX4.5inX8_Pies</v>
      </c>
      <c r="E108" s="27"/>
      <c r="F108" s="28">
        <v>10</v>
      </c>
      <c r="G108" s="24"/>
      <c r="H108" s="29">
        <v>1.5</v>
      </c>
      <c r="I108" s="29">
        <v>4</v>
      </c>
      <c r="J108" s="29">
        <v>85.04</v>
      </c>
      <c r="K108" s="29">
        <f t="shared" ref="K108:K110" si="85">+L108*12</f>
        <v>96</v>
      </c>
      <c r="L108" s="30">
        <f t="shared" ref="L108:L110" si="86">ROUNDUP(J108/12,0)</f>
        <v>8</v>
      </c>
      <c r="M108" s="29">
        <v>2</v>
      </c>
      <c r="N108" s="29">
        <v>4.5</v>
      </c>
      <c r="O108" s="24"/>
      <c r="P108" s="30">
        <f t="shared" ref="P108:P110" si="87">+L108</f>
        <v>8</v>
      </c>
      <c r="Q108" s="31">
        <f t="shared" ref="Q108:Q110" si="88">F108*M108*N108*P108/12</f>
        <v>60</v>
      </c>
    </row>
    <row r="109" spans="1:17" ht="16.5" x14ac:dyDescent="0.3">
      <c r="A109" s="143"/>
      <c r="B109" s="74" t="s">
        <v>149</v>
      </c>
      <c r="C109" s="25"/>
      <c r="D109" s="26" t="str">
        <f t="shared" si="84"/>
        <v>Pieza de 2inX4.5inX5_Pies</v>
      </c>
      <c r="E109" s="27"/>
      <c r="F109" s="28">
        <v>4</v>
      </c>
      <c r="G109" s="24"/>
      <c r="H109" s="29">
        <v>1.5</v>
      </c>
      <c r="I109" s="29">
        <v>4</v>
      </c>
      <c r="J109" s="29">
        <v>55.51</v>
      </c>
      <c r="K109" s="29">
        <f t="shared" si="85"/>
        <v>60</v>
      </c>
      <c r="L109" s="30">
        <f t="shared" si="86"/>
        <v>5</v>
      </c>
      <c r="M109" s="29">
        <v>2</v>
      </c>
      <c r="N109" s="29">
        <v>4.5</v>
      </c>
      <c r="O109" s="24"/>
      <c r="P109" s="30">
        <f t="shared" si="87"/>
        <v>5</v>
      </c>
      <c r="Q109" s="31">
        <f t="shared" si="88"/>
        <v>15</v>
      </c>
    </row>
    <row r="110" spans="1:17" ht="16.5" x14ac:dyDescent="0.3">
      <c r="A110" s="143"/>
      <c r="B110" s="74" t="s">
        <v>59</v>
      </c>
      <c r="C110" s="25"/>
      <c r="D110" s="26" t="str">
        <f t="shared" si="84"/>
        <v>Pieza de 2inX4.5inX2_Pies</v>
      </c>
      <c r="E110" s="27"/>
      <c r="F110" s="28">
        <v>6</v>
      </c>
      <c r="G110" s="24"/>
      <c r="H110" s="29">
        <v>1.5</v>
      </c>
      <c r="I110" s="29">
        <v>4</v>
      </c>
      <c r="J110" s="29">
        <v>20.87</v>
      </c>
      <c r="K110" s="29">
        <f t="shared" si="85"/>
        <v>24</v>
      </c>
      <c r="L110" s="30">
        <f t="shared" si="86"/>
        <v>2</v>
      </c>
      <c r="M110" s="29">
        <v>2</v>
      </c>
      <c r="N110" s="29">
        <v>4.5</v>
      </c>
      <c r="O110" s="24"/>
      <c r="P110" s="30">
        <f t="shared" si="87"/>
        <v>2</v>
      </c>
      <c r="Q110" s="31">
        <f t="shared" si="88"/>
        <v>9</v>
      </c>
    </row>
    <row r="111" spans="1:17" ht="16.5" thickBot="1" x14ac:dyDescent="0.3">
      <c r="A111" s="147" t="s">
        <v>92</v>
      </c>
      <c r="B111" s="148"/>
      <c r="C111" s="148"/>
      <c r="D111" s="148"/>
      <c r="E111" s="148"/>
      <c r="F111" s="149"/>
      <c r="G111" s="150"/>
      <c r="H111" s="151"/>
      <c r="I111" s="151"/>
      <c r="J111" s="151"/>
      <c r="K111" s="151"/>
      <c r="L111" s="152"/>
      <c r="M111" s="151"/>
      <c r="N111" s="151"/>
      <c r="O111" s="151"/>
      <c r="P111" s="151"/>
      <c r="Q111" s="49">
        <f>+SUM(Q112:Q113)</f>
        <v>156.375</v>
      </c>
    </row>
    <row r="112" spans="1:17" ht="16.5" x14ac:dyDescent="0.3">
      <c r="A112" s="144"/>
      <c r="B112" s="76" t="s">
        <v>93</v>
      </c>
      <c r="C112" s="17"/>
      <c r="D112" s="18" t="str">
        <f t="shared" ref="D112:D113" si="89">+IF(_xlfn.NUMBERVALUE(O112)=0,CONCATENATE("Pieza de ",M112,"inX",N112,"inX",P112,"_Pies"),CONCATENATE("Rollizo de ",O112,"''ØX",P112,"_Pies"))</f>
        <v>Pieza de 1inX4.5inX7_Pies</v>
      </c>
      <c r="E112" s="19"/>
      <c r="F112" s="20">
        <v>31</v>
      </c>
      <c r="G112" s="16"/>
      <c r="H112" s="21">
        <v>0.75</v>
      </c>
      <c r="I112" s="21">
        <v>4</v>
      </c>
      <c r="J112" s="57">
        <v>75.599999999999994</v>
      </c>
      <c r="K112" s="21">
        <f t="shared" ref="K112:K113" si="90">+L112*12</f>
        <v>84</v>
      </c>
      <c r="L112" s="22">
        <f t="shared" ref="L112:L113" si="91">ROUNDUP(J112/12,0)</f>
        <v>7</v>
      </c>
      <c r="M112" s="21">
        <v>1</v>
      </c>
      <c r="N112" s="21">
        <v>4.5</v>
      </c>
      <c r="O112" s="16"/>
      <c r="P112" s="22">
        <f t="shared" ref="P112:P113" si="92">+L112</f>
        <v>7</v>
      </c>
      <c r="Q112" s="23">
        <f t="shared" ref="Q112:Q113" si="93">F112*M112*N112*P112/12</f>
        <v>81.375</v>
      </c>
    </row>
    <row r="113" spans="1:17" ht="17.25" thickBot="1" x14ac:dyDescent="0.35">
      <c r="A113" s="146"/>
      <c r="B113" s="75" t="s">
        <v>94</v>
      </c>
      <c r="C113" s="33"/>
      <c r="D113" s="34" t="str">
        <f t="shared" si="89"/>
        <v>Pieza de 1inX4.5inX10_Pies</v>
      </c>
      <c r="E113" s="35"/>
      <c r="F113" s="36">
        <v>20</v>
      </c>
      <c r="G113" s="32"/>
      <c r="H113" s="37">
        <v>0.75</v>
      </c>
      <c r="I113" s="37">
        <v>4</v>
      </c>
      <c r="J113" s="37">
        <v>111</v>
      </c>
      <c r="K113" s="37">
        <f t="shared" si="90"/>
        <v>120</v>
      </c>
      <c r="L113" s="38">
        <f t="shared" si="91"/>
        <v>10</v>
      </c>
      <c r="M113" s="37">
        <v>1</v>
      </c>
      <c r="N113" s="37">
        <v>4.5</v>
      </c>
      <c r="O113" s="32"/>
      <c r="P113" s="38">
        <f t="shared" si="92"/>
        <v>10</v>
      </c>
      <c r="Q113" s="39">
        <f t="shared" si="93"/>
        <v>75</v>
      </c>
    </row>
    <row r="114" spans="1:17" ht="16.5" thickBot="1" x14ac:dyDescent="0.3">
      <c r="A114" s="147" t="s">
        <v>95</v>
      </c>
      <c r="B114" s="148"/>
      <c r="C114" s="148"/>
      <c r="D114" s="148"/>
      <c r="E114" s="148"/>
      <c r="F114" s="149"/>
      <c r="G114" s="150"/>
      <c r="H114" s="151"/>
      <c r="I114" s="151"/>
      <c r="J114" s="151"/>
      <c r="K114" s="151"/>
      <c r="L114" s="152"/>
      <c r="M114" s="151"/>
      <c r="N114" s="151"/>
      <c r="O114" s="151"/>
      <c r="P114" s="151"/>
      <c r="Q114" s="49">
        <f>+SUM(Q115:Q121)</f>
        <v>110.25</v>
      </c>
    </row>
    <row r="115" spans="1:17" ht="16.5" x14ac:dyDescent="0.3">
      <c r="A115" s="144"/>
      <c r="B115" s="76" t="s">
        <v>96</v>
      </c>
      <c r="C115" s="17"/>
      <c r="D115" s="18" t="str">
        <f t="shared" ref="D115:D121" si="94">+IF(_xlfn.NUMBERVALUE(O115)=0,CONCATENATE("Pieza de ",M115,"inX",N115,"inX",P115,"_Pies"),CONCATENATE("Rollizo de ",O115,"''ØX",P115,"_Pies"))</f>
        <v>Pieza de 1inX4.5inX10_Pies</v>
      </c>
      <c r="E115" s="19"/>
      <c r="F115" s="20">
        <v>20</v>
      </c>
      <c r="G115" s="16"/>
      <c r="H115" s="21">
        <v>0.75</v>
      </c>
      <c r="I115" s="21">
        <v>4</v>
      </c>
      <c r="J115" s="21">
        <v>111</v>
      </c>
      <c r="K115" s="21">
        <f t="shared" ref="K115:K121" si="95">+L115*12</f>
        <v>120</v>
      </c>
      <c r="L115" s="22">
        <f t="shared" ref="L115:L121" si="96">ROUNDUP(J115/12,0)</f>
        <v>10</v>
      </c>
      <c r="M115" s="21">
        <v>1</v>
      </c>
      <c r="N115" s="21">
        <v>4.5</v>
      </c>
      <c r="O115" s="16"/>
      <c r="P115" s="22">
        <f t="shared" ref="P115:P121" si="97">+L115</f>
        <v>10</v>
      </c>
      <c r="Q115" s="23">
        <f t="shared" ref="Q115:Q121" si="98">F115*M115*N115*P115/12</f>
        <v>75</v>
      </c>
    </row>
    <row r="116" spans="1:17" ht="16.5" x14ac:dyDescent="0.3">
      <c r="A116" s="145"/>
      <c r="B116" s="77" t="s">
        <v>88</v>
      </c>
      <c r="C116" s="25"/>
      <c r="D116" s="26" t="str">
        <f t="shared" si="94"/>
        <v>Pieza de 2inX4.5inX10_Pies</v>
      </c>
      <c r="E116" s="27"/>
      <c r="F116" s="28">
        <v>1</v>
      </c>
      <c r="G116" s="24"/>
      <c r="H116" s="29">
        <v>1.5</v>
      </c>
      <c r="I116" s="29">
        <v>4</v>
      </c>
      <c r="J116" s="29">
        <v>110.62</v>
      </c>
      <c r="K116" s="29">
        <f t="shared" si="95"/>
        <v>120</v>
      </c>
      <c r="L116" s="30">
        <f t="shared" si="96"/>
        <v>10</v>
      </c>
      <c r="M116" s="29">
        <v>2</v>
      </c>
      <c r="N116" s="29">
        <v>4.5</v>
      </c>
      <c r="O116" s="24"/>
      <c r="P116" s="30">
        <f t="shared" si="97"/>
        <v>10</v>
      </c>
      <c r="Q116" s="31">
        <f t="shared" si="98"/>
        <v>7.5</v>
      </c>
    </row>
    <row r="117" spans="1:17" ht="16.5" x14ac:dyDescent="0.3">
      <c r="A117" s="145"/>
      <c r="B117" s="77" t="s">
        <v>89</v>
      </c>
      <c r="C117" s="25"/>
      <c r="D117" s="26" t="str">
        <f t="shared" si="94"/>
        <v>Pieza de 2inX4.5inX7_Pies</v>
      </c>
      <c r="E117" s="27"/>
      <c r="F117" s="28">
        <v>2</v>
      </c>
      <c r="G117" s="24"/>
      <c r="H117" s="29">
        <v>1.5</v>
      </c>
      <c r="I117" s="29">
        <v>4</v>
      </c>
      <c r="J117" s="29">
        <v>78.739999999999995</v>
      </c>
      <c r="K117" s="29">
        <f t="shared" si="95"/>
        <v>84</v>
      </c>
      <c r="L117" s="30">
        <f t="shared" si="96"/>
        <v>7</v>
      </c>
      <c r="M117" s="29">
        <v>2</v>
      </c>
      <c r="N117" s="29">
        <v>4.5</v>
      </c>
      <c r="O117" s="24"/>
      <c r="P117" s="30">
        <f t="shared" si="97"/>
        <v>7</v>
      </c>
      <c r="Q117" s="31">
        <f t="shared" si="98"/>
        <v>10.5</v>
      </c>
    </row>
    <row r="118" spans="1:17" ht="16.5" x14ac:dyDescent="0.3">
      <c r="A118" s="145"/>
      <c r="B118" s="77" t="s">
        <v>45</v>
      </c>
      <c r="C118" s="25"/>
      <c r="D118" s="26" t="str">
        <f t="shared" si="94"/>
        <v>Pieza de 2inX4.5inX5_Pies</v>
      </c>
      <c r="E118" s="27"/>
      <c r="F118" s="28">
        <v>1</v>
      </c>
      <c r="G118" s="24"/>
      <c r="H118" s="29">
        <v>1.5</v>
      </c>
      <c r="I118" s="29">
        <v>4</v>
      </c>
      <c r="J118" s="29">
        <v>55.12</v>
      </c>
      <c r="K118" s="29">
        <f t="shared" si="95"/>
        <v>60</v>
      </c>
      <c r="L118" s="30">
        <f t="shared" si="96"/>
        <v>5</v>
      </c>
      <c r="M118" s="29">
        <v>2</v>
      </c>
      <c r="N118" s="29">
        <v>4.5</v>
      </c>
      <c r="O118" s="24"/>
      <c r="P118" s="30">
        <f t="shared" si="97"/>
        <v>5</v>
      </c>
      <c r="Q118" s="31">
        <f t="shared" si="98"/>
        <v>3.75</v>
      </c>
    </row>
    <row r="119" spans="1:17" ht="16.5" x14ac:dyDescent="0.3">
      <c r="A119" s="145"/>
      <c r="B119" s="77" t="s">
        <v>46</v>
      </c>
      <c r="C119" s="25"/>
      <c r="D119" s="26" t="str">
        <f t="shared" si="94"/>
        <v>Pieza de 2inX4.5inX3_Pies</v>
      </c>
      <c r="E119" s="27"/>
      <c r="F119" s="28">
        <v>2</v>
      </c>
      <c r="G119" s="24"/>
      <c r="H119" s="29">
        <v>1.5</v>
      </c>
      <c r="I119" s="29">
        <v>4</v>
      </c>
      <c r="J119" s="29">
        <v>34.65</v>
      </c>
      <c r="K119" s="29">
        <f t="shared" si="95"/>
        <v>36</v>
      </c>
      <c r="L119" s="30">
        <f t="shared" si="96"/>
        <v>3</v>
      </c>
      <c r="M119" s="29">
        <v>2</v>
      </c>
      <c r="N119" s="29">
        <v>4.5</v>
      </c>
      <c r="O119" s="24"/>
      <c r="P119" s="30">
        <f t="shared" si="97"/>
        <v>3</v>
      </c>
      <c r="Q119" s="31">
        <f t="shared" si="98"/>
        <v>4.5</v>
      </c>
    </row>
    <row r="120" spans="1:17" ht="16.5" x14ac:dyDescent="0.3">
      <c r="A120" s="145"/>
      <c r="B120" s="77" t="s">
        <v>90</v>
      </c>
      <c r="C120" s="25"/>
      <c r="D120" s="26" t="str">
        <f t="shared" si="94"/>
        <v>Pieza de 2inX4.5inX2_Pies</v>
      </c>
      <c r="E120" s="27"/>
      <c r="F120" s="28">
        <v>2</v>
      </c>
      <c r="G120" s="24"/>
      <c r="H120" s="29">
        <v>1.5</v>
      </c>
      <c r="I120" s="29">
        <v>4</v>
      </c>
      <c r="J120" s="29">
        <v>13</v>
      </c>
      <c r="K120" s="29">
        <f t="shared" si="95"/>
        <v>24</v>
      </c>
      <c r="L120" s="30">
        <f t="shared" si="96"/>
        <v>2</v>
      </c>
      <c r="M120" s="29">
        <v>2</v>
      </c>
      <c r="N120" s="29">
        <v>4.5</v>
      </c>
      <c r="O120" s="24"/>
      <c r="P120" s="30">
        <f t="shared" si="97"/>
        <v>2</v>
      </c>
      <c r="Q120" s="31">
        <f t="shared" si="98"/>
        <v>3</v>
      </c>
    </row>
    <row r="121" spans="1:17" ht="17.25" thickBot="1" x14ac:dyDescent="0.35">
      <c r="A121" s="146"/>
      <c r="B121" s="78" t="s">
        <v>59</v>
      </c>
      <c r="C121" s="33"/>
      <c r="D121" s="34" t="str">
        <f t="shared" si="94"/>
        <v>Pieza de 2inX4.5inX2_Pies</v>
      </c>
      <c r="E121" s="35"/>
      <c r="F121" s="36">
        <v>4</v>
      </c>
      <c r="G121" s="32"/>
      <c r="H121" s="37">
        <v>1.5</v>
      </c>
      <c r="I121" s="37">
        <v>4</v>
      </c>
      <c r="J121" s="37">
        <v>18.899999999999999</v>
      </c>
      <c r="K121" s="37">
        <f t="shared" si="95"/>
        <v>24</v>
      </c>
      <c r="L121" s="38">
        <f t="shared" si="96"/>
        <v>2</v>
      </c>
      <c r="M121" s="37">
        <v>2</v>
      </c>
      <c r="N121" s="37">
        <v>4.5</v>
      </c>
      <c r="O121" s="32"/>
      <c r="P121" s="38">
        <f t="shared" si="97"/>
        <v>2</v>
      </c>
      <c r="Q121" s="39">
        <f t="shared" si="98"/>
        <v>6</v>
      </c>
    </row>
    <row r="122" spans="1:17" ht="16.5" thickBot="1" x14ac:dyDescent="0.3">
      <c r="A122" s="133" t="s">
        <v>42</v>
      </c>
      <c r="B122" s="134"/>
      <c r="C122" s="134"/>
      <c r="D122" s="134"/>
      <c r="E122" s="134"/>
      <c r="F122" s="135"/>
      <c r="G122" s="136"/>
      <c r="H122" s="137"/>
      <c r="I122" s="137"/>
      <c r="J122" s="137"/>
      <c r="K122" s="137"/>
      <c r="L122" s="138"/>
      <c r="M122" s="137"/>
      <c r="N122" s="137"/>
      <c r="O122" s="137"/>
      <c r="P122" s="137"/>
      <c r="Q122" s="58">
        <f>+SUM(Q123:Q136)</f>
        <v>417.33333333333331</v>
      </c>
    </row>
    <row r="123" spans="1:17" ht="16.5" x14ac:dyDescent="0.3">
      <c r="A123" s="144"/>
      <c r="B123" s="76" t="s">
        <v>103</v>
      </c>
      <c r="C123" s="17"/>
      <c r="D123" s="18" t="str">
        <f t="shared" ref="D123:D131" si="99">+IF(_xlfn.NUMBERVALUE(O123)=0,CONCATENATE("Pieza de ",M123,"inX",N123,"inX",P123,"_Pies"),CONCATENATE("Rollizo de ",O123,"''ØX",P123,"_Pies"))</f>
        <v>Pieza de 2inX6.5inX2_Pies</v>
      </c>
      <c r="E123" s="19"/>
      <c r="F123" s="20">
        <v>4</v>
      </c>
      <c r="G123" s="16"/>
      <c r="H123" s="21">
        <v>1.5</v>
      </c>
      <c r="I123" s="21">
        <v>6</v>
      </c>
      <c r="J123" s="57">
        <v>12.8</v>
      </c>
      <c r="K123" s="21">
        <f t="shared" ref="K123:K131" si="100">+L123*12</f>
        <v>24</v>
      </c>
      <c r="L123" s="22">
        <f t="shared" ref="L123:L131" si="101">ROUNDUP(J123/12,0)</f>
        <v>2</v>
      </c>
      <c r="M123" s="21">
        <v>2</v>
      </c>
      <c r="N123" s="21">
        <v>6.5</v>
      </c>
      <c r="O123" s="16"/>
      <c r="P123" s="22">
        <f t="shared" ref="P123:P131" si="102">+L123</f>
        <v>2</v>
      </c>
      <c r="Q123" s="23">
        <f t="shared" ref="Q123:Q131" si="103">F123*M123*N123*P123/12</f>
        <v>8.6666666666666661</v>
      </c>
    </row>
    <row r="124" spans="1:17" ht="16.5" x14ac:dyDescent="0.3">
      <c r="A124" s="145"/>
      <c r="B124" s="74" t="s">
        <v>104</v>
      </c>
      <c r="C124" s="25"/>
      <c r="D124" s="26" t="str">
        <f t="shared" si="99"/>
        <v>Pieza de 2inX4.5inX2_Pies</v>
      </c>
      <c r="E124" s="27"/>
      <c r="F124" s="28">
        <v>4</v>
      </c>
      <c r="G124" s="24"/>
      <c r="H124" s="29">
        <v>1.5</v>
      </c>
      <c r="I124" s="29">
        <v>4</v>
      </c>
      <c r="J124" s="29">
        <v>12.8</v>
      </c>
      <c r="K124" s="29">
        <f t="shared" si="100"/>
        <v>24</v>
      </c>
      <c r="L124" s="30">
        <f t="shared" si="101"/>
        <v>2</v>
      </c>
      <c r="M124" s="29">
        <v>2</v>
      </c>
      <c r="N124" s="29">
        <v>4.5</v>
      </c>
      <c r="O124" s="24"/>
      <c r="P124" s="30">
        <f t="shared" si="102"/>
        <v>2</v>
      </c>
      <c r="Q124" s="31">
        <f t="shared" si="103"/>
        <v>6</v>
      </c>
    </row>
    <row r="125" spans="1:17" ht="16.5" x14ac:dyDescent="0.3">
      <c r="A125" s="145"/>
      <c r="B125" s="74" t="s">
        <v>105</v>
      </c>
      <c r="C125" s="25"/>
      <c r="D125" s="26" t="str">
        <f t="shared" si="99"/>
        <v>Pieza de 2inX4.5inX8_Pies</v>
      </c>
      <c r="E125" s="27"/>
      <c r="F125" s="28">
        <v>8</v>
      </c>
      <c r="G125" s="24"/>
      <c r="H125" s="29">
        <v>1.5</v>
      </c>
      <c r="I125" s="29">
        <v>4</v>
      </c>
      <c r="J125" s="29">
        <v>84.65</v>
      </c>
      <c r="K125" s="29">
        <f t="shared" si="100"/>
        <v>96</v>
      </c>
      <c r="L125" s="30">
        <f t="shared" si="101"/>
        <v>8</v>
      </c>
      <c r="M125" s="29">
        <v>2</v>
      </c>
      <c r="N125" s="29">
        <v>4.5</v>
      </c>
      <c r="O125" s="24"/>
      <c r="P125" s="30">
        <f t="shared" si="102"/>
        <v>8</v>
      </c>
      <c r="Q125" s="31">
        <f t="shared" si="103"/>
        <v>48</v>
      </c>
    </row>
    <row r="126" spans="1:17" ht="16.5" x14ac:dyDescent="0.3">
      <c r="A126" s="145"/>
      <c r="B126" s="74" t="s">
        <v>106</v>
      </c>
      <c r="C126" s="25"/>
      <c r="D126" s="26" t="str">
        <f t="shared" si="99"/>
        <v>Pieza de 2inX4.5inX1_Pies</v>
      </c>
      <c r="E126" s="27"/>
      <c r="F126" s="28">
        <v>8</v>
      </c>
      <c r="G126" s="24"/>
      <c r="H126" s="29">
        <v>1.5</v>
      </c>
      <c r="I126" s="29">
        <v>4</v>
      </c>
      <c r="J126" s="29">
        <v>9.65</v>
      </c>
      <c r="K126" s="29">
        <f t="shared" si="100"/>
        <v>12</v>
      </c>
      <c r="L126" s="30">
        <f t="shared" si="101"/>
        <v>1</v>
      </c>
      <c r="M126" s="29">
        <v>2</v>
      </c>
      <c r="N126" s="29">
        <v>4.5</v>
      </c>
      <c r="O126" s="24"/>
      <c r="P126" s="30">
        <f t="shared" si="102"/>
        <v>1</v>
      </c>
      <c r="Q126" s="31">
        <f t="shared" si="103"/>
        <v>6</v>
      </c>
    </row>
    <row r="127" spans="1:17" ht="16.5" x14ac:dyDescent="0.3">
      <c r="A127" s="145"/>
      <c r="B127" s="74" t="s">
        <v>107</v>
      </c>
      <c r="C127" s="25"/>
      <c r="D127" s="26" t="str">
        <f t="shared" si="99"/>
        <v>Pieza de 2inX6.5inX8_Pies</v>
      </c>
      <c r="E127" s="27"/>
      <c r="F127" s="28">
        <v>4</v>
      </c>
      <c r="G127" s="24"/>
      <c r="H127" s="29">
        <v>1.5</v>
      </c>
      <c r="I127" s="29">
        <v>6</v>
      </c>
      <c r="J127" s="29">
        <v>87.1</v>
      </c>
      <c r="K127" s="29">
        <f t="shared" si="100"/>
        <v>96</v>
      </c>
      <c r="L127" s="30">
        <f t="shared" si="101"/>
        <v>8</v>
      </c>
      <c r="M127" s="29">
        <v>2</v>
      </c>
      <c r="N127" s="29">
        <v>6.5</v>
      </c>
      <c r="O127" s="24"/>
      <c r="P127" s="30">
        <f t="shared" si="102"/>
        <v>8</v>
      </c>
      <c r="Q127" s="31">
        <f t="shared" si="103"/>
        <v>34.666666666666664</v>
      </c>
    </row>
    <row r="128" spans="1:17" ht="16.5" x14ac:dyDescent="0.3">
      <c r="A128" s="145"/>
      <c r="B128" s="74" t="s">
        <v>108</v>
      </c>
      <c r="C128" s="25"/>
      <c r="D128" s="26" t="str">
        <f t="shared" si="99"/>
        <v>Pieza de 2inX4.5inX8_Pies</v>
      </c>
      <c r="E128" s="27"/>
      <c r="F128" s="28">
        <v>4</v>
      </c>
      <c r="G128" s="24"/>
      <c r="H128" s="29">
        <v>1.5</v>
      </c>
      <c r="I128" s="29">
        <v>4</v>
      </c>
      <c r="J128" s="29">
        <v>87.1</v>
      </c>
      <c r="K128" s="29">
        <f t="shared" si="100"/>
        <v>96</v>
      </c>
      <c r="L128" s="30">
        <f t="shared" si="101"/>
        <v>8</v>
      </c>
      <c r="M128" s="29">
        <v>2</v>
      </c>
      <c r="N128" s="29">
        <v>4.5</v>
      </c>
      <c r="O128" s="24"/>
      <c r="P128" s="30">
        <f t="shared" si="102"/>
        <v>8</v>
      </c>
      <c r="Q128" s="31">
        <f t="shared" si="103"/>
        <v>24</v>
      </c>
    </row>
    <row r="129" spans="1:17" ht="16.5" x14ac:dyDescent="0.3">
      <c r="A129" s="145"/>
      <c r="B129" s="74" t="s">
        <v>109</v>
      </c>
      <c r="C129" s="25"/>
      <c r="D129" s="26" t="str">
        <f t="shared" si="99"/>
        <v>Pieza de 2inX4.5inX8_Pies</v>
      </c>
      <c r="E129" s="27"/>
      <c r="F129" s="28">
        <v>20</v>
      </c>
      <c r="G129" s="24"/>
      <c r="H129" s="29">
        <v>1.5</v>
      </c>
      <c r="I129" s="29">
        <v>4</v>
      </c>
      <c r="J129" s="29">
        <v>84.65</v>
      </c>
      <c r="K129" s="29">
        <f t="shared" si="100"/>
        <v>96</v>
      </c>
      <c r="L129" s="30">
        <f t="shared" si="101"/>
        <v>8</v>
      </c>
      <c r="M129" s="29">
        <v>2</v>
      </c>
      <c r="N129" s="29">
        <v>4.5</v>
      </c>
      <c r="O129" s="24"/>
      <c r="P129" s="30">
        <f t="shared" si="102"/>
        <v>8</v>
      </c>
      <c r="Q129" s="31">
        <f t="shared" si="103"/>
        <v>120</v>
      </c>
    </row>
    <row r="130" spans="1:17" ht="16.5" x14ac:dyDescent="0.3">
      <c r="A130" s="145"/>
      <c r="B130" s="74" t="s">
        <v>110</v>
      </c>
      <c r="C130" s="25"/>
      <c r="D130" s="26" t="str">
        <f t="shared" si="99"/>
        <v>Pieza de 2inX4.5inX2_Pies</v>
      </c>
      <c r="E130" s="27"/>
      <c r="F130" s="28">
        <v>16</v>
      </c>
      <c r="G130" s="24"/>
      <c r="H130" s="29">
        <v>1.5</v>
      </c>
      <c r="I130" s="29">
        <v>4</v>
      </c>
      <c r="J130" s="29">
        <v>21.65</v>
      </c>
      <c r="K130" s="29">
        <f t="shared" si="100"/>
        <v>24</v>
      </c>
      <c r="L130" s="30">
        <f t="shared" si="101"/>
        <v>2</v>
      </c>
      <c r="M130" s="29">
        <v>2</v>
      </c>
      <c r="N130" s="29">
        <v>4.5</v>
      </c>
      <c r="O130" s="24"/>
      <c r="P130" s="30">
        <f t="shared" si="102"/>
        <v>2</v>
      </c>
      <c r="Q130" s="31">
        <f t="shared" si="103"/>
        <v>24</v>
      </c>
    </row>
    <row r="131" spans="1:17" ht="16.5" x14ac:dyDescent="0.3">
      <c r="A131" s="145"/>
      <c r="B131" s="74" t="s">
        <v>111</v>
      </c>
      <c r="C131" s="25"/>
      <c r="D131" s="26" t="str">
        <f t="shared" si="99"/>
        <v>Pieza de 2inX2inX9_Pies</v>
      </c>
      <c r="E131" s="27"/>
      <c r="F131" s="28">
        <v>28</v>
      </c>
      <c r="G131" s="24"/>
      <c r="H131" s="29">
        <v>1.5</v>
      </c>
      <c r="I131" s="29">
        <v>1.5</v>
      </c>
      <c r="J131" s="29">
        <v>105.71</v>
      </c>
      <c r="K131" s="29">
        <f t="shared" si="100"/>
        <v>108</v>
      </c>
      <c r="L131" s="30">
        <f t="shared" si="101"/>
        <v>9</v>
      </c>
      <c r="M131" s="29">
        <v>2</v>
      </c>
      <c r="N131" s="29">
        <v>2</v>
      </c>
      <c r="O131" s="24"/>
      <c r="P131" s="30">
        <f t="shared" si="102"/>
        <v>9</v>
      </c>
      <c r="Q131" s="31">
        <f t="shared" si="103"/>
        <v>84</v>
      </c>
    </row>
    <row r="132" spans="1:17" ht="16.5" x14ac:dyDescent="0.3">
      <c r="A132" s="145"/>
      <c r="B132" s="74" t="s">
        <v>150</v>
      </c>
      <c r="C132" s="25"/>
      <c r="D132" s="26" t="str">
        <f t="shared" ref="D132:D136" si="104">+IF(_xlfn.NUMBERVALUE(O132)=0,CONCATENATE("Pieza de ",M132,"inX",N132,"inX",P132,"_Pies"),CONCATENATE("Rollizo de ",O132,"''ØX",P132,"_Pies"))</f>
        <v>Pieza de 2inX6.5inX4_Pies</v>
      </c>
      <c r="E132" s="27"/>
      <c r="F132" s="28">
        <v>2</v>
      </c>
      <c r="G132" s="24"/>
      <c r="H132" s="29">
        <v>1.5</v>
      </c>
      <c r="I132" s="29">
        <v>6</v>
      </c>
      <c r="J132" s="73">
        <v>42.52</v>
      </c>
      <c r="K132" s="29">
        <f t="shared" ref="K132:K136" si="105">+L132*12</f>
        <v>48</v>
      </c>
      <c r="L132" s="30">
        <f t="shared" ref="L132:L136" si="106">ROUNDUP(J132/12,0)</f>
        <v>4</v>
      </c>
      <c r="M132" s="29">
        <v>2</v>
      </c>
      <c r="N132" s="29">
        <v>6.5</v>
      </c>
      <c r="O132" s="24"/>
      <c r="P132" s="30">
        <f t="shared" ref="P132:P136" si="107">+L132</f>
        <v>4</v>
      </c>
      <c r="Q132" s="31">
        <f t="shared" ref="Q132:Q136" si="108">F132*M132*N132*P132/12</f>
        <v>8.6666666666666661</v>
      </c>
    </row>
    <row r="133" spans="1:17" ht="16.5" x14ac:dyDescent="0.3">
      <c r="A133" s="145"/>
      <c r="B133" s="74" t="s">
        <v>151</v>
      </c>
      <c r="C133" s="25"/>
      <c r="D133" s="26" t="str">
        <f t="shared" si="104"/>
        <v>Pieza de 2inX4.5inX4_Pies</v>
      </c>
      <c r="E133" s="27"/>
      <c r="F133" s="28">
        <v>2</v>
      </c>
      <c r="G133" s="24"/>
      <c r="H133" s="29">
        <v>1.5</v>
      </c>
      <c r="I133" s="29">
        <v>4</v>
      </c>
      <c r="J133" s="29">
        <v>42.52</v>
      </c>
      <c r="K133" s="29">
        <f t="shared" si="105"/>
        <v>48</v>
      </c>
      <c r="L133" s="30">
        <f t="shared" si="106"/>
        <v>4</v>
      </c>
      <c r="M133" s="29">
        <v>2</v>
      </c>
      <c r="N133" s="29">
        <v>4.5</v>
      </c>
      <c r="O133" s="24"/>
      <c r="P133" s="30">
        <f t="shared" si="107"/>
        <v>4</v>
      </c>
      <c r="Q133" s="31">
        <f t="shared" si="108"/>
        <v>6</v>
      </c>
    </row>
    <row r="134" spans="1:17" ht="16.5" x14ac:dyDescent="0.3">
      <c r="A134" s="145"/>
      <c r="B134" s="74" t="s">
        <v>152</v>
      </c>
      <c r="C134" s="25"/>
      <c r="D134" s="26" t="str">
        <f t="shared" si="104"/>
        <v>Pieza de 2inX4.5inX8_Pies</v>
      </c>
      <c r="E134" s="27"/>
      <c r="F134" s="28">
        <v>6</v>
      </c>
      <c r="G134" s="24"/>
      <c r="H134" s="29">
        <v>1.5</v>
      </c>
      <c r="I134" s="29">
        <v>4</v>
      </c>
      <c r="J134" s="29">
        <v>84.25</v>
      </c>
      <c r="K134" s="29">
        <f t="shared" si="105"/>
        <v>96</v>
      </c>
      <c r="L134" s="30">
        <f t="shared" si="106"/>
        <v>8</v>
      </c>
      <c r="M134" s="29">
        <v>2</v>
      </c>
      <c r="N134" s="29">
        <v>4.5</v>
      </c>
      <c r="O134" s="24"/>
      <c r="P134" s="30">
        <f t="shared" si="107"/>
        <v>8</v>
      </c>
      <c r="Q134" s="31">
        <f t="shared" si="108"/>
        <v>36</v>
      </c>
    </row>
    <row r="135" spans="1:17" ht="16.5" x14ac:dyDescent="0.3">
      <c r="A135" s="145"/>
      <c r="B135" s="74" t="s">
        <v>153</v>
      </c>
      <c r="C135" s="25"/>
      <c r="D135" s="26" t="str">
        <f t="shared" si="104"/>
        <v>Pieza de 2inX4.5inX2_Pies</v>
      </c>
      <c r="E135" s="27"/>
      <c r="F135" s="28">
        <v>4</v>
      </c>
      <c r="G135" s="24"/>
      <c r="H135" s="29">
        <v>1.5</v>
      </c>
      <c r="I135" s="29">
        <v>4</v>
      </c>
      <c r="J135" s="29">
        <v>18.899999999999999</v>
      </c>
      <c r="K135" s="29">
        <f t="shared" si="105"/>
        <v>24</v>
      </c>
      <c r="L135" s="30">
        <f t="shared" si="106"/>
        <v>2</v>
      </c>
      <c r="M135" s="29">
        <v>2</v>
      </c>
      <c r="N135" s="29">
        <v>4.5</v>
      </c>
      <c r="O135" s="24"/>
      <c r="P135" s="30">
        <f t="shared" si="107"/>
        <v>2</v>
      </c>
      <c r="Q135" s="31">
        <f t="shared" si="108"/>
        <v>6</v>
      </c>
    </row>
    <row r="136" spans="1:17" ht="17.25" thickBot="1" x14ac:dyDescent="0.35">
      <c r="A136" s="146"/>
      <c r="B136" s="75" t="s">
        <v>111</v>
      </c>
      <c r="C136" s="33"/>
      <c r="D136" s="34" t="str">
        <f t="shared" si="104"/>
        <v>Pieza de 2inX2inX2_Pies</v>
      </c>
      <c r="E136" s="35"/>
      <c r="F136" s="36">
        <v>8</v>
      </c>
      <c r="G136" s="32"/>
      <c r="H136" s="37">
        <v>1.5</v>
      </c>
      <c r="I136" s="37">
        <v>1.5</v>
      </c>
      <c r="J136" s="37">
        <v>21.65</v>
      </c>
      <c r="K136" s="37">
        <f t="shared" si="105"/>
        <v>24</v>
      </c>
      <c r="L136" s="38">
        <f t="shared" si="106"/>
        <v>2</v>
      </c>
      <c r="M136" s="37">
        <v>2</v>
      </c>
      <c r="N136" s="37">
        <v>2</v>
      </c>
      <c r="O136" s="32"/>
      <c r="P136" s="38">
        <f t="shared" si="107"/>
        <v>2</v>
      </c>
      <c r="Q136" s="39">
        <f t="shared" si="108"/>
        <v>5.333333333333333</v>
      </c>
    </row>
    <row r="137" spans="1:17" ht="16.5" thickBot="1" x14ac:dyDescent="0.3">
      <c r="A137" s="133" t="s">
        <v>154</v>
      </c>
      <c r="B137" s="134"/>
      <c r="C137" s="134"/>
      <c r="D137" s="134"/>
      <c r="E137" s="134"/>
      <c r="F137" s="135"/>
      <c r="G137" s="136"/>
      <c r="H137" s="137"/>
      <c r="I137" s="137"/>
      <c r="J137" s="137"/>
      <c r="K137" s="137"/>
      <c r="L137" s="138"/>
      <c r="M137" s="137"/>
      <c r="N137" s="137"/>
      <c r="O137" s="137"/>
      <c r="P137" s="137"/>
      <c r="Q137" s="58">
        <f>+SUM(Q138:Q142)</f>
        <v>143.91666666666666</v>
      </c>
    </row>
    <row r="138" spans="1:17" ht="16.5" x14ac:dyDescent="0.3">
      <c r="A138" s="139"/>
      <c r="B138" s="76" t="s">
        <v>159</v>
      </c>
      <c r="C138" s="17"/>
      <c r="D138" s="18" t="str">
        <f t="shared" ref="D138:D142" si="109">+IF(_xlfn.NUMBERVALUE(O138)=0,CONCATENATE("Pieza de ",M138,"inX",N138,"inX",P138,"_Pies"),CONCATENATE("Rollizo de ",O138,"''ØX",P138,"_Pies"))</f>
        <v>Pieza de 2inX5.5inX8_Pies</v>
      </c>
      <c r="E138" s="19"/>
      <c r="F138" s="20">
        <v>2</v>
      </c>
      <c r="G138" s="16"/>
      <c r="H138" s="21">
        <v>1.5</v>
      </c>
      <c r="I138" s="21">
        <v>5</v>
      </c>
      <c r="J138" s="57">
        <v>88.98</v>
      </c>
      <c r="K138" s="21">
        <f t="shared" ref="K138:K142" si="110">+L138*12</f>
        <v>96</v>
      </c>
      <c r="L138" s="22">
        <f t="shared" ref="L138:L142" si="111">ROUNDUP(J138/12,0)</f>
        <v>8</v>
      </c>
      <c r="M138" s="21">
        <v>2</v>
      </c>
      <c r="N138" s="21">
        <v>5.5</v>
      </c>
      <c r="O138" s="16"/>
      <c r="P138" s="22">
        <f t="shared" ref="P138:P142" si="112">+L138</f>
        <v>8</v>
      </c>
      <c r="Q138" s="23">
        <f t="shared" ref="Q138:Q142" si="113">F138*M138*N138*P138/12</f>
        <v>14.666666666666666</v>
      </c>
    </row>
    <row r="139" spans="1:17" ht="16.5" x14ac:dyDescent="0.3">
      <c r="A139" s="140"/>
      <c r="B139" s="74" t="s">
        <v>160</v>
      </c>
      <c r="C139" s="25"/>
      <c r="D139" s="26" t="str">
        <f t="shared" ref="D139" si="114">+IF(_xlfn.NUMBERVALUE(O139)=0,CONCATENATE("Pieza de ",M139,"inX",N139,"inX",P139,"_Pies"),CONCATENATE("Rollizo de ",O139,"''ØX",P139,"_Pies"))</f>
        <v>Pieza de 2inX5.5inX3_Pies</v>
      </c>
      <c r="E139" s="27"/>
      <c r="F139" s="28">
        <v>2</v>
      </c>
      <c r="G139" s="24"/>
      <c r="H139" s="29">
        <v>1.5</v>
      </c>
      <c r="I139" s="29">
        <v>5</v>
      </c>
      <c r="J139" s="73">
        <v>27.56</v>
      </c>
      <c r="K139" s="29">
        <f t="shared" ref="K139" si="115">+L139*12</f>
        <v>36</v>
      </c>
      <c r="L139" s="30">
        <f t="shared" ref="L139" si="116">ROUNDUP(J139/12,0)</f>
        <v>3</v>
      </c>
      <c r="M139" s="29">
        <v>2</v>
      </c>
      <c r="N139" s="29">
        <v>5.5</v>
      </c>
      <c r="O139" s="24"/>
      <c r="P139" s="30">
        <f t="shared" ref="P139" si="117">+L139</f>
        <v>3</v>
      </c>
      <c r="Q139" s="31">
        <f t="shared" ref="Q139" si="118">F139*M139*N139*P139/12</f>
        <v>5.5</v>
      </c>
    </row>
    <row r="140" spans="1:17" ht="16.5" x14ac:dyDescent="0.3">
      <c r="A140" s="140"/>
      <c r="B140" s="74" t="s">
        <v>158</v>
      </c>
      <c r="C140" s="25"/>
      <c r="D140" s="26" t="str">
        <f t="shared" si="109"/>
        <v>Pieza de 2inX5.5inX9_Pies</v>
      </c>
      <c r="E140" s="27"/>
      <c r="F140" s="28">
        <v>5</v>
      </c>
      <c r="G140" s="24"/>
      <c r="H140" s="29">
        <v>1.5</v>
      </c>
      <c r="I140" s="29">
        <v>5</v>
      </c>
      <c r="J140" s="29">
        <v>107.87</v>
      </c>
      <c r="K140" s="29">
        <f t="shared" si="110"/>
        <v>108</v>
      </c>
      <c r="L140" s="30">
        <f t="shared" si="111"/>
        <v>9</v>
      </c>
      <c r="M140" s="29">
        <v>2</v>
      </c>
      <c r="N140" s="29">
        <v>5.5</v>
      </c>
      <c r="O140" s="24"/>
      <c r="P140" s="30">
        <f t="shared" si="112"/>
        <v>9</v>
      </c>
      <c r="Q140" s="31">
        <f t="shared" si="113"/>
        <v>41.25</v>
      </c>
    </row>
    <row r="141" spans="1:17" ht="16.5" x14ac:dyDescent="0.3">
      <c r="A141" s="140"/>
      <c r="B141" s="74" t="s">
        <v>161</v>
      </c>
      <c r="C141" s="25"/>
      <c r="D141" s="26" t="str">
        <f t="shared" si="109"/>
        <v>Pieza de 2inX4.5inX4_Pies</v>
      </c>
      <c r="E141" s="27"/>
      <c r="F141" s="28">
        <v>20</v>
      </c>
      <c r="G141" s="24"/>
      <c r="H141" s="29">
        <v>1.5</v>
      </c>
      <c r="I141" s="29">
        <v>4</v>
      </c>
      <c r="J141" s="29">
        <v>45.67</v>
      </c>
      <c r="K141" s="29">
        <f t="shared" si="110"/>
        <v>48</v>
      </c>
      <c r="L141" s="30">
        <f t="shared" si="111"/>
        <v>4</v>
      </c>
      <c r="M141" s="29">
        <v>2</v>
      </c>
      <c r="N141" s="29">
        <v>4.5</v>
      </c>
      <c r="O141" s="24"/>
      <c r="P141" s="30">
        <f t="shared" si="112"/>
        <v>4</v>
      </c>
      <c r="Q141" s="31">
        <f t="shared" si="113"/>
        <v>60</v>
      </c>
    </row>
    <row r="142" spans="1:17" ht="17.25" thickBot="1" x14ac:dyDescent="0.35">
      <c r="A142" s="141"/>
      <c r="B142" s="75" t="s">
        <v>162</v>
      </c>
      <c r="C142" s="33"/>
      <c r="D142" s="34" t="str">
        <f t="shared" si="109"/>
        <v>Pieza de 2inX4.5inX3_Pies</v>
      </c>
      <c r="E142" s="35"/>
      <c r="F142" s="36">
        <v>10</v>
      </c>
      <c r="G142" s="32"/>
      <c r="H142" s="37">
        <v>1.5</v>
      </c>
      <c r="I142" s="37">
        <v>4</v>
      </c>
      <c r="J142" s="37">
        <v>25.98</v>
      </c>
      <c r="K142" s="37">
        <f t="shared" si="110"/>
        <v>36</v>
      </c>
      <c r="L142" s="38">
        <f t="shared" si="111"/>
        <v>3</v>
      </c>
      <c r="M142" s="37">
        <v>2</v>
      </c>
      <c r="N142" s="37">
        <v>4.5</v>
      </c>
      <c r="O142" s="32"/>
      <c r="P142" s="38">
        <f t="shared" si="112"/>
        <v>3</v>
      </c>
      <c r="Q142" s="39">
        <f t="shared" si="113"/>
        <v>22.5</v>
      </c>
    </row>
  </sheetData>
  <mergeCells count="96">
    <mergeCell ref="A49:A55"/>
    <mergeCell ref="A56:F56"/>
    <mergeCell ref="G56:L56"/>
    <mergeCell ref="M56:P56"/>
    <mergeCell ref="A57:A65"/>
    <mergeCell ref="M45:P45"/>
    <mergeCell ref="A46:A47"/>
    <mergeCell ref="A48:F48"/>
    <mergeCell ref="G48:L48"/>
    <mergeCell ref="M48:P48"/>
    <mergeCell ref="A30:A44"/>
    <mergeCell ref="A45:F45"/>
    <mergeCell ref="G45:L45"/>
    <mergeCell ref="A25:F25"/>
    <mergeCell ref="G25:L25"/>
    <mergeCell ref="M25:P25"/>
    <mergeCell ref="A13:A22"/>
    <mergeCell ref="A29:F29"/>
    <mergeCell ref="G29:L29"/>
    <mergeCell ref="M29:P29"/>
    <mergeCell ref="A26:A28"/>
    <mergeCell ref="A10:F10"/>
    <mergeCell ref="G10:L10"/>
    <mergeCell ref="M10:P10"/>
    <mergeCell ref="M23:P23"/>
    <mergeCell ref="A6:Q6"/>
    <mergeCell ref="A7:Q7"/>
    <mergeCell ref="A8:P8"/>
    <mergeCell ref="A9:F9"/>
    <mergeCell ref="G9:L9"/>
    <mergeCell ref="M9:P9"/>
    <mergeCell ref="A12:F12"/>
    <mergeCell ref="G12:L12"/>
    <mergeCell ref="M12:P12"/>
    <mergeCell ref="A23:F23"/>
    <mergeCell ref="G23:L23"/>
    <mergeCell ref="Q4:Q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1:Q1"/>
    <mergeCell ref="A2:Q2"/>
    <mergeCell ref="A3:F3"/>
    <mergeCell ref="G3:L3"/>
    <mergeCell ref="M3:Q3"/>
    <mergeCell ref="A4:A5"/>
    <mergeCell ref="B4:B5"/>
    <mergeCell ref="C4:C5"/>
    <mergeCell ref="D4:D5"/>
    <mergeCell ref="E4:E5"/>
    <mergeCell ref="A66:P66"/>
    <mergeCell ref="A67:F67"/>
    <mergeCell ref="G67:L67"/>
    <mergeCell ref="M67:P67"/>
    <mergeCell ref="A68:F68"/>
    <mergeCell ref="G68:L68"/>
    <mergeCell ref="M68:P68"/>
    <mergeCell ref="A70:F70"/>
    <mergeCell ref="G70:L70"/>
    <mergeCell ref="M70:P70"/>
    <mergeCell ref="A71:A80"/>
    <mergeCell ref="A81:F81"/>
    <mergeCell ref="G81:L81"/>
    <mergeCell ref="M81:P81"/>
    <mergeCell ref="M111:P111"/>
    <mergeCell ref="A112:A113"/>
    <mergeCell ref="A83:F83"/>
    <mergeCell ref="G83:L83"/>
    <mergeCell ref="M83:P83"/>
    <mergeCell ref="A88:F88"/>
    <mergeCell ref="G88:L88"/>
    <mergeCell ref="M88:P88"/>
    <mergeCell ref="A137:F137"/>
    <mergeCell ref="G137:L137"/>
    <mergeCell ref="M137:P137"/>
    <mergeCell ref="A138:A142"/>
    <mergeCell ref="A84:A87"/>
    <mergeCell ref="A89:A110"/>
    <mergeCell ref="A123:A136"/>
    <mergeCell ref="A114:F114"/>
    <mergeCell ref="G114:L114"/>
    <mergeCell ref="M114:P114"/>
    <mergeCell ref="A115:A121"/>
    <mergeCell ref="A122:F122"/>
    <mergeCell ref="G122:L122"/>
    <mergeCell ref="M122:P122"/>
    <mergeCell ref="A111:F111"/>
    <mergeCell ref="G111:L111"/>
  </mergeCells>
  <printOptions horizontalCentered="1"/>
  <pageMargins left="0.70866141732283472" right="0.70866141732283472" top="0.74803149606299213" bottom="0.74803149606299213" header="0.31496062992125984" footer="0.31496062992125984"/>
  <pageSetup paperSize="3" scale="58" orientation="portrait" r:id="rId1"/>
  <rowBreaks count="1" manualBreakCount="1">
    <brk id="6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Barn X-Fab+Inst</vt:lpstr>
      <vt:lpstr>Barn X-Fab</vt:lpstr>
      <vt:lpstr>Barn S-Fab+Inst</vt:lpstr>
      <vt:lpstr>Barn S-Fab</vt:lpstr>
      <vt:lpstr>Wood</vt:lpstr>
      <vt:lpstr>Wood!Print_Titles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Lacayo</dc:creator>
  <cp:lastModifiedBy>GTN</cp:lastModifiedBy>
  <cp:lastPrinted>2020-09-24T17:09:46Z</cp:lastPrinted>
  <dcterms:created xsi:type="dcterms:W3CDTF">2020-09-16T21:22:22Z</dcterms:created>
  <dcterms:modified xsi:type="dcterms:W3CDTF">2020-10-16T17:03:36Z</dcterms:modified>
</cp:coreProperties>
</file>